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OP\"/>
    </mc:Choice>
  </mc:AlternateContent>
  <bookViews>
    <workbookView xWindow="240" yWindow="75" windowWidth="19440" windowHeight="7935"/>
  </bookViews>
  <sheets>
    <sheet name="SOP DATA NR3 March-17" sheetId="1" r:id="rId1"/>
    <sheet name="Sheet1" sheetId="2" r:id="rId2"/>
    <sheet name="Sheet3" sheetId="4" r:id="rId3"/>
    <sheet name="Sheet4" sheetId="5" r:id="rId4"/>
    <sheet name="Sheet5" sheetId="6" r:id="rId5"/>
    <sheet name="Sheet2" sheetId="3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1Excel_BuiltIn__FilterDatabase_3_1_1" localSheetId="0">#REF!</definedName>
    <definedName name="_2Excel_BuiltIn__FilterDatabase_3_1_1">#REF!</definedName>
    <definedName name="_xlnm._FilterDatabase" localSheetId="1" hidden="1">Sheet1!$A$9:$K$193</definedName>
    <definedName name="_xlnm._FilterDatabase" localSheetId="5" hidden="1">Sheet2!$A$1:$J$1</definedName>
    <definedName name="_xlnm._FilterDatabase" localSheetId="4" hidden="1">Sheet5!$A$1:$A$32</definedName>
    <definedName name="_xlnm._FilterDatabase" localSheetId="0" hidden="1">'SOP DATA NR3 March-17'!$A$9:$AA$746</definedName>
    <definedName name="A">[1]DR_Genaral!#REF!</definedName>
    <definedName name="Excel_BuiltIn__FilterDatabase_1">[2]DR_Genaral!#REF!</definedName>
    <definedName name="Excel_BuiltIn__FilterDatabase_3_1" localSheetId="0">#REF!</definedName>
    <definedName name="Excel_BuiltIn__FilterDatabase_3_1">#REF!</definedName>
    <definedName name="Excel_BuiltIn__FilterDatabase_3_1_1" localSheetId="0">#REF!</definedName>
    <definedName name="Excel_BuiltIn__FilterDatabase_3_1_1">#REF!</definedName>
    <definedName name="Excel_BuiltIn__FilterDatabase_3_1_1_1" localSheetId="0">#REF!</definedName>
    <definedName name="Excel_BuiltIn__FilterDatabase_3_1_1_1">#REF!</definedName>
    <definedName name="Excel_BuiltIn__FilterDatabase_3_1_1_1_1" localSheetId="0">#REF!</definedName>
    <definedName name="Excel_BuiltIn__FilterDatabase_3_1_1_1_1">#REF!</definedName>
    <definedName name="Excel_BuiltIn__FilterDatabase_4_1" localSheetId="0">#REF!</definedName>
    <definedName name="Excel_BuiltIn__FilterDatabase_4_1">#REF!</definedName>
    <definedName name="Excel_BuiltIn__FilterDatabase_4_1_1" localSheetId="0">#REF!</definedName>
    <definedName name="Excel_BuiltIn__FilterDatabase_4_1_1">#REF!</definedName>
    <definedName name="Excel_BuiltIn_Database" localSheetId="0">[3]Sheet4!#REF!</definedName>
    <definedName name="Excel_BuiltIn_Database">[3]Sheet4!#REF!</definedName>
    <definedName name="Excel_BuiltIn_Database_1" localSheetId="0">[4]Sheet4!#REF!</definedName>
    <definedName name="Excel_BuiltIn_Database_1">[4]Sheet4!#REF!</definedName>
    <definedName name="Excel_BuiltIn_Database_4" localSheetId="0">[5]Sheet4!#REF!</definedName>
    <definedName name="Excel_BuiltIn_Database_4">[5]Sheet4!#REF!</definedName>
    <definedName name="Excel_BuiltIn_Database_7" localSheetId="0">[5]Sheet4!#REF!</definedName>
    <definedName name="Excel_BuiltIn_Database_7">[5]Sheet4!#REF!</definedName>
    <definedName name="Excel_BuiltIn_Database_8" localSheetId="0">[5]Sheet4!#REF!</definedName>
    <definedName name="Excel_BuiltIn_Database_8">[5]Sheet4!#REF!</definedName>
  </definedNames>
  <calcPr calcId="162913"/>
</workbook>
</file>

<file path=xl/calcChain.xml><?xml version="1.0" encoding="utf-8"?>
<calcChain xmlns="http://schemas.openxmlformats.org/spreadsheetml/2006/main">
  <c r="A465" i="1" l="1"/>
  <c r="L655" i="1"/>
  <c r="M655" i="1"/>
  <c r="N655" i="1"/>
  <c r="O655" i="1"/>
  <c r="L656" i="1"/>
  <c r="M656" i="1"/>
  <c r="N656" i="1"/>
  <c r="O656" i="1"/>
  <c r="L657" i="1"/>
  <c r="M657" i="1"/>
  <c r="N657" i="1"/>
  <c r="O657" i="1"/>
  <c r="L658" i="1"/>
  <c r="M658" i="1"/>
  <c r="N658" i="1"/>
  <c r="O658" i="1"/>
  <c r="L389" i="1"/>
  <c r="M389" i="1"/>
  <c r="N389" i="1"/>
  <c r="O389" i="1"/>
  <c r="L390" i="1"/>
  <c r="M390" i="1"/>
  <c r="N390" i="1"/>
  <c r="O390" i="1"/>
  <c r="L391" i="1"/>
  <c r="M391" i="1"/>
  <c r="N391" i="1"/>
  <c r="O391" i="1"/>
  <c r="L392" i="1"/>
  <c r="M392" i="1"/>
  <c r="N392" i="1"/>
  <c r="O392" i="1"/>
  <c r="L335" i="1"/>
  <c r="M335" i="1"/>
  <c r="N335" i="1"/>
  <c r="O335" i="1"/>
  <c r="L336" i="1"/>
  <c r="M336" i="1"/>
  <c r="N336" i="1"/>
  <c r="O336" i="1"/>
  <c r="L258" i="1"/>
  <c r="M258" i="1"/>
  <c r="N258" i="1"/>
  <c r="O258" i="1"/>
  <c r="P259" i="1"/>
  <c r="Q259" i="1"/>
  <c r="R259" i="1"/>
  <c r="L195" i="1"/>
  <c r="M195" i="1"/>
  <c r="N195" i="1"/>
  <c r="O195" i="1"/>
  <c r="L196" i="1"/>
  <c r="M196" i="1"/>
  <c r="N196" i="1"/>
  <c r="O196" i="1"/>
  <c r="L197" i="1"/>
  <c r="M197" i="1"/>
  <c r="N197" i="1"/>
  <c r="O197" i="1"/>
  <c r="L198" i="1"/>
  <c r="M198" i="1"/>
  <c r="N198" i="1"/>
  <c r="O198" i="1"/>
  <c r="L186" i="1"/>
  <c r="M186" i="1"/>
  <c r="N186" i="1"/>
  <c r="O186" i="1"/>
  <c r="L187" i="1"/>
  <c r="M187" i="1"/>
  <c r="N187" i="1"/>
  <c r="O187" i="1"/>
  <c r="L98" i="1" l="1"/>
  <c r="M98" i="1"/>
  <c r="N98" i="1"/>
  <c r="O98" i="1"/>
  <c r="L99" i="1"/>
  <c r="M99" i="1"/>
  <c r="N99" i="1"/>
  <c r="O99" i="1"/>
  <c r="L100" i="1"/>
  <c r="M100" i="1"/>
  <c r="N100" i="1"/>
  <c r="O100" i="1"/>
  <c r="L101" i="1"/>
  <c r="M101" i="1"/>
  <c r="N101" i="1"/>
  <c r="O101" i="1"/>
  <c r="L102" i="1"/>
  <c r="M102" i="1"/>
  <c r="N102" i="1"/>
  <c r="O102" i="1"/>
  <c r="L103" i="1"/>
  <c r="M103" i="1"/>
  <c r="N103" i="1"/>
  <c r="O103" i="1"/>
  <c r="L104" i="1"/>
  <c r="M104" i="1"/>
  <c r="N104" i="1"/>
  <c r="O104" i="1"/>
  <c r="L105" i="1"/>
  <c r="M105" i="1"/>
  <c r="N105" i="1"/>
  <c r="O105" i="1"/>
  <c r="L106" i="1"/>
  <c r="M106" i="1"/>
  <c r="N106" i="1"/>
  <c r="O106" i="1"/>
  <c r="L107" i="1"/>
  <c r="M107" i="1"/>
  <c r="N107" i="1"/>
  <c r="O107" i="1"/>
  <c r="L108" i="1"/>
  <c r="M108" i="1"/>
  <c r="N108" i="1"/>
  <c r="O108" i="1"/>
  <c r="L109" i="1"/>
  <c r="M109" i="1"/>
  <c r="N109" i="1"/>
  <c r="O109" i="1"/>
  <c r="L110" i="1"/>
  <c r="M110" i="1"/>
  <c r="N110" i="1"/>
  <c r="O110" i="1"/>
  <c r="L111" i="1"/>
  <c r="M111" i="1"/>
  <c r="N111" i="1"/>
  <c r="O111" i="1"/>
  <c r="L16" i="1"/>
  <c r="M16" i="1"/>
  <c r="N16" i="1"/>
  <c r="O16" i="1"/>
  <c r="L17" i="1"/>
  <c r="M17" i="1"/>
  <c r="N17" i="1"/>
  <c r="O17" i="1"/>
  <c r="L18" i="1"/>
  <c r="M18" i="1"/>
  <c r="N18" i="1"/>
  <c r="O18" i="1"/>
  <c r="L19" i="1"/>
  <c r="M19" i="1"/>
  <c r="N19" i="1"/>
  <c r="O19" i="1"/>
  <c r="L20" i="1"/>
  <c r="M20" i="1"/>
  <c r="N20" i="1"/>
  <c r="O20" i="1"/>
  <c r="L21" i="1"/>
  <c r="M21" i="1"/>
  <c r="N21" i="1"/>
  <c r="O21" i="1"/>
  <c r="L22" i="1"/>
  <c r="M22" i="1"/>
  <c r="N22" i="1"/>
  <c r="O22" i="1"/>
  <c r="L23" i="1"/>
  <c r="M23" i="1"/>
  <c r="N23" i="1"/>
  <c r="O23" i="1"/>
  <c r="L24" i="1"/>
  <c r="M24" i="1"/>
  <c r="N24" i="1"/>
  <c r="O24" i="1"/>
  <c r="L602" i="1"/>
  <c r="M602" i="1"/>
  <c r="N602" i="1"/>
  <c r="O602" i="1"/>
  <c r="L603" i="1"/>
  <c r="M603" i="1"/>
  <c r="N603" i="1"/>
  <c r="O603" i="1"/>
  <c r="L604" i="1"/>
  <c r="M604" i="1"/>
  <c r="N604" i="1"/>
  <c r="O604" i="1"/>
  <c r="L605" i="1"/>
  <c r="M605" i="1"/>
  <c r="N605" i="1"/>
  <c r="O605" i="1"/>
  <c r="O601" i="1"/>
  <c r="N601" i="1"/>
  <c r="M601" i="1"/>
  <c r="L601" i="1"/>
  <c r="Y606" i="1"/>
  <c r="L568" i="1"/>
  <c r="M568" i="1"/>
  <c r="N568" i="1"/>
  <c r="O568" i="1"/>
  <c r="L569" i="1"/>
  <c r="M569" i="1"/>
  <c r="N569" i="1"/>
  <c r="O569" i="1"/>
  <c r="L555" i="1"/>
  <c r="M555" i="1"/>
  <c r="N555" i="1"/>
  <c r="O555" i="1"/>
  <c r="L556" i="1"/>
  <c r="M556" i="1"/>
  <c r="N556" i="1"/>
  <c r="O556" i="1"/>
  <c r="L557" i="1"/>
  <c r="M557" i="1"/>
  <c r="N557" i="1"/>
  <c r="O557" i="1"/>
  <c r="L558" i="1"/>
  <c r="M558" i="1"/>
  <c r="N558" i="1"/>
  <c r="O558" i="1"/>
  <c r="L579" i="1"/>
  <c r="M579" i="1"/>
  <c r="N579" i="1"/>
  <c r="O579" i="1"/>
  <c r="L580" i="1"/>
  <c r="M580" i="1"/>
  <c r="N580" i="1"/>
  <c r="O580" i="1"/>
  <c r="L581" i="1"/>
  <c r="M581" i="1"/>
  <c r="N581" i="1"/>
  <c r="O581" i="1"/>
  <c r="L582" i="1"/>
  <c r="M582" i="1"/>
  <c r="N582" i="1"/>
  <c r="O582" i="1"/>
  <c r="L583" i="1"/>
  <c r="M583" i="1"/>
  <c r="N583" i="1"/>
  <c r="O583" i="1"/>
  <c r="L584" i="1"/>
  <c r="M584" i="1"/>
  <c r="N584" i="1"/>
  <c r="O584" i="1"/>
  <c r="O578" i="1"/>
  <c r="N578" i="1"/>
  <c r="M578" i="1"/>
  <c r="L578" i="1"/>
  <c r="L572" i="1"/>
  <c r="M572" i="1"/>
  <c r="N572" i="1"/>
  <c r="O572" i="1"/>
  <c r="L573" i="1"/>
  <c r="M573" i="1"/>
  <c r="N573" i="1"/>
  <c r="O573" i="1"/>
  <c r="L574" i="1"/>
  <c r="M574" i="1"/>
  <c r="N574" i="1"/>
  <c r="O574" i="1"/>
  <c r="L575" i="1"/>
  <c r="M575" i="1"/>
  <c r="N575" i="1"/>
  <c r="O575" i="1"/>
  <c r="L576" i="1"/>
  <c r="M576" i="1"/>
  <c r="N576" i="1"/>
  <c r="O576" i="1"/>
  <c r="O571" i="1"/>
  <c r="N571" i="1"/>
  <c r="M571" i="1"/>
  <c r="L571" i="1"/>
  <c r="L567" i="1"/>
  <c r="M567" i="1"/>
  <c r="N567" i="1"/>
  <c r="O567" i="1"/>
  <c r="H193" i="2"/>
  <c r="G193" i="2"/>
  <c r="F193" i="2"/>
  <c r="E193" i="2"/>
  <c r="H192" i="2"/>
  <c r="G192" i="2"/>
  <c r="F192" i="2"/>
  <c r="E192" i="2"/>
  <c r="H191" i="2"/>
  <c r="G191" i="2"/>
  <c r="F191" i="2"/>
  <c r="E191" i="2"/>
  <c r="H190" i="2"/>
  <c r="G190" i="2"/>
  <c r="F190" i="2"/>
  <c r="E190" i="2"/>
  <c r="H189" i="2"/>
  <c r="G189" i="2"/>
  <c r="F189" i="2"/>
  <c r="E189" i="2"/>
  <c r="H188" i="2"/>
  <c r="G188" i="2"/>
  <c r="F188" i="2"/>
  <c r="E188" i="2"/>
  <c r="H187" i="2"/>
  <c r="G187" i="2"/>
  <c r="F187" i="2"/>
  <c r="E187" i="2"/>
  <c r="H186" i="2"/>
  <c r="G186" i="2"/>
  <c r="F186" i="2"/>
  <c r="E186" i="2"/>
  <c r="H185" i="2"/>
  <c r="G185" i="2"/>
  <c r="F185" i="2"/>
  <c r="E185" i="2"/>
  <c r="H184" i="2"/>
  <c r="G184" i="2"/>
  <c r="F184" i="2"/>
  <c r="E184" i="2"/>
  <c r="H183" i="2"/>
  <c r="G183" i="2"/>
  <c r="F183" i="2"/>
  <c r="E183" i="2"/>
  <c r="H182" i="2"/>
  <c r="G182" i="2"/>
  <c r="F182" i="2"/>
  <c r="E182" i="2"/>
  <c r="H181" i="2"/>
  <c r="G181" i="2"/>
  <c r="F181" i="2"/>
  <c r="E181" i="2"/>
  <c r="H180" i="2"/>
  <c r="G180" i="2"/>
  <c r="F180" i="2"/>
  <c r="E180" i="2"/>
  <c r="H179" i="2"/>
  <c r="G179" i="2"/>
  <c r="F179" i="2"/>
  <c r="E179" i="2"/>
  <c r="H178" i="2"/>
  <c r="G178" i="2"/>
  <c r="F178" i="2"/>
  <c r="E178" i="2"/>
  <c r="H177" i="2"/>
  <c r="G177" i="2"/>
  <c r="F177" i="2"/>
  <c r="E177" i="2"/>
  <c r="H176" i="2"/>
  <c r="G176" i="2"/>
  <c r="F176" i="2"/>
  <c r="E176" i="2"/>
  <c r="H175" i="2"/>
  <c r="G175" i="2"/>
  <c r="F175" i="2"/>
  <c r="E175" i="2"/>
  <c r="H174" i="2"/>
  <c r="G174" i="2"/>
  <c r="F174" i="2"/>
  <c r="E174" i="2"/>
  <c r="H173" i="2"/>
  <c r="G173" i="2"/>
  <c r="F173" i="2"/>
  <c r="E173" i="2"/>
  <c r="H172" i="2"/>
  <c r="G172" i="2"/>
  <c r="F172" i="2"/>
  <c r="E172" i="2"/>
  <c r="H171" i="2"/>
  <c r="G171" i="2"/>
  <c r="F171" i="2"/>
  <c r="E171" i="2"/>
  <c r="H170" i="2"/>
  <c r="G170" i="2"/>
  <c r="F170" i="2"/>
  <c r="E170" i="2"/>
  <c r="H169" i="2"/>
  <c r="G169" i="2"/>
  <c r="F169" i="2"/>
  <c r="E169" i="2"/>
  <c r="H168" i="2"/>
  <c r="G168" i="2"/>
  <c r="F168" i="2"/>
  <c r="E168" i="2"/>
  <c r="H167" i="2"/>
  <c r="G167" i="2"/>
  <c r="F167" i="2"/>
  <c r="E167" i="2"/>
  <c r="H166" i="2"/>
  <c r="G166" i="2"/>
  <c r="F166" i="2"/>
  <c r="E166" i="2"/>
  <c r="H165" i="2"/>
  <c r="G165" i="2"/>
  <c r="F165" i="2"/>
  <c r="E165" i="2"/>
  <c r="H164" i="2"/>
  <c r="G164" i="2"/>
  <c r="F164" i="2"/>
  <c r="E164" i="2"/>
  <c r="H163" i="2"/>
  <c r="G163" i="2"/>
  <c r="F163" i="2"/>
  <c r="E163" i="2"/>
  <c r="H162" i="2"/>
  <c r="G162" i="2"/>
  <c r="F162" i="2"/>
  <c r="E162" i="2"/>
  <c r="H161" i="2"/>
  <c r="G161" i="2"/>
  <c r="F161" i="2"/>
  <c r="E161" i="2"/>
  <c r="H160" i="2"/>
  <c r="G160" i="2"/>
  <c r="F160" i="2"/>
  <c r="E160" i="2"/>
  <c r="H159" i="2"/>
  <c r="G159" i="2"/>
  <c r="F159" i="2"/>
  <c r="E159" i="2"/>
  <c r="H158" i="2"/>
  <c r="G158" i="2"/>
  <c r="F158" i="2"/>
  <c r="E158" i="2"/>
  <c r="H157" i="2"/>
  <c r="G157" i="2"/>
  <c r="F157" i="2"/>
  <c r="E157" i="2"/>
  <c r="H156" i="2"/>
  <c r="G156" i="2"/>
  <c r="F156" i="2"/>
  <c r="E156" i="2"/>
  <c r="H155" i="2"/>
  <c r="G155" i="2"/>
  <c r="F155" i="2"/>
  <c r="E155" i="2"/>
  <c r="H154" i="2"/>
  <c r="G154" i="2"/>
  <c r="F154" i="2"/>
  <c r="E154" i="2"/>
  <c r="H153" i="2"/>
  <c r="G153" i="2"/>
  <c r="F153" i="2"/>
  <c r="E153" i="2"/>
  <c r="H152" i="2"/>
  <c r="G152" i="2"/>
  <c r="F152" i="2"/>
  <c r="E152" i="2"/>
  <c r="H151" i="2"/>
  <c r="G151" i="2"/>
  <c r="F151" i="2"/>
  <c r="E151" i="2"/>
  <c r="H150" i="2"/>
  <c r="G150" i="2"/>
  <c r="F150" i="2"/>
  <c r="E150" i="2"/>
  <c r="H149" i="2"/>
  <c r="G149" i="2"/>
  <c r="F149" i="2"/>
  <c r="E149" i="2"/>
  <c r="H148" i="2"/>
  <c r="G148" i="2"/>
  <c r="F148" i="2"/>
  <c r="E148" i="2"/>
  <c r="H147" i="2"/>
  <c r="G147" i="2"/>
  <c r="F147" i="2"/>
  <c r="E147" i="2"/>
  <c r="H146" i="2"/>
  <c r="G146" i="2"/>
  <c r="F146" i="2"/>
  <c r="E146" i="2"/>
  <c r="H145" i="2"/>
  <c r="G145" i="2"/>
  <c r="F145" i="2"/>
  <c r="E145" i="2"/>
  <c r="H144" i="2"/>
  <c r="G144" i="2"/>
  <c r="F144" i="2"/>
  <c r="E144" i="2"/>
  <c r="H143" i="2"/>
  <c r="G143" i="2"/>
  <c r="F143" i="2"/>
  <c r="E143" i="2"/>
  <c r="H142" i="2"/>
  <c r="G142" i="2"/>
  <c r="F142" i="2"/>
  <c r="E142" i="2"/>
  <c r="H141" i="2"/>
  <c r="G141" i="2"/>
  <c r="F141" i="2"/>
  <c r="E141" i="2"/>
  <c r="H140" i="2"/>
  <c r="G140" i="2"/>
  <c r="F140" i="2"/>
  <c r="E140" i="2"/>
  <c r="H139" i="2"/>
  <c r="G139" i="2"/>
  <c r="F139" i="2"/>
  <c r="E139" i="2"/>
  <c r="H138" i="2"/>
  <c r="G138" i="2"/>
  <c r="F138" i="2"/>
  <c r="E138" i="2"/>
  <c r="H137" i="2"/>
  <c r="G137" i="2"/>
  <c r="F137" i="2"/>
  <c r="E137" i="2"/>
  <c r="H136" i="2"/>
  <c r="G136" i="2"/>
  <c r="F136" i="2"/>
  <c r="E136" i="2"/>
  <c r="H135" i="2"/>
  <c r="G135" i="2"/>
  <c r="F135" i="2"/>
  <c r="E135" i="2"/>
  <c r="H134" i="2"/>
  <c r="G134" i="2"/>
  <c r="F134" i="2"/>
  <c r="E134" i="2"/>
  <c r="H133" i="2"/>
  <c r="G133" i="2"/>
  <c r="F133" i="2"/>
  <c r="E133" i="2"/>
  <c r="H132" i="2"/>
  <c r="G132" i="2"/>
  <c r="F132" i="2"/>
  <c r="E132" i="2"/>
  <c r="H131" i="2"/>
  <c r="G131" i="2"/>
  <c r="F131" i="2"/>
  <c r="E131" i="2"/>
  <c r="H130" i="2"/>
  <c r="G130" i="2"/>
  <c r="F130" i="2"/>
  <c r="E130" i="2"/>
  <c r="H129" i="2"/>
  <c r="G129" i="2"/>
  <c r="F129" i="2"/>
  <c r="E129" i="2"/>
  <c r="H128" i="2"/>
  <c r="G128" i="2"/>
  <c r="F128" i="2"/>
  <c r="E128" i="2"/>
  <c r="H127" i="2"/>
  <c r="G127" i="2"/>
  <c r="F127" i="2"/>
  <c r="E127" i="2"/>
  <c r="H126" i="2"/>
  <c r="G126" i="2"/>
  <c r="F126" i="2"/>
  <c r="E126" i="2"/>
  <c r="H125" i="2"/>
  <c r="G125" i="2"/>
  <c r="F125" i="2"/>
  <c r="E125" i="2"/>
  <c r="H124" i="2"/>
  <c r="G124" i="2"/>
  <c r="F124" i="2"/>
  <c r="E124" i="2"/>
  <c r="H123" i="2"/>
  <c r="G123" i="2"/>
  <c r="F123" i="2"/>
  <c r="E123" i="2"/>
  <c r="H122" i="2"/>
  <c r="G122" i="2"/>
  <c r="F122" i="2"/>
  <c r="E122" i="2"/>
  <c r="H121" i="2"/>
  <c r="G121" i="2"/>
  <c r="F121" i="2"/>
  <c r="E121" i="2"/>
  <c r="H120" i="2"/>
  <c r="G120" i="2"/>
  <c r="F120" i="2"/>
  <c r="E120" i="2"/>
  <c r="H119" i="2"/>
  <c r="G119" i="2"/>
  <c r="F119" i="2"/>
  <c r="E119" i="2"/>
  <c r="H118" i="2"/>
  <c r="G118" i="2"/>
  <c r="F118" i="2"/>
  <c r="E118" i="2"/>
  <c r="H117" i="2"/>
  <c r="G117" i="2"/>
  <c r="F117" i="2"/>
  <c r="E117" i="2"/>
  <c r="H116" i="2"/>
  <c r="G116" i="2"/>
  <c r="F116" i="2"/>
  <c r="E116" i="2"/>
  <c r="H115" i="2"/>
  <c r="G115" i="2"/>
  <c r="F115" i="2"/>
  <c r="E115" i="2"/>
  <c r="H114" i="2"/>
  <c r="G114" i="2"/>
  <c r="F114" i="2"/>
  <c r="E114" i="2"/>
  <c r="H113" i="2"/>
  <c r="G113" i="2"/>
  <c r="F113" i="2"/>
  <c r="E113" i="2"/>
  <c r="H112" i="2"/>
  <c r="G112" i="2"/>
  <c r="F112" i="2"/>
  <c r="E112" i="2"/>
  <c r="H111" i="2"/>
  <c r="G111" i="2"/>
  <c r="F111" i="2"/>
  <c r="E111" i="2"/>
  <c r="H110" i="2"/>
  <c r="G110" i="2"/>
  <c r="F110" i="2"/>
  <c r="E110" i="2"/>
  <c r="H109" i="2"/>
  <c r="G109" i="2"/>
  <c r="F109" i="2"/>
  <c r="E109" i="2"/>
  <c r="H108" i="2"/>
  <c r="G108" i="2"/>
  <c r="F108" i="2"/>
  <c r="E108" i="2"/>
  <c r="H107" i="2"/>
  <c r="G107" i="2"/>
  <c r="F107" i="2"/>
  <c r="E107" i="2"/>
  <c r="H106" i="2"/>
  <c r="G106" i="2"/>
  <c r="F106" i="2"/>
  <c r="E106" i="2"/>
  <c r="H105" i="2"/>
  <c r="G105" i="2"/>
  <c r="F105" i="2"/>
  <c r="E105" i="2"/>
  <c r="H104" i="2"/>
  <c r="G104" i="2"/>
  <c r="F104" i="2"/>
  <c r="E104" i="2"/>
  <c r="H103" i="2"/>
  <c r="G103" i="2"/>
  <c r="F103" i="2"/>
  <c r="E103" i="2"/>
  <c r="H102" i="2"/>
  <c r="G102" i="2"/>
  <c r="F102" i="2"/>
  <c r="E102" i="2"/>
  <c r="H101" i="2"/>
  <c r="G101" i="2"/>
  <c r="F101" i="2"/>
  <c r="E101" i="2"/>
  <c r="H100" i="2"/>
  <c r="G100" i="2"/>
  <c r="F100" i="2"/>
  <c r="E100" i="2"/>
  <c r="H99" i="2"/>
  <c r="G99" i="2"/>
  <c r="F99" i="2"/>
  <c r="E99" i="2"/>
  <c r="H98" i="2"/>
  <c r="G98" i="2"/>
  <c r="F98" i="2"/>
  <c r="E98" i="2"/>
  <c r="H97" i="2"/>
  <c r="G97" i="2"/>
  <c r="F97" i="2"/>
  <c r="E97" i="2"/>
  <c r="H96" i="2"/>
  <c r="G96" i="2"/>
  <c r="F96" i="2"/>
  <c r="E96" i="2"/>
  <c r="H95" i="2"/>
  <c r="G95" i="2"/>
  <c r="F95" i="2"/>
  <c r="E95" i="2"/>
  <c r="H94" i="2"/>
  <c r="G94" i="2"/>
  <c r="F94" i="2"/>
  <c r="E94" i="2"/>
  <c r="H93" i="2"/>
  <c r="G93" i="2"/>
  <c r="F93" i="2"/>
  <c r="E93" i="2"/>
  <c r="H92" i="2"/>
  <c r="G92" i="2"/>
  <c r="F92" i="2"/>
  <c r="E92" i="2"/>
  <c r="H91" i="2"/>
  <c r="G91" i="2"/>
  <c r="F91" i="2"/>
  <c r="E91" i="2"/>
  <c r="H90" i="2"/>
  <c r="G90" i="2"/>
  <c r="F90" i="2"/>
  <c r="E90" i="2"/>
  <c r="H89" i="2"/>
  <c r="G89" i="2"/>
  <c r="F89" i="2"/>
  <c r="E89" i="2"/>
  <c r="H88" i="2"/>
  <c r="G88" i="2"/>
  <c r="F88" i="2"/>
  <c r="E88" i="2"/>
  <c r="H87" i="2"/>
  <c r="G87" i="2"/>
  <c r="F87" i="2"/>
  <c r="E87" i="2"/>
  <c r="H86" i="2"/>
  <c r="G86" i="2"/>
  <c r="F86" i="2"/>
  <c r="E86" i="2"/>
  <c r="H85" i="2"/>
  <c r="G85" i="2"/>
  <c r="F85" i="2"/>
  <c r="E85" i="2"/>
  <c r="H84" i="2"/>
  <c r="G84" i="2"/>
  <c r="F84" i="2"/>
  <c r="E84" i="2"/>
  <c r="H83" i="2"/>
  <c r="G83" i="2"/>
  <c r="F83" i="2"/>
  <c r="E83" i="2"/>
  <c r="H82" i="2"/>
  <c r="G82" i="2"/>
  <c r="F82" i="2"/>
  <c r="E82" i="2"/>
  <c r="H81" i="2"/>
  <c r="G81" i="2"/>
  <c r="F81" i="2"/>
  <c r="E81" i="2"/>
  <c r="H80" i="2"/>
  <c r="G80" i="2"/>
  <c r="F80" i="2"/>
  <c r="E80" i="2"/>
  <c r="H79" i="2"/>
  <c r="G79" i="2"/>
  <c r="F79" i="2"/>
  <c r="E79" i="2"/>
  <c r="H78" i="2"/>
  <c r="G78" i="2"/>
  <c r="F78" i="2"/>
  <c r="E78" i="2"/>
  <c r="H77" i="2"/>
  <c r="G77" i="2"/>
  <c r="F77" i="2"/>
  <c r="E77" i="2"/>
  <c r="H76" i="2"/>
  <c r="G76" i="2"/>
  <c r="F76" i="2"/>
  <c r="E76" i="2"/>
  <c r="H75" i="2"/>
  <c r="G75" i="2"/>
  <c r="F75" i="2"/>
  <c r="E75" i="2"/>
  <c r="H74" i="2"/>
  <c r="G74" i="2"/>
  <c r="F74" i="2"/>
  <c r="E74" i="2"/>
  <c r="H73" i="2"/>
  <c r="G73" i="2"/>
  <c r="F73" i="2"/>
  <c r="E73" i="2"/>
  <c r="H72" i="2"/>
  <c r="G72" i="2"/>
  <c r="F72" i="2"/>
  <c r="E72" i="2"/>
  <c r="H71" i="2"/>
  <c r="G71" i="2"/>
  <c r="F71" i="2"/>
  <c r="E71" i="2"/>
  <c r="H70" i="2"/>
  <c r="G70" i="2"/>
  <c r="F70" i="2"/>
  <c r="E70" i="2"/>
  <c r="H69" i="2"/>
  <c r="G69" i="2"/>
  <c r="F69" i="2"/>
  <c r="E69" i="2"/>
  <c r="H68" i="2"/>
  <c r="G68" i="2"/>
  <c r="F68" i="2"/>
  <c r="E68" i="2"/>
  <c r="H67" i="2"/>
  <c r="G67" i="2"/>
  <c r="F67" i="2"/>
  <c r="E67" i="2"/>
  <c r="H66" i="2"/>
  <c r="G66" i="2"/>
  <c r="F66" i="2"/>
  <c r="E66" i="2"/>
  <c r="H65" i="2"/>
  <c r="G65" i="2"/>
  <c r="F65" i="2"/>
  <c r="E65" i="2"/>
  <c r="H64" i="2"/>
  <c r="G64" i="2"/>
  <c r="F64" i="2"/>
  <c r="E64" i="2"/>
  <c r="H63" i="2"/>
  <c r="G63" i="2"/>
  <c r="F63" i="2"/>
  <c r="E63" i="2"/>
  <c r="H62" i="2"/>
  <c r="G62" i="2"/>
  <c r="F62" i="2"/>
  <c r="E62" i="2"/>
  <c r="H61" i="2"/>
  <c r="G61" i="2"/>
  <c r="F61" i="2"/>
  <c r="E61" i="2"/>
  <c r="H60" i="2"/>
  <c r="G60" i="2"/>
  <c r="F60" i="2"/>
  <c r="E60" i="2"/>
  <c r="H59" i="2"/>
  <c r="G59" i="2"/>
  <c r="F59" i="2"/>
  <c r="E59" i="2"/>
  <c r="H58" i="2"/>
  <c r="G58" i="2"/>
  <c r="F58" i="2"/>
  <c r="E58" i="2"/>
  <c r="H57" i="2"/>
  <c r="G57" i="2"/>
  <c r="F57" i="2"/>
  <c r="E57" i="2"/>
  <c r="H56" i="2"/>
  <c r="G56" i="2"/>
  <c r="F56" i="2"/>
  <c r="E56" i="2"/>
  <c r="H55" i="2"/>
  <c r="G55" i="2"/>
  <c r="F55" i="2"/>
  <c r="E55" i="2"/>
  <c r="H54" i="2"/>
  <c r="G54" i="2"/>
  <c r="F54" i="2"/>
  <c r="E54" i="2"/>
  <c r="H53" i="2"/>
  <c r="G53" i="2"/>
  <c r="F53" i="2"/>
  <c r="E53" i="2"/>
  <c r="H52" i="2"/>
  <c r="G52" i="2"/>
  <c r="F52" i="2"/>
  <c r="E52" i="2"/>
  <c r="H51" i="2"/>
  <c r="G51" i="2"/>
  <c r="F51" i="2"/>
  <c r="E51" i="2"/>
  <c r="H50" i="2"/>
  <c r="G50" i="2"/>
  <c r="F50" i="2"/>
  <c r="E50" i="2"/>
  <c r="H49" i="2"/>
  <c r="G49" i="2"/>
  <c r="F49" i="2"/>
  <c r="E49" i="2"/>
  <c r="H48" i="2"/>
  <c r="G48" i="2"/>
  <c r="F48" i="2"/>
  <c r="E48" i="2"/>
  <c r="H47" i="2"/>
  <c r="G47" i="2"/>
  <c r="F47" i="2"/>
  <c r="E47" i="2"/>
  <c r="H46" i="2"/>
  <c r="G46" i="2"/>
  <c r="F46" i="2"/>
  <c r="E46" i="2"/>
  <c r="H45" i="2"/>
  <c r="G45" i="2"/>
  <c r="F45" i="2"/>
  <c r="E45" i="2"/>
  <c r="H44" i="2"/>
  <c r="G44" i="2"/>
  <c r="F44" i="2"/>
  <c r="E44" i="2"/>
  <c r="H43" i="2"/>
  <c r="G43" i="2"/>
  <c r="F43" i="2"/>
  <c r="E43" i="2"/>
  <c r="H42" i="2"/>
  <c r="G42" i="2"/>
  <c r="F42" i="2"/>
  <c r="E42" i="2"/>
  <c r="H41" i="2"/>
  <c r="G41" i="2"/>
  <c r="F41" i="2"/>
  <c r="E41" i="2"/>
  <c r="H40" i="2"/>
  <c r="G40" i="2"/>
  <c r="F40" i="2"/>
  <c r="E40" i="2"/>
  <c r="H39" i="2"/>
  <c r="G39" i="2"/>
  <c r="F39" i="2"/>
  <c r="E39" i="2"/>
  <c r="H38" i="2"/>
  <c r="G38" i="2"/>
  <c r="F38" i="2"/>
  <c r="E38" i="2"/>
  <c r="H37" i="2"/>
  <c r="G37" i="2"/>
  <c r="F37" i="2"/>
  <c r="E37" i="2"/>
  <c r="H36" i="2"/>
  <c r="G36" i="2"/>
  <c r="F36" i="2"/>
  <c r="E36" i="2"/>
  <c r="H35" i="2"/>
  <c r="G35" i="2"/>
  <c r="F35" i="2"/>
  <c r="E35" i="2"/>
  <c r="H34" i="2"/>
  <c r="G34" i="2"/>
  <c r="F34" i="2"/>
  <c r="E34" i="2"/>
  <c r="H33" i="2"/>
  <c r="G33" i="2"/>
  <c r="F33" i="2"/>
  <c r="E33" i="2"/>
  <c r="H32" i="2"/>
  <c r="G32" i="2"/>
  <c r="F32" i="2"/>
  <c r="E32" i="2"/>
  <c r="H31" i="2"/>
  <c r="G31" i="2"/>
  <c r="F31" i="2"/>
  <c r="E31" i="2"/>
  <c r="H30" i="2"/>
  <c r="G30" i="2"/>
  <c r="F30" i="2"/>
  <c r="E30" i="2"/>
  <c r="H29" i="2"/>
  <c r="G29" i="2"/>
  <c r="F29" i="2"/>
  <c r="E29" i="2"/>
  <c r="H28" i="2"/>
  <c r="G28" i="2"/>
  <c r="F28" i="2"/>
  <c r="E28" i="2"/>
  <c r="H27" i="2"/>
  <c r="G27" i="2"/>
  <c r="F27" i="2"/>
  <c r="E27" i="2"/>
  <c r="H26" i="2"/>
  <c r="G26" i="2"/>
  <c r="F26" i="2"/>
  <c r="E26" i="2"/>
  <c r="H25" i="2"/>
  <c r="G25" i="2"/>
  <c r="F25" i="2"/>
  <c r="E25" i="2"/>
  <c r="H24" i="2"/>
  <c r="G24" i="2"/>
  <c r="F24" i="2"/>
  <c r="E24" i="2"/>
  <c r="H23" i="2"/>
  <c r="G23" i="2"/>
  <c r="F23" i="2"/>
  <c r="E23" i="2"/>
  <c r="H22" i="2"/>
  <c r="G22" i="2"/>
  <c r="F22" i="2"/>
  <c r="E22" i="2"/>
  <c r="H21" i="2"/>
  <c r="G21" i="2"/>
  <c r="F21" i="2"/>
  <c r="E21" i="2"/>
  <c r="H20" i="2"/>
  <c r="G20" i="2"/>
  <c r="F20" i="2"/>
  <c r="E20" i="2"/>
  <c r="H19" i="2"/>
  <c r="G19" i="2"/>
  <c r="F19" i="2"/>
  <c r="E19" i="2"/>
  <c r="H18" i="2"/>
  <c r="G18" i="2"/>
  <c r="F18" i="2"/>
  <c r="E18" i="2"/>
  <c r="H17" i="2"/>
  <c r="G17" i="2"/>
  <c r="F17" i="2"/>
  <c r="E17" i="2"/>
  <c r="H16" i="2"/>
  <c r="G16" i="2"/>
  <c r="F16" i="2"/>
  <c r="E16" i="2"/>
  <c r="H15" i="2"/>
  <c r="G15" i="2"/>
  <c r="F15" i="2"/>
  <c r="E15" i="2"/>
  <c r="H14" i="2"/>
  <c r="G14" i="2"/>
  <c r="F14" i="2"/>
  <c r="E14" i="2"/>
  <c r="H13" i="2"/>
  <c r="G13" i="2"/>
  <c r="F13" i="2"/>
  <c r="E13" i="2"/>
  <c r="H12" i="2"/>
  <c r="G12" i="2"/>
  <c r="F12" i="2"/>
  <c r="E12" i="2"/>
  <c r="H11" i="2"/>
  <c r="G11" i="2"/>
  <c r="F11" i="2"/>
  <c r="E11" i="2"/>
  <c r="H10" i="2"/>
  <c r="G10" i="2"/>
  <c r="F10" i="2"/>
  <c r="E10" i="2"/>
  <c r="L606" i="1" l="1"/>
  <c r="N606" i="1"/>
  <c r="M606" i="1"/>
  <c r="O606" i="1"/>
  <c r="L675" i="1" l="1"/>
  <c r="M675" i="1"/>
  <c r="N675" i="1"/>
  <c r="O675" i="1"/>
  <c r="L676" i="1"/>
  <c r="M676" i="1"/>
  <c r="N676" i="1"/>
  <c r="O676" i="1"/>
  <c r="L677" i="1"/>
  <c r="M677" i="1"/>
  <c r="N677" i="1"/>
  <c r="O677" i="1"/>
  <c r="L678" i="1"/>
  <c r="M678" i="1"/>
  <c r="N678" i="1"/>
  <c r="O678" i="1"/>
  <c r="L652" i="1"/>
  <c r="M652" i="1"/>
  <c r="N652" i="1"/>
  <c r="O652" i="1"/>
  <c r="L649" i="1"/>
  <c r="M649" i="1"/>
  <c r="N649" i="1"/>
  <c r="O649" i="1"/>
  <c r="L650" i="1"/>
  <c r="M650" i="1"/>
  <c r="N650" i="1"/>
  <c r="O650" i="1"/>
  <c r="L651" i="1"/>
  <c r="M651" i="1"/>
  <c r="N651" i="1"/>
  <c r="O651" i="1"/>
  <c r="Y733" i="1"/>
  <c r="O732" i="1"/>
  <c r="N732" i="1"/>
  <c r="M732" i="1"/>
  <c r="L732" i="1"/>
  <c r="O731" i="1"/>
  <c r="N731" i="1"/>
  <c r="M731" i="1"/>
  <c r="L731" i="1"/>
  <c r="O730" i="1"/>
  <c r="N730" i="1"/>
  <c r="N733" i="1" s="1"/>
  <c r="M730" i="1"/>
  <c r="M733" i="1" s="1"/>
  <c r="L730" i="1"/>
  <c r="L686" i="1"/>
  <c r="M686" i="1"/>
  <c r="N686" i="1"/>
  <c r="O686" i="1"/>
  <c r="L687" i="1"/>
  <c r="M687" i="1"/>
  <c r="N687" i="1"/>
  <c r="O687" i="1"/>
  <c r="L688" i="1"/>
  <c r="M688" i="1"/>
  <c r="N688" i="1"/>
  <c r="O688" i="1"/>
  <c r="L733" i="1" l="1"/>
  <c r="O733" i="1"/>
  <c r="L721" i="1"/>
  <c r="M721" i="1"/>
  <c r="N721" i="1"/>
  <c r="O721" i="1"/>
  <c r="L722" i="1"/>
  <c r="M722" i="1"/>
  <c r="N722" i="1"/>
  <c r="O722" i="1"/>
  <c r="L723" i="1"/>
  <c r="M723" i="1"/>
  <c r="N723" i="1"/>
  <c r="O723" i="1"/>
  <c r="L724" i="1"/>
  <c r="M724" i="1"/>
  <c r="N724" i="1"/>
  <c r="O724" i="1"/>
  <c r="L725" i="1"/>
  <c r="M725" i="1"/>
  <c r="N725" i="1"/>
  <c r="O725" i="1"/>
  <c r="L726" i="1"/>
  <c r="M726" i="1"/>
  <c r="N726" i="1"/>
  <c r="O726" i="1"/>
  <c r="L727" i="1"/>
  <c r="M727" i="1"/>
  <c r="N727" i="1"/>
  <c r="O727" i="1"/>
  <c r="L728" i="1"/>
  <c r="M728" i="1"/>
  <c r="N728" i="1"/>
  <c r="O728" i="1"/>
  <c r="L672" i="1"/>
  <c r="M672" i="1"/>
  <c r="N672" i="1"/>
  <c r="O672" i="1"/>
  <c r="L513" i="1"/>
  <c r="M513" i="1"/>
  <c r="N513" i="1"/>
  <c r="O513" i="1"/>
  <c r="Y514" i="1"/>
  <c r="L449" i="1"/>
  <c r="M449" i="1"/>
  <c r="N449" i="1"/>
  <c r="O449" i="1"/>
  <c r="L450" i="1"/>
  <c r="M450" i="1"/>
  <c r="N450" i="1"/>
  <c r="O450" i="1"/>
  <c r="L451" i="1"/>
  <c r="M451" i="1"/>
  <c r="N451" i="1"/>
  <c r="O451" i="1"/>
  <c r="L445" i="1"/>
  <c r="M445" i="1"/>
  <c r="N445" i="1"/>
  <c r="O445" i="1"/>
  <c r="L446" i="1"/>
  <c r="M446" i="1"/>
  <c r="N446" i="1"/>
  <c r="O446" i="1"/>
  <c r="L345" i="1"/>
  <c r="M345" i="1"/>
  <c r="N345" i="1"/>
  <c r="O345" i="1"/>
  <c r="L119" i="1"/>
  <c r="M119" i="1"/>
  <c r="N119" i="1"/>
  <c r="O119" i="1"/>
  <c r="L91" i="1" l="1"/>
  <c r="M91" i="1"/>
  <c r="N91" i="1"/>
  <c r="O91" i="1"/>
  <c r="L92" i="1"/>
  <c r="M92" i="1"/>
  <c r="N92" i="1"/>
  <c r="O92" i="1"/>
  <c r="L93" i="1"/>
  <c r="M93" i="1"/>
  <c r="N93" i="1"/>
  <c r="O93" i="1"/>
  <c r="L94" i="1"/>
  <c r="M94" i="1"/>
  <c r="N94" i="1"/>
  <c r="O94" i="1"/>
  <c r="L95" i="1"/>
  <c r="M95" i="1"/>
  <c r="N95" i="1"/>
  <c r="O95" i="1"/>
  <c r="L82" i="1"/>
  <c r="M82" i="1"/>
  <c r="N82" i="1"/>
  <c r="O82" i="1"/>
  <c r="L83" i="1"/>
  <c r="M83" i="1"/>
  <c r="N83" i="1"/>
  <c r="O83" i="1"/>
  <c r="L84" i="1"/>
  <c r="M84" i="1"/>
  <c r="N84" i="1"/>
  <c r="O84" i="1"/>
  <c r="L85" i="1"/>
  <c r="M85" i="1"/>
  <c r="N85" i="1"/>
  <c r="O85" i="1"/>
  <c r="L86" i="1"/>
  <c r="M86" i="1"/>
  <c r="N86" i="1"/>
  <c r="O86" i="1"/>
  <c r="L87" i="1"/>
  <c r="M87" i="1"/>
  <c r="N87" i="1"/>
  <c r="O87" i="1"/>
  <c r="L88" i="1"/>
  <c r="M88" i="1"/>
  <c r="N88" i="1"/>
  <c r="O88" i="1"/>
  <c r="L68" i="1"/>
  <c r="M68" i="1"/>
  <c r="N68" i="1"/>
  <c r="O68" i="1"/>
  <c r="L69" i="1"/>
  <c r="M69" i="1"/>
  <c r="N69" i="1"/>
  <c r="O69" i="1"/>
  <c r="L70" i="1"/>
  <c r="M70" i="1"/>
  <c r="N70" i="1"/>
  <c r="O70" i="1"/>
  <c r="L71" i="1"/>
  <c r="M71" i="1"/>
  <c r="N71" i="1"/>
  <c r="O71" i="1"/>
  <c r="L72" i="1"/>
  <c r="M72" i="1"/>
  <c r="N72" i="1"/>
  <c r="O72" i="1"/>
  <c r="L73" i="1"/>
  <c r="M73" i="1"/>
  <c r="N73" i="1"/>
  <c r="O73" i="1"/>
  <c r="L74" i="1"/>
  <c r="M74" i="1"/>
  <c r="N74" i="1"/>
  <c r="O74" i="1"/>
  <c r="O67" i="1"/>
  <c r="N67" i="1"/>
  <c r="M67" i="1"/>
  <c r="L67" i="1"/>
  <c r="L63" i="1"/>
  <c r="M63" i="1"/>
  <c r="N63" i="1"/>
  <c r="O63" i="1"/>
  <c r="L64" i="1"/>
  <c r="M64" i="1"/>
  <c r="N64" i="1"/>
  <c r="O64" i="1"/>
  <c r="L65" i="1"/>
  <c r="M65" i="1"/>
  <c r="N65" i="1"/>
  <c r="O65" i="1"/>
  <c r="L562" i="1"/>
  <c r="M562" i="1"/>
  <c r="N562" i="1"/>
  <c r="O562" i="1"/>
  <c r="L563" i="1"/>
  <c r="M563" i="1"/>
  <c r="N563" i="1"/>
  <c r="O563" i="1"/>
  <c r="L564" i="1"/>
  <c r="M564" i="1"/>
  <c r="N564" i="1"/>
  <c r="O564" i="1"/>
  <c r="L565" i="1"/>
  <c r="M565" i="1"/>
  <c r="N565" i="1"/>
  <c r="O565" i="1"/>
  <c r="L566" i="1"/>
  <c r="M566" i="1"/>
  <c r="N566" i="1"/>
  <c r="O566" i="1"/>
  <c r="L559" i="1"/>
  <c r="M559" i="1"/>
  <c r="N559" i="1"/>
  <c r="O559" i="1"/>
  <c r="Y291" i="1"/>
  <c r="O290" i="1"/>
  <c r="N290" i="1"/>
  <c r="M290" i="1"/>
  <c r="L290" i="1"/>
  <c r="O289" i="1"/>
  <c r="N289" i="1"/>
  <c r="M289" i="1"/>
  <c r="L289" i="1"/>
  <c r="L291" i="1" s="1"/>
  <c r="Y288" i="1"/>
  <c r="O287" i="1"/>
  <c r="O288" i="1" s="1"/>
  <c r="N287" i="1"/>
  <c r="N288" i="1" s="1"/>
  <c r="M287" i="1"/>
  <c r="M288" i="1" s="1"/>
  <c r="L287" i="1"/>
  <c r="L288" i="1" s="1"/>
  <c r="O291" i="1" l="1"/>
  <c r="N291" i="1"/>
  <c r="M291" i="1"/>
  <c r="A195" i="5"/>
  <c r="A150" i="5"/>
  <c r="O347" i="1" l="1"/>
  <c r="N347" i="1"/>
  <c r="M347" i="1"/>
  <c r="L347" i="1"/>
  <c r="Y349" i="1"/>
  <c r="O348" i="1"/>
  <c r="N348" i="1"/>
  <c r="M348" i="1"/>
  <c r="L348" i="1"/>
  <c r="Y346" i="1"/>
  <c r="O344" i="1"/>
  <c r="N344" i="1"/>
  <c r="M344" i="1"/>
  <c r="M346" i="1" s="1"/>
  <c r="L344" i="1"/>
  <c r="L346" i="1" s="1"/>
  <c r="Y458" i="1"/>
  <c r="O457" i="1"/>
  <c r="N457" i="1"/>
  <c r="M457" i="1"/>
  <c r="L457" i="1"/>
  <c r="O456" i="1"/>
  <c r="O458" i="1" s="1"/>
  <c r="N456" i="1"/>
  <c r="N458" i="1" s="1"/>
  <c r="M456" i="1"/>
  <c r="M458" i="1" s="1"/>
  <c r="L456" i="1"/>
  <c r="O747" i="1"/>
  <c r="N747" i="1"/>
  <c r="M747" i="1"/>
  <c r="L747" i="1"/>
  <c r="O746" i="1"/>
  <c r="O748" i="1" s="1"/>
  <c r="N746" i="1"/>
  <c r="N748" i="1" s="1"/>
  <c r="M746" i="1"/>
  <c r="M748" i="1" s="1"/>
  <c r="L746" i="1"/>
  <c r="L669" i="1"/>
  <c r="M669" i="1"/>
  <c r="N669" i="1"/>
  <c r="O669" i="1"/>
  <c r="L690" i="1"/>
  <c r="M690" i="1"/>
  <c r="N690" i="1"/>
  <c r="O690" i="1"/>
  <c r="G2" i="3"/>
  <c r="F2" i="3"/>
  <c r="E2" i="3"/>
  <c r="D2" i="3"/>
  <c r="G4" i="3"/>
  <c r="F4" i="3"/>
  <c r="E4" i="3"/>
  <c r="D4" i="3"/>
  <c r="G11" i="3"/>
  <c r="F11" i="3"/>
  <c r="E11" i="3"/>
  <c r="D11" i="3"/>
  <c r="G12" i="3"/>
  <c r="F12" i="3"/>
  <c r="E12" i="3"/>
  <c r="D12" i="3"/>
  <c r="G6" i="3"/>
  <c r="F6" i="3"/>
  <c r="E6" i="3"/>
  <c r="D6" i="3"/>
  <c r="G3" i="3"/>
  <c r="F3" i="3"/>
  <c r="E3" i="3"/>
  <c r="D3" i="3"/>
  <c r="G10" i="3"/>
  <c r="F10" i="3"/>
  <c r="E10" i="3"/>
  <c r="D10" i="3"/>
  <c r="G9" i="3"/>
  <c r="F9" i="3"/>
  <c r="E9" i="3"/>
  <c r="D9" i="3"/>
  <c r="G8" i="3"/>
  <c r="F8" i="3"/>
  <c r="E8" i="3"/>
  <c r="D8" i="3"/>
  <c r="G5" i="3"/>
  <c r="F5" i="3"/>
  <c r="E5" i="3"/>
  <c r="D5" i="3"/>
  <c r="G7" i="3"/>
  <c r="F7" i="3"/>
  <c r="E7" i="3"/>
  <c r="D7" i="3"/>
  <c r="O448" i="1"/>
  <c r="O452" i="1" s="1"/>
  <c r="N448" i="1"/>
  <c r="N452" i="1" s="1"/>
  <c r="M448" i="1"/>
  <c r="M452" i="1" s="1"/>
  <c r="L448" i="1"/>
  <c r="L452" i="1" s="1"/>
  <c r="L385" i="1"/>
  <c r="M385" i="1"/>
  <c r="N385" i="1"/>
  <c r="O385" i="1"/>
  <c r="L386" i="1"/>
  <c r="M386" i="1"/>
  <c r="N386" i="1"/>
  <c r="O386" i="1"/>
  <c r="L381" i="1"/>
  <c r="M381" i="1"/>
  <c r="N381" i="1"/>
  <c r="O381" i="1"/>
  <c r="L382" i="1"/>
  <c r="M382" i="1"/>
  <c r="N382" i="1"/>
  <c r="O382" i="1"/>
  <c r="L405" i="1"/>
  <c r="M405" i="1"/>
  <c r="N405" i="1"/>
  <c r="O405" i="1"/>
  <c r="L406" i="1"/>
  <c r="M406" i="1"/>
  <c r="N406" i="1"/>
  <c r="O406" i="1"/>
  <c r="L321" i="1"/>
  <c r="M321" i="1"/>
  <c r="N321" i="1"/>
  <c r="O321" i="1"/>
  <c r="L322" i="1"/>
  <c r="M322" i="1"/>
  <c r="N322" i="1"/>
  <c r="O322" i="1"/>
  <c r="L301" i="1"/>
  <c r="M301" i="1"/>
  <c r="N301" i="1"/>
  <c r="O301" i="1"/>
  <c r="L298" i="1"/>
  <c r="M298" i="1"/>
  <c r="N298" i="1"/>
  <c r="O298" i="1"/>
  <c r="L228" i="1"/>
  <c r="M228" i="1"/>
  <c r="N228" i="1"/>
  <c r="O228" i="1"/>
  <c r="L229" i="1"/>
  <c r="M229" i="1"/>
  <c r="N229" i="1"/>
  <c r="O229" i="1"/>
  <c r="L268" i="1"/>
  <c r="M268" i="1"/>
  <c r="N268" i="1"/>
  <c r="O268" i="1"/>
  <c r="L269" i="1"/>
  <c r="M269" i="1"/>
  <c r="N269" i="1"/>
  <c r="O269" i="1"/>
  <c r="L270" i="1"/>
  <c r="M270" i="1"/>
  <c r="N270" i="1"/>
  <c r="O270" i="1"/>
  <c r="L271" i="1"/>
  <c r="M271" i="1"/>
  <c r="N271" i="1"/>
  <c r="O271" i="1"/>
  <c r="L272" i="1"/>
  <c r="M272" i="1"/>
  <c r="N272" i="1"/>
  <c r="O272" i="1"/>
  <c r="L176" i="1"/>
  <c r="M176" i="1"/>
  <c r="N176" i="1"/>
  <c r="O176" i="1"/>
  <c r="L177" i="1"/>
  <c r="M177" i="1"/>
  <c r="N177" i="1"/>
  <c r="O177" i="1"/>
  <c r="L178" i="1"/>
  <c r="M178" i="1"/>
  <c r="N178" i="1"/>
  <c r="O178" i="1"/>
  <c r="L179" i="1"/>
  <c r="M179" i="1"/>
  <c r="N179" i="1"/>
  <c r="O179" i="1"/>
  <c r="L317" i="1"/>
  <c r="M317" i="1"/>
  <c r="N317" i="1"/>
  <c r="O317" i="1"/>
  <c r="L318" i="1"/>
  <c r="M318" i="1"/>
  <c r="N318" i="1"/>
  <c r="O318" i="1"/>
  <c r="L264" i="1"/>
  <c r="M264" i="1"/>
  <c r="N264" i="1"/>
  <c r="O264" i="1"/>
  <c r="L265" i="1"/>
  <c r="M265" i="1"/>
  <c r="N265" i="1"/>
  <c r="O265" i="1"/>
  <c r="L44" i="1"/>
  <c r="M44" i="1"/>
  <c r="N44" i="1"/>
  <c r="O44" i="1"/>
  <c r="L43" i="1"/>
  <c r="M43" i="1"/>
  <c r="N43" i="1"/>
  <c r="O43" i="1"/>
  <c r="L11" i="1"/>
  <c r="M11" i="1"/>
  <c r="N11" i="1"/>
  <c r="O11" i="1"/>
  <c r="L12" i="1"/>
  <c r="M12" i="1"/>
  <c r="N12" i="1"/>
  <c r="O12" i="1"/>
  <c r="L13" i="1"/>
  <c r="M13" i="1"/>
  <c r="N13" i="1"/>
  <c r="N14" i="1" s="1"/>
  <c r="O13" i="1"/>
  <c r="L15" i="1"/>
  <c r="M15" i="1"/>
  <c r="N15" i="1"/>
  <c r="O15" i="1"/>
  <c r="O25" i="1"/>
  <c r="L26" i="1"/>
  <c r="M26" i="1"/>
  <c r="N26" i="1"/>
  <c r="O26" i="1"/>
  <c r="L27" i="1"/>
  <c r="M27" i="1"/>
  <c r="N27" i="1"/>
  <c r="O27" i="1"/>
  <c r="L28" i="1"/>
  <c r="M28" i="1"/>
  <c r="N28" i="1"/>
  <c r="O28" i="1"/>
  <c r="L29" i="1"/>
  <c r="M29" i="1"/>
  <c r="N29" i="1"/>
  <c r="O29" i="1"/>
  <c r="L30" i="1"/>
  <c r="M30" i="1"/>
  <c r="N30" i="1"/>
  <c r="O30" i="1"/>
  <c r="L31" i="1"/>
  <c r="M31" i="1"/>
  <c r="N31" i="1"/>
  <c r="O31" i="1"/>
  <c r="L33" i="1"/>
  <c r="M33" i="1"/>
  <c r="N33" i="1"/>
  <c r="O33" i="1"/>
  <c r="L34" i="1"/>
  <c r="M34" i="1"/>
  <c r="N34" i="1"/>
  <c r="O34" i="1"/>
  <c r="L36" i="1"/>
  <c r="M36" i="1"/>
  <c r="N36" i="1"/>
  <c r="O36" i="1"/>
  <c r="L37" i="1"/>
  <c r="M37" i="1"/>
  <c r="N37" i="1"/>
  <c r="O37" i="1"/>
  <c r="L39" i="1"/>
  <c r="M39" i="1"/>
  <c r="N39" i="1"/>
  <c r="O39" i="1"/>
  <c r="L40" i="1"/>
  <c r="M40" i="1"/>
  <c r="N40" i="1"/>
  <c r="O40" i="1"/>
  <c r="L42" i="1"/>
  <c r="M42" i="1"/>
  <c r="N42" i="1"/>
  <c r="O42" i="1"/>
  <c r="L46" i="1"/>
  <c r="M46" i="1"/>
  <c r="N46" i="1"/>
  <c r="O46" i="1"/>
  <c r="L47" i="1"/>
  <c r="M47" i="1"/>
  <c r="N47" i="1"/>
  <c r="O47" i="1"/>
  <c r="L48" i="1"/>
  <c r="M48" i="1"/>
  <c r="N48" i="1"/>
  <c r="N49" i="1" s="1"/>
  <c r="O48" i="1"/>
  <c r="L50" i="1"/>
  <c r="M50" i="1"/>
  <c r="N50" i="1"/>
  <c r="O50" i="1"/>
  <c r="L51" i="1"/>
  <c r="M51" i="1"/>
  <c r="N51" i="1"/>
  <c r="O51" i="1"/>
  <c r="L52" i="1"/>
  <c r="M52" i="1"/>
  <c r="M53" i="1" s="1"/>
  <c r="N52" i="1"/>
  <c r="O52" i="1"/>
  <c r="L54" i="1"/>
  <c r="M54" i="1"/>
  <c r="N54" i="1"/>
  <c r="O54" i="1"/>
  <c r="L55" i="1"/>
  <c r="M55" i="1"/>
  <c r="N55" i="1"/>
  <c r="O55" i="1"/>
  <c r="L59" i="1"/>
  <c r="M59" i="1"/>
  <c r="N59" i="1"/>
  <c r="O59" i="1"/>
  <c r="L60" i="1"/>
  <c r="L61" i="1" s="1"/>
  <c r="M60" i="1"/>
  <c r="N60" i="1"/>
  <c r="O60" i="1"/>
  <c r="L62" i="1"/>
  <c r="M62" i="1"/>
  <c r="N62" i="1"/>
  <c r="O62" i="1"/>
  <c r="L66" i="1"/>
  <c r="L76" i="1"/>
  <c r="M76" i="1"/>
  <c r="N76" i="1"/>
  <c r="O76" i="1"/>
  <c r="L77" i="1"/>
  <c r="M77" i="1"/>
  <c r="N77" i="1"/>
  <c r="O77" i="1"/>
  <c r="L78" i="1"/>
  <c r="M78" i="1"/>
  <c r="N78" i="1"/>
  <c r="O78" i="1"/>
  <c r="L79" i="1"/>
  <c r="M79" i="1"/>
  <c r="N79" i="1"/>
  <c r="O79" i="1"/>
  <c r="O80" i="1" s="1"/>
  <c r="L81" i="1"/>
  <c r="M81" i="1"/>
  <c r="N81" i="1"/>
  <c r="N89" i="1" s="1"/>
  <c r="O81" i="1"/>
  <c r="L89" i="1"/>
  <c r="L90" i="1"/>
  <c r="M90" i="1"/>
  <c r="N90" i="1"/>
  <c r="O90" i="1"/>
  <c r="O96" i="1" s="1"/>
  <c r="L97" i="1"/>
  <c r="M97" i="1"/>
  <c r="N97" i="1"/>
  <c r="O97" i="1"/>
  <c r="L112" i="1"/>
  <c r="L113" i="1"/>
  <c r="M113" i="1"/>
  <c r="N113" i="1"/>
  <c r="O113" i="1"/>
  <c r="L114" i="1"/>
  <c r="M114" i="1"/>
  <c r="N114" i="1"/>
  <c r="O114" i="1"/>
  <c r="O115" i="1" s="1"/>
  <c r="L116" i="1"/>
  <c r="L117" i="1" s="1"/>
  <c r="M116" i="1"/>
  <c r="M117" i="1" s="1"/>
  <c r="N116" i="1"/>
  <c r="N117" i="1" s="1"/>
  <c r="O116" i="1"/>
  <c r="O117" i="1" s="1"/>
  <c r="L118" i="1"/>
  <c r="L120" i="1" s="1"/>
  <c r="M118" i="1"/>
  <c r="M120" i="1" s="1"/>
  <c r="N118" i="1"/>
  <c r="N120" i="1" s="1"/>
  <c r="O118" i="1"/>
  <c r="O120" i="1" s="1"/>
  <c r="L121" i="1"/>
  <c r="M121" i="1"/>
  <c r="N121" i="1"/>
  <c r="O121" i="1"/>
  <c r="L122" i="1"/>
  <c r="L123" i="1" s="1"/>
  <c r="M122" i="1"/>
  <c r="M123" i="1" s="1"/>
  <c r="N122" i="1"/>
  <c r="O122" i="1"/>
  <c r="L124" i="1"/>
  <c r="M124" i="1"/>
  <c r="N124" i="1"/>
  <c r="O124" i="1"/>
  <c r="L125" i="1"/>
  <c r="M125" i="1"/>
  <c r="N125" i="1"/>
  <c r="O125" i="1"/>
  <c r="L127" i="1"/>
  <c r="M127" i="1"/>
  <c r="N127" i="1"/>
  <c r="O127" i="1"/>
  <c r="L128" i="1"/>
  <c r="M128" i="1"/>
  <c r="N128" i="1"/>
  <c r="O128" i="1"/>
  <c r="O129" i="1" s="1"/>
  <c r="L130" i="1"/>
  <c r="M130" i="1"/>
  <c r="N130" i="1"/>
  <c r="O130" i="1"/>
  <c r="L131" i="1"/>
  <c r="M131" i="1"/>
  <c r="N131" i="1"/>
  <c r="O131" i="1"/>
  <c r="L132" i="1"/>
  <c r="M132" i="1"/>
  <c r="N132" i="1"/>
  <c r="O132" i="1"/>
  <c r="L134" i="1"/>
  <c r="M134" i="1"/>
  <c r="N134" i="1"/>
  <c r="O134" i="1"/>
  <c r="L135" i="1"/>
  <c r="M135" i="1"/>
  <c r="M136" i="1" s="1"/>
  <c r="N135" i="1"/>
  <c r="O135" i="1"/>
  <c r="O136" i="1" s="1"/>
  <c r="L137" i="1"/>
  <c r="M137" i="1"/>
  <c r="N137" i="1"/>
  <c r="O137" i="1"/>
  <c r="L138" i="1"/>
  <c r="M138" i="1"/>
  <c r="M139" i="1" s="1"/>
  <c r="N138" i="1"/>
  <c r="N139" i="1" s="1"/>
  <c r="O138" i="1"/>
  <c r="L140" i="1"/>
  <c r="M140" i="1"/>
  <c r="N140" i="1"/>
  <c r="O140" i="1"/>
  <c r="L141" i="1"/>
  <c r="M141" i="1"/>
  <c r="M142" i="1" s="1"/>
  <c r="N141" i="1"/>
  <c r="O141" i="1"/>
  <c r="L143" i="1"/>
  <c r="M143" i="1"/>
  <c r="N143" i="1"/>
  <c r="O143" i="1"/>
  <c r="L144" i="1"/>
  <c r="L145" i="1" s="1"/>
  <c r="M144" i="1"/>
  <c r="M145" i="1" s="1"/>
  <c r="N144" i="1"/>
  <c r="O144" i="1"/>
  <c r="O145" i="1" s="1"/>
  <c r="L146" i="1"/>
  <c r="L147" i="1" s="1"/>
  <c r="M146" i="1"/>
  <c r="N146" i="1"/>
  <c r="O146" i="1"/>
  <c r="L148" i="1"/>
  <c r="L149" i="1" s="1"/>
  <c r="M148" i="1"/>
  <c r="N148" i="1"/>
  <c r="O148" i="1"/>
  <c r="L150" i="1"/>
  <c r="M150" i="1"/>
  <c r="N150" i="1"/>
  <c r="O150" i="1"/>
  <c r="L151" i="1"/>
  <c r="M151" i="1"/>
  <c r="N151" i="1"/>
  <c r="O151" i="1"/>
  <c r="L153" i="1"/>
  <c r="M153" i="1"/>
  <c r="N153" i="1"/>
  <c r="O153" i="1"/>
  <c r="L154" i="1"/>
  <c r="L155" i="1" s="1"/>
  <c r="M154" i="1"/>
  <c r="M155" i="1" s="1"/>
  <c r="N154" i="1"/>
  <c r="O154" i="1"/>
  <c r="L156" i="1"/>
  <c r="M156" i="1"/>
  <c r="N156" i="1"/>
  <c r="O156" i="1"/>
  <c r="L157" i="1"/>
  <c r="M157" i="1"/>
  <c r="M158" i="1" s="1"/>
  <c r="N157" i="1"/>
  <c r="O157" i="1"/>
  <c r="L159" i="1"/>
  <c r="M159" i="1"/>
  <c r="N159" i="1"/>
  <c r="O159" i="1"/>
  <c r="L160" i="1"/>
  <c r="M160" i="1"/>
  <c r="N160" i="1"/>
  <c r="O160" i="1"/>
  <c r="L162" i="1"/>
  <c r="M162" i="1"/>
  <c r="N162" i="1"/>
  <c r="O162" i="1"/>
  <c r="L163" i="1"/>
  <c r="M163" i="1"/>
  <c r="N163" i="1"/>
  <c r="O163" i="1"/>
  <c r="L164" i="1"/>
  <c r="M164" i="1"/>
  <c r="N164" i="1"/>
  <c r="O164" i="1"/>
  <c r="L168" i="1"/>
  <c r="M168" i="1"/>
  <c r="N168" i="1"/>
  <c r="O168" i="1"/>
  <c r="L169" i="1"/>
  <c r="M169" i="1"/>
  <c r="N169" i="1"/>
  <c r="O169" i="1"/>
  <c r="L170" i="1"/>
  <c r="M170" i="1"/>
  <c r="N170" i="1"/>
  <c r="O170" i="1"/>
  <c r="O171" i="1" s="1"/>
  <c r="L172" i="1"/>
  <c r="M172" i="1"/>
  <c r="N172" i="1"/>
  <c r="O172" i="1"/>
  <c r="L173" i="1"/>
  <c r="M173" i="1"/>
  <c r="N173" i="1"/>
  <c r="O173" i="1"/>
  <c r="L175" i="1"/>
  <c r="M175" i="1"/>
  <c r="N175" i="1"/>
  <c r="O175" i="1"/>
  <c r="L181" i="1"/>
  <c r="M181" i="1"/>
  <c r="N181" i="1"/>
  <c r="O181" i="1"/>
  <c r="L182" i="1"/>
  <c r="M182" i="1"/>
  <c r="N182" i="1"/>
  <c r="O182" i="1"/>
  <c r="L184" i="1"/>
  <c r="M184" i="1"/>
  <c r="N184" i="1"/>
  <c r="O184" i="1"/>
  <c r="L185" i="1"/>
  <c r="M185" i="1"/>
  <c r="N185" i="1"/>
  <c r="O185" i="1"/>
  <c r="L189" i="1"/>
  <c r="M189" i="1"/>
  <c r="N189" i="1"/>
  <c r="O189" i="1"/>
  <c r="L190" i="1"/>
  <c r="M190" i="1"/>
  <c r="N190" i="1"/>
  <c r="O190" i="1"/>
  <c r="L191" i="1"/>
  <c r="M191" i="1"/>
  <c r="N191" i="1"/>
  <c r="O191" i="1"/>
  <c r="L192" i="1"/>
  <c r="M192" i="1"/>
  <c r="N192" i="1"/>
  <c r="O192" i="1"/>
  <c r="L194" i="1"/>
  <c r="M194" i="1"/>
  <c r="N194" i="1"/>
  <c r="O194" i="1"/>
  <c r="L200" i="1"/>
  <c r="M200" i="1"/>
  <c r="N200" i="1"/>
  <c r="O200" i="1"/>
  <c r="L201" i="1"/>
  <c r="M201" i="1"/>
  <c r="N201" i="1"/>
  <c r="O201" i="1"/>
  <c r="L202" i="1"/>
  <c r="M202" i="1"/>
  <c r="N202" i="1"/>
  <c r="O202" i="1"/>
  <c r="L203" i="1"/>
  <c r="M203" i="1"/>
  <c r="N203" i="1"/>
  <c r="O203" i="1"/>
  <c r="L204" i="1"/>
  <c r="M204" i="1"/>
  <c r="N204" i="1"/>
  <c r="O204" i="1"/>
  <c r="L206" i="1"/>
  <c r="M206" i="1"/>
  <c r="N206" i="1"/>
  <c r="O206" i="1"/>
  <c r="L207" i="1"/>
  <c r="M207" i="1"/>
  <c r="N207" i="1"/>
  <c r="O207" i="1"/>
  <c r="L209" i="1"/>
  <c r="M209" i="1"/>
  <c r="N209" i="1"/>
  <c r="O209" i="1"/>
  <c r="L210" i="1"/>
  <c r="L211" i="1" s="1"/>
  <c r="M210" i="1"/>
  <c r="N210" i="1"/>
  <c r="O210" i="1"/>
  <c r="L212" i="1"/>
  <c r="M212" i="1"/>
  <c r="N212" i="1"/>
  <c r="O212" i="1"/>
  <c r="L213" i="1"/>
  <c r="M213" i="1"/>
  <c r="N213" i="1"/>
  <c r="O213" i="1"/>
  <c r="L214" i="1"/>
  <c r="M214" i="1"/>
  <c r="N214" i="1"/>
  <c r="O214" i="1"/>
  <c r="L215" i="1"/>
  <c r="M215" i="1"/>
  <c r="N215" i="1"/>
  <c r="O215" i="1"/>
  <c r="L216" i="1"/>
  <c r="M216" i="1"/>
  <c r="N216" i="1"/>
  <c r="O216" i="1"/>
  <c r="L218" i="1"/>
  <c r="M218" i="1"/>
  <c r="N218" i="1"/>
  <c r="O218" i="1"/>
  <c r="L219" i="1"/>
  <c r="M219" i="1"/>
  <c r="N219" i="1"/>
  <c r="O219" i="1"/>
  <c r="L221" i="1"/>
  <c r="M221" i="1"/>
  <c r="N221" i="1"/>
  <c r="O221" i="1"/>
  <c r="L222" i="1"/>
  <c r="M222" i="1"/>
  <c r="N222" i="1"/>
  <c r="N223" i="1" s="1"/>
  <c r="O222" i="1"/>
  <c r="L224" i="1"/>
  <c r="M224" i="1"/>
  <c r="N224" i="1"/>
  <c r="O224" i="1"/>
  <c r="L225" i="1"/>
  <c r="M225" i="1"/>
  <c r="N225" i="1"/>
  <c r="O225" i="1"/>
  <c r="L227" i="1"/>
  <c r="M227" i="1"/>
  <c r="N227" i="1"/>
  <c r="O227" i="1"/>
  <c r="L231" i="1"/>
  <c r="M231" i="1"/>
  <c r="N231" i="1"/>
  <c r="O231" i="1"/>
  <c r="L232" i="1"/>
  <c r="M232" i="1"/>
  <c r="N232" i="1"/>
  <c r="O232" i="1"/>
  <c r="L233" i="1"/>
  <c r="M233" i="1"/>
  <c r="N233" i="1"/>
  <c r="O233" i="1"/>
  <c r="L234" i="1"/>
  <c r="M234" i="1"/>
  <c r="N234" i="1"/>
  <c r="O234" i="1"/>
  <c r="L236" i="1"/>
  <c r="M236" i="1"/>
  <c r="N236" i="1"/>
  <c r="O236" i="1"/>
  <c r="L237" i="1"/>
  <c r="M237" i="1"/>
  <c r="M238" i="1" s="1"/>
  <c r="N237" i="1"/>
  <c r="O237" i="1"/>
  <c r="L239" i="1"/>
  <c r="M239" i="1"/>
  <c r="N239" i="1"/>
  <c r="O239" i="1"/>
  <c r="L240" i="1"/>
  <c r="M240" i="1"/>
  <c r="N240" i="1"/>
  <c r="O240" i="1"/>
  <c r="L242" i="1"/>
  <c r="M242" i="1"/>
  <c r="N242" i="1"/>
  <c r="O242" i="1"/>
  <c r="L243" i="1"/>
  <c r="M243" i="1"/>
  <c r="N243" i="1"/>
  <c r="N244" i="1" s="1"/>
  <c r="O243" i="1"/>
  <c r="L245" i="1"/>
  <c r="M245" i="1"/>
  <c r="N245" i="1"/>
  <c r="O245" i="1"/>
  <c r="L246" i="1"/>
  <c r="M246" i="1"/>
  <c r="M247" i="1" s="1"/>
  <c r="N246" i="1"/>
  <c r="O246" i="1"/>
  <c r="L248" i="1"/>
  <c r="M248" i="1"/>
  <c r="N248" i="1"/>
  <c r="O248" i="1"/>
  <c r="L249" i="1"/>
  <c r="M249" i="1"/>
  <c r="M250" i="1" s="1"/>
  <c r="N249" i="1"/>
  <c r="O249" i="1"/>
  <c r="L251" i="1"/>
  <c r="L252" i="1" s="1"/>
  <c r="M251" i="1"/>
  <c r="M252" i="1" s="1"/>
  <c r="N251" i="1"/>
  <c r="N252" i="1" s="1"/>
  <c r="O251" i="1"/>
  <c r="O252" i="1" s="1"/>
  <c r="L253" i="1"/>
  <c r="L254" i="1" s="1"/>
  <c r="M253" i="1"/>
  <c r="M254" i="1" s="1"/>
  <c r="N253" i="1"/>
  <c r="N254" i="1" s="1"/>
  <c r="O253" i="1"/>
  <c r="O254" i="1" s="1"/>
  <c r="L255" i="1"/>
  <c r="L256" i="1" s="1"/>
  <c r="M255" i="1"/>
  <c r="M256" i="1" s="1"/>
  <c r="N255" i="1"/>
  <c r="N256" i="1" s="1"/>
  <c r="O255" i="1"/>
  <c r="O256" i="1" s="1"/>
  <c r="L257" i="1"/>
  <c r="L259" i="1" s="1"/>
  <c r="M257" i="1"/>
  <c r="M259" i="1" s="1"/>
  <c r="N257" i="1"/>
  <c r="N259" i="1" s="1"/>
  <c r="O257" i="1"/>
  <c r="O259" i="1" s="1"/>
  <c r="L260" i="1"/>
  <c r="M260" i="1"/>
  <c r="N260" i="1"/>
  <c r="O260" i="1"/>
  <c r="L261" i="1"/>
  <c r="M261" i="1"/>
  <c r="M262" i="1" s="1"/>
  <c r="N261" i="1"/>
  <c r="O261" i="1"/>
  <c r="L263" i="1"/>
  <c r="M263" i="1"/>
  <c r="N263" i="1"/>
  <c r="O263" i="1"/>
  <c r="L267" i="1"/>
  <c r="M267" i="1"/>
  <c r="N267" i="1"/>
  <c r="O267" i="1"/>
  <c r="L274" i="1"/>
  <c r="M274" i="1"/>
  <c r="N274" i="1"/>
  <c r="O274" i="1"/>
  <c r="L275" i="1"/>
  <c r="L276" i="1" s="1"/>
  <c r="M275" i="1"/>
  <c r="M276" i="1" s="1"/>
  <c r="N275" i="1"/>
  <c r="O275" i="1"/>
  <c r="L277" i="1"/>
  <c r="M277" i="1"/>
  <c r="N277" i="1"/>
  <c r="O277" i="1"/>
  <c r="L278" i="1"/>
  <c r="M278" i="1"/>
  <c r="N278" i="1"/>
  <c r="O278" i="1"/>
  <c r="L279" i="1"/>
  <c r="M279" i="1"/>
  <c r="M280" i="1" s="1"/>
  <c r="N279" i="1"/>
  <c r="O279" i="1"/>
  <c r="L281" i="1"/>
  <c r="M281" i="1"/>
  <c r="N281" i="1"/>
  <c r="O281" i="1"/>
  <c r="L282" i="1"/>
  <c r="M282" i="1"/>
  <c r="N282" i="1"/>
  <c r="O282" i="1"/>
  <c r="O283" i="1" s="1"/>
  <c r="L284" i="1"/>
  <c r="M284" i="1"/>
  <c r="N284" i="1"/>
  <c r="O284" i="1"/>
  <c r="L285" i="1"/>
  <c r="L286" i="1" s="1"/>
  <c r="M285" i="1"/>
  <c r="N285" i="1"/>
  <c r="O285" i="1"/>
  <c r="L292" i="1"/>
  <c r="L293" i="1" s="1"/>
  <c r="M292" i="1"/>
  <c r="M293" i="1" s="1"/>
  <c r="N292" i="1"/>
  <c r="N293" i="1" s="1"/>
  <c r="O292" i="1"/>
  <c r="O293" i="1" s="1"/>
  <c r="L294" i="1"/>
  <c r="M294" i="1"/>
  <c r="N294" i="1"/>
  <c r="O294" i="1"/>
  <c r="L295" i="1"/>
  <c r="L296" i="1" s="1"/>
  <c r="M295" i="1"/>
  <c r="N295" i="1"/>
  <c r="O295" i="1"/>
  <c r="L297" i="1"/>
  <c r="M297" i="1"/>
  <c r="M299" i="1" s="1"/>
  <c r="N297" i="1"/>
  <c r="N299" i="1" s="1"/>
  <c r="O297" i="1"/>
  <c r="L300" i="1"/>
  <c r="M300" i="1"/>
  <c r="M302" i="1" s="1"/>
  <c r="N300" i="1"/>
  <c r="N302" i="1" s="1"/>
  <c r="O300" i="1"/>
  <c r="L303" i="1"/>
  <c r="M303" i="1"/>
  <c r="N303" i="1"/>
  <c r="O303" i="1"/>
  <c r="L304" i="1"/>
  <c r="M304" i="1"/>
  <c r="N304" i="1"/>
  <c r="N305" i="1" s="1"/>
  <c r="O304" i="1"/>
  <c r="O305" i="1" s="1"/>
  <c r="L306" i="1"/>
  <c r="M306" i="1"/>
  <c r="N306" i="1"/>
  <c r="O306" i="1"/>
  <c r="L307" i="1"/>
  <c r="M307" i="1"/>
  <c r="N307" i="1"/>
  <c r="O307" i="1"/>
  <c r="L309" i="1"/>
  <c r="M309" i="1"/>
  <c r="N309" i="1"/>
  <c r="O309" i="1"/>
  <c r="L310" i="1"/>
  <c r="L311" i="1" s="1"/>
  <c r="M310" i="1"/>
  <c r="M311" i="1" s="1"/>
  <c r="N310" i="1"/>
  <c r="O310" i="1"/>
  <c r="L312" i="1"/>
  <c r="M312" i="1"/>
  <c r="N312" i="1"/>
  <c r="O312" i="1"/>
  <c r="L313" i="1"/>
  <c r="M313" i="1"/>
  <c r="N313" i="1"/>
  <c r="O313" i="1"/>
  <c r="L314" i="1"/>
  <c r="M314" i="1"/>
  <c r="N314" i="1"/>
  <c r="O314" i="1"/>
  <c r="L316" i="1"/>
  <c r="M316" i="1"/>
  <c r="N316" i="1"/>
  <c r="O316" i="1"/>
  <c r="L320" i="1"/>
  <c r="L323" i="1" s="1"/>
  <c r="M320" i="1"/>
  <c r="M323" i="1" s="1"/>
  <c r="N320" i="1"/>
  <c r="N323" i="1" s="1"/>
  <c r="O320" i="1"/>
  <c r="O323" i="1" s="1"/>
  <c r="L324" i="1"/>
  <c r="M324" i="1"/>
  <c r="N324" i="1"/>
  <c r="O324" i="1"/>
  <c r="L325" i="1"/>
  <c r="M325" i="1"/>
  <c r="N325" i="1"/>
  <c r="O325" i="1"/>
  <c r="L327" i="1"/>
  <c r="L328" i="1" s="1"/>
  <c r="M327" i="1"/>
  <c r="M328" i="1" s="1"/>
  <c r="N327" i="1"/>
  <c r="N328" i="1" s="1"/>
  <c r="O327" i="1"/>
  <c r="O328" i="1" s="1"/>
  <c r="L329" i="1"/>
  <c r="L330" i="1" s="1"/>
  <c r="M329" i="1"/>
  <c r="M330" i="1" s="1"/>
  <c r="N329" i="1"/>
  <c r="N330" i="1" s="1"/>
  <c r="O329" i="1"/>
  <c r="O330" i="1" s="1"/>
  <c r="L331" i="1"/>
  <c r="M331" i="1"/>
  <c r="N331" i="1"/>
  <c r="O331" i="1"/>
  <c r="L332" i="1"/>
  <c r="M332" i="1"/>
  <c r="N332" i="1"/>
  <c r="O332" i="1"/>
  <c r="L334" i="1"/>
  <c r="M334" i="1"/>
  <c r="N334" i="1"/>
  <c r="O334" i="1"/>
  <c r="L338" i="1"/>
  <c r="M338" i="1"/>
  <c r="N338" i="1"/>
  <c r="O338" i="1"/>
  <c r="L339" i="1"/>
  <c r="M339" i="1"/>
  <c r="N339" i="1"/>
  <c r="O339" i="1"/>
  <c r="L341" i="1"/>
  <c r="M341" i="1"/>
  <c r="N341" i="1"/>
  <c r="O341" i="1"/>
  <c r="L342" i="1"/>
  <c r="M342" i="1"/>
  <c r="N342" i="1"/>
  <c r="N343" i="1" s="1"/>
  <c r="O342" i="1"/>
  <c r="L352" i="1"/>
  <c r="M352" i="1"/>
  <c r="N352" i="1"/>
  <c r="O352" i="1"/>
  <c r="L353" i="1"/>
  <c r="M353" i="1"/>
  <c r="M354" i="1" s="1"/>
  <c r="N353" i="1"/>
  <c r="O353" i="1"/>
  <c r="L355" i="1"/>
  <c r="L356" i="1" s="1"/>
  <c r="M355" i="1"/>
  <c r="M356" i="1" s="1"/>
  <c r="N355" i="1"/>
  <c r="N356" i="1" s="1"/>
  <c r="O355" i="1"/>
  <c r="O356" i="1" s="1"/>
  <c r="L357" i="1"/>
  <c r="M357" i="1"/>
  <c r="N357" i="1"/>
  <c r="O357" i="1"/>
  <c r="L358" i="1"/>
  <c r="M358" i="1"/>
  <c r="N358" i="1"/>
  <c r="N359" i="1" s="1"/>
  <c r="O358" i="1"/>
  <c r="L360" i="1"/>
  <c r="M360" i="1"/>
  <c r="N360" i="1"/>
  <c r="O360" i="1"/>
  <c r="L361" i="1"/>
  <c r="M361" i="1"/>
  <c r="M362" i="1" s="1"/>
  <c r="N361" i="1"/>
  <c r="O361" i="1"/>
  <c r="L363" i="1"/>
  <c r="M363" i="1"/>
  <c r="N363" i="1"/>
  <c r="O363" i="1"/>
  <c r="L364" i="1"/>
  <c r="L365" i="1" s="1"/>
  <c r="M364" i="1"/>
  <c r="N364" i="1"/>
  <c r="O364" i="1"/>
  <c r="L366" i="1"/>
  <c r="M366" i="1"/>
  <c r="N366" i="1"/>
  <c r="O366" i="1"/>
  <c r="L367" i="1"/>
  <c r="M367" i="1"/>
  <c r="N367" i="1"/>
  <c r="O367" i="1"/>
  <c r="L369" i="1"/>
  <c r="M369" i="1"/>
  <c r="N369" i="1"/>
  <c r="O369" i="1"/>
  <c r="L370" i="1"/>
  <c r="M370" i="1"/>
  <c r="N370" i="1"/>
  <c r="O370" i="1"/>
  <c r="L371" i="1"/>
  <c r="M371" i="1"/>
  <c r="N371" i="1"/>
  <c r="O371" i="1"/>
  <c r="L373" i="1"/>
  <c r="M373" i="1"/>
  <c r="N373" i="1"/>
  <c r="O373" i="1"/>
  <c r="L374" i="1"/>
  <c r="M374" i="1"/>
  <c r="N374" i="1"/>
  <c r="O374" i="1"/>
  <c r="L375" i="1"/>
  <c r="M375" i="1"/>
  <c r="N375" i="1"/>
  <c r="O375" i="1"/>
  <c r="L377" i="1"/>
  <c r="M377" i="1"/>
  <c r="N377" i="1"/>
  <c r="O377" i="1"/>
  <c r="L378" i="1"/>
  <c r="M378" i="1"/>
  <c r="M379" i="1" s="1"/>
  <c r="N378" i="1"/>
  <c r="O378" i="1"/>
  <c r="L380" i="1"/>
  <c r="L383" i="1" s="1"/>
  <c r="M380" i="1"/>
  <c r="N380" i="1"/>
  <c r="O380" i="1"/>
  <c r="L384" i="1"/>
  <c r="M384" i="1"/>
  <c r="N384" i="1"/>
  <c r="O384" i="1"/>
  <c r="L388" i="1"/>
  <c r="M388" i="1"/>
  <c r="N388" i="1"/>
  <c r="O388" i="1"/>
  <c r="L394" i="1"/>
  <c r="M394" i="1"/>
  <c r="N394" i="1"/>
  <c r="O394" i="1"/>
  <c r="L395" i="1"/>
  <c r="L396" i="1" s="1"/>
  <c r="M395" i="1"/>
  <c r="N395" i="1"/>
  <c r="O395" i="1"/>
  <c r="L397" i="1"/>
  <c r="M397" i="1"/>
  <c r="N397" i="1"/>
  <c r="O397" i="1"/>
  <c r="L398" i="1"/>
  <c r="M398" i="1"/>
  <c r="N398" i="1"/>
  <c r="O398" i="1"/>
  <c r="O399" i="1" s="1"/>
  <c r="L400" i="1"/>
  <c r="M400" i="1"/>
  <c r="N400" i="1"/>
  <c r="O400" i="1"/>
  <c r="L401" i="1"/>
  <c r="M401" i="1"/>
  <c r="N401" i="1"/>
  <c r="O401" i="1"/>
  <c r="O402" i="1" s="1"/>
  <c r="L403" i="1"/>
  <c r="M403" i="1"/>
  <c r="N403" i="1"/>
  <c r="O403" i="1"/>
  <c r="L404" i="1"/>
  <c r="M404" i="1"/>
  <c r="N404" i="1"/>
  <c r="O404" i="1"/>
  <c r="L408" i="1"/>
  <c r="M408" i="1"/>
  <c r="N408" i="1"/>
  <c r="O408" i="1"/>
  <c r="L409" i="1"/>
  <c r="M409" i="1"/>
  <c r="N409" i="1"/>
  <c r="O409" i="1"/>
  <c r="L410" i="1"/>
  <c r="M410" i="1"/>
  <c r="N410" i="1"/>
  <c r="O410" i="1"/>
  <c r="L412" i="1"/>
  <c r="M412" i="1"/>
  <c r="N412" i="1"/>
  <c r="O412" i="1"/>
  <c r="L413" i="1"/>
  <c r="M413" i="1"/>
  <c r="N413" i="1"/>
  <c r="O413" i="1"/>
  <c r="L414" i="1"/>
  <c r="M414" i="1"/>
  <c r="N414" i="1"/>
  <c r="O414" i="1"/>
  <c r="L416" i="1"/>
  <c r="M416" i="1"/>
  <c r="N416" i="1"/>
  <c r="O416" i="1"/>
  <c r="L417" i="1"/>
  <c r="M417" i="1"/>
  <c r="N417" i="1"/>
  <c r="O417" i="1"/>
  <c r="L418" i="1"/>
  <c r="M418" i="1"/>
  <c r="N418" i="1"/>
  <c r="O418" i="1"/>
  <c r="L420" i="1"/>
  <c r="M420" i="1"/>
  <c r="N420" i="1"/>
  <c r="O420" i="1"/>
  <c r="L421" i="1"/>
  <c r="M421" i="1"/>
  <c r="M422" i="1" s="1"/>
  <c r="N421" i="1"/>
  <c r="O421" i="1"/>
  <c r="L423" i="1"/>
  <c r="M423" i="1"/>
  <c r="N423" i="1"/>
  <c r="O423" i="1"/>
  <c r="L424" i="1"/>
  <c r="L425" i="1" s="1"/>
  <c r="M424" i="1"/>
  <c r="N424" i="1"/>
  <c r="O424" i="1"/>
  <c r="L426" i="1"/>
  <c r="M426" i="1"/>
  <c r="N426" i="1"/>
  <c r="O426" i="1"/>
  <c r="L427" i="1"/>
  <c r="M427" i="1"/>
  <c r="N427" i="1"/>
  <c r="O427" i="1"/>
  <c r="L429" i="1"/>
  <c r="M429" i="1"/>
  <c r="N429" i="1"/>
  <c r="O429" i="1"/>
  <c r="L430" i="1"/>
  <c r="M430" i="1"/>
  <c r="N430" i="1"/>
  <c r="N431" i="1" s="1"/>
  <c r="O430" i="1"/>
  <c r="L432" i="1"/>
  <c r="M432" i="1"/>
  <c r="N432" i="1"/>
  <c r="O432" i="1"/>
  <c r="L433" i="1"/>
  <c r="M433" i="1"/>
  <c r="N433" i="1"/>
  <c r="O433" i="1"/>
  <c r="L434" i="1"/>
  <c r="M434" i="1"/>
  <c r="N434" i="1"/>
  <c r="O434" i="1"/>
  <c r="L435" i="1"/>
  <c r="M435" i="1"/>
  <c r="N435" i="1"/>
  <c r="O435" i="1"/>
  <c r="L437" i="1"/>
  <c r="M437" i="1"/>
  <c r="N437" i="1"/>
  <c r="O437" i="1"/>
  <c r="L438" i="1"/>
  <c r="L439" i="1" s="1"/>
  <c r="M438" i="1"/>
  <c r="N438" i="1"/>
  <c r="O438" i="1"/>
  <c r="L440" i="1"/>
  <c r="M440" i="1"/>
  <c r="N440" i="1"/>
  <c r="O440" i="1"/>
  <c r="L441" i="1"/>
  <c r="M441" i="1"/>
  <c r="N441" i="1"/>
  <c r="O441" i="1"/>
  <c r="L442" i="1"/>
  <c r="M442" i="1"/>
  <c r="N442" i="1"/>
  <c r="O442" i="1"/>
  <c r="L444" i="1"/>
  <c r="M444" i="1"/>
  <c r="N444" i="1"/>
  <c r="O444" i="1"/>
  <c r="L453" i="1"/>
  <c r="M453" i="1"/>
  <c r="N453" i="1"/>
  <c r="O453" i="1"/>
  <c r="L454" i="1"/>
  <c r="M454" i="1"/>
  <c r="N454" i="1"/>
  <c r="O454" i="1"/>
  <c r="O455" i="1" s="1"/>
  <c r="L126" i="1" l="1"/>
  <c r="O126" i="1"/>
  <c r="N126" i="1"/>
  <c r="L223" i="1"/>
  <c r="M126" i="1"/>
  <c r="O419" i="1"/>
  <c r="L333" i="1"/>
  <c r="L262" i="1"/>
  <c r="L431" i="1"/>
  <c r="L326" i="1"/>
  <c r="L415" i="1"/>
  <c r="L455" i="1"/>
  <c r="L399" i="1"/>
  <c r="L379" i="1"/>
  <c r="N372" i="1"/>
  <c r="L315" i="1"/>
  <c r="L280" i="1"/>
  <c r="L244" i="1"/>
  <c r="L142" i="1"/>
  <c r="L136" i="1"/>
  <c r="L188" i="1"/>
  <c r="L308" i="1"/>
  <c r="L305" i="1"/>
  <c r="L152" i="1"/>
  <c r="M217" i="1"/>
  <c r="O428" i="1"/>
  <c r="O411" i="1"/>
  <c r="L428" i="1"/>
  <c r="L283" i="1"/>
  <c r="L139" i="1"/>
  <c r="O174" i="1"/>
  <c r="L343" i="1"/>
  <c r="L250" i="1"/>
  <c r="L340" i="1"/>
  <c r="O123" i="1"/>
  <c r="N80" i="1"/>
  <c r="L458" i="1"/>
  <c r="O53" i="1"/>
  <c r="L354" i="1"/>
  <c r="L193" i="1"/>
  <c r="L199" i="1"/>
  <c r="L14" i="1"/>
  <c r="M428" i="1"/>
  <c r="L174" i="1"/>
  <c r="L38" i="1"/>
  <c r="L56" i="1"/>
  <c r="M425" i="1"/>
  <c r="L238" i="1"/>
  <c r="O349" i="1"/>
  <c r="O346" i="1"/>
  <c r="L748" i="1"/>
  <c r="M14" i="1"/>
  <c r="M343" i="1"/>
  <c r="O343" i="1"/>
  <c r="N349" i="1"/>
  <c r="O302" i="1"/>
  <c r="L158" i="1"/>
  <c r="L45" i="1"/>
  <c r="L349" i="1"/>
  <c r="N346" i="1"/>
  <c r="M349" i="1"/>
  <c r="M319" i="1"/>
  <c r="M273" i="1"/>
  <c r="M383" i="1"/>
  <c r="M393" i="1"/>
  <c r="N230" i="1"/>
  <c r="L436" i="1"/>
  <c r="L299" i="1"/>
  <c r="O112" i="1"/>
  <c r="N393" i="1"/>
  <c r="L319" i="1"/>
  <c r="L230" i="1"/>
  <c r="L387" i="1"/>
  <c r="L393" i="1"/>
  <c r="L180" i="1"/>
  <c r="L266" i="1"/>
  <c r="O296" i="1"/>
  <c r="M368" i="1"/>
  <c r="N402" i="1"/>
  <c r="M387" i="1"/>
  <c r="M112" i="1"/>
  <c r="L362" i="1"/>
  <c r="M308" i="1"/>
  <c r="M223" i="1"/>
  <c r="O193" i="1"/>
  <c r="L241" i="1"/>
  <c r="M208" i="1"/>
  <c r="N422" i="1"/>
  <c r="O415" i="1"/>
  <c r="O337" i="1"/>
  <c r="M337" i="1"/>
  <c r="O299" i="1"/>
  <c r="O340" i="1"/>
  <c r="M402" i="1"/>
  <c r="L402" i="1"/>
  <c r="N61" i="1"/>
  <c r="M244" i="1"/>
  <c r="M333" i="1"/>
  <c r="L302" i="1"/>
  <c r="L208" i="1"/>
  <c r="M89" i="1"/>
  <c r="M180" i="1"/>
  <c r="M61" i="1"/>
  <c r="N337" i="1"/>
  <c r="L368" i="1"/>
  <c r="O226" i="1"/>
  <c r="L273" i="1"/>
  <c r="N183" i="1"/>
  <c r="M365" i="1"/>
  <c r="M315" i="1"/>
  <c r="N165" i="1"/>
  <c r="N315" i="1"/>
  <c r="O362" i="1"/>
  <c r="N208" i="1"/>
  <c r="M340" i="1"/>
  <c r="L337" i="1"/>
  <c r="N383" i="1"/>
  <c r="N193" i="1"/>
  <c r="M359" i="1"/>
  <c r="O238" i="1"/>
  <c r="L35" i="1"/>
  <c r="N250" i="1"/>
  <c r="L422" i="1"/>
  <c r="N311" i="1"/>
  <c r="M230" i="1"/>
  <c r="O333" i="1"/>
  <c r="N145" i="1"/>
  <c r="N147" i="1" s="1"/>
  <c r="N149" i="1" s="1"/>
  <c r="L115" i="1"/>
  <c r="M25" i="1"/>
  <c r="L226" i="1"/>
  <c r="M199" i="1"/>
  <c r="M396" i="1"/>
  <c r="N238" i="1"/>
  <c r="M66" i="1"/>
  <c r="O425" i="1"/>
  <c r="O241" i="1"/>
  <c r="M220" i="1"/>
  <c r="O262" i="1"/>
  <c r="M183" i="1"/>
  <c r="L53" i="1"/>
  <c r="L443" i="1"/>
  <c r="L419" i="1"/>
  <c r="M326" i="1"/>
  <c r="O447" i="1"/>
  <c r="L183" i="1"/>
  <c r="N455" i="1"/>
  <c r="M211" i="1"/>
  <c r="L217" i="1"/>
  <c r="M45" i="1"/>
  <c r="M41" i="1"/>
  <c r="O165" i="1"/>
  <c r="M266" i="1"/>
  <c r="N205" i="1"/>
  <c r="N136" i="1"/>
  <c r="N38" i="1"/>
  <c r="N266" i="1"/>
  <c r="O273" i="1"/>
  <c r="N123" i="1"/>
  <c r="N25" i="1"/>
  <c r="M193" i="1"/>
  <c r="N296" i="1"/>
  <c r="L220" i="1"/>
  <c r="M133" i="1"/>
  <c r="L25" i="1"/>
  <c r="L41" i="1"/>
  <c r="M443" i="1"/>
  <c r="N419" i="1"/>
  <c r="O396" i="1"/>
  <c r="N354" i="1"/>
  <c r="N340" i="1"/>
  <c r="O326" i="1"/>
  <c r="N319" i="1"/>
  <c r="O308" i="1"/>
  <c r="M171" i="1"/>
  <c r="M152" i="1"/>
  <c r="M147" i="1"/>
  <c r="M149" i="1" s="1"/>
  <c r="N45" i="1"/>
  <c r="N35" i="1"/>
  <c r="N443" i="1"/>
  <c r="O422" i="1"/>
  <c r="N387" i="1"/>
  <c r="O372" i="1"/>
  <c r="O365" i="1"/>
  <c r="N333" i="1"/>
  <c r="N152" i="1"/>
  <c r="M431" i="1"/>
  <c r="M419" i="1"/>
  <c r="N396" i="1"/>
  <c r="M372" i="1"/>
  <c r="N326" i="1"/>
  <c r="N308" i="1"/>
  <c r="O280" i="1"/>
  <c r="M305" i="1"/>
  <c r="M411" i="1"/>
  <c r="O387" i="1"/>
  <c r="O359" i="1"/>
  <c r="L376" i="1"/>
  <c r="L75" i="1"/>
  <c r="L407" i="1"/>
  <c r="N180" i="1"/>
  <c r="O247" i="1"/>
  <c r="O32" i="1"/>
  <c r="N32" i="1"/>
  <c r="O56" i="1"/>
  <c r="M115" i="1"/>
  <c r="N188" i="1"/>
  <c r="M80" i="1"/>
  <c r="M56" i="1"/>
  <c r="M436" i="1"/>
  <c r="N217" i="1"/>
  <c r="O75" i="1"/>
  <c r="M205" i="1"/>
  <c r="M188" i="1"/>
  <c r="O183" i="1"/>
  <c r="N112" i="1"/>
  <c r="O14" i="1"/>
  <c r="M296" i="1"/>
  <c r="N280" i="1"/>
  <c r="L205" i="1"/>
  <c r="N171" i="1"/>
  <c r="N129" i="1"/>
  <c r="N75" i="1"/>
  <c r="N286" i="1"/>
  <c r="N235" i="1"/>
  <c r="N199" i="1"/>
  <c r="N428" i="1"/>
  <c r="O393" i="1"/>
  <c r="O368" i="1"/>
  <c r="N365" i="1"/>
  <c r="N211" i="1"/>
  <c r="N155" i="1"/>
  <c r="L80" i="1"/>
  <c r="N425" i="1"/>
  <c r="M399" i="1"/>
  <c r="L359" i="1"/>
  <c r="O315" i="1"/>
  <c r="M165" i="1"/>
  <c r="M455" i="1"/>
  <c r="N411" i="1"/>
  <c r="L372" i="1"/>
  <c r="M226" i="1"/>
  <c r="N161" i="1"/>
  <c r="O244" i="1"/>
  <c r="N368" i="1"/>
  <c r="O319" i="1"/>
  <c r="N276" i="1"/>
  <c r="L165" i="1"/>
  <c r="M129" i="1"/>
  <c r="N66" i="1"/>
  <c r="L411" i="1"/>
  <c r="N399" i="1"/>
  <c r="N283" i="1"/>
  <c r="N174" i="1"/>
  <c r="L171" i="1"/>
  <c r="O35" i="1"/>
  <c r="N447" i="1"/>
  <c r="O354" i="1"/>
  <c r="M439" i="1"/>
  <c r="M415" i="1"/>
  <c r="N376" i="1"/>
  <c r="N362" i="1"/>
  <c r="O286" i="1"/>
  <c r="O266" i="1"/>
  <c r="N241" i="1"/>
  <c r="O147" i="1"/>
  <c r="O149" i="1" s="1"/>
  <c r="M96" i="1"/>
  <c r="M49" i="1"/>
  <c r="O383" i="1"/>
  <c r="O250" i="1"/>
  <c r="M447" i="1"/>
  <c r="O443" i="1"/>
  <c r="N436" i="1"/>
  <c r="O379" i="1"/>
  <c r="M283" i="1"/>
  <c r="N220" i="1"/>
  <c r="M174" i="1"/>
  <c r="L161" i="1"/>
  <c r="N158" i="1"/>
  <c r="L129" i="1"/>
  <c r="N56" i="1"/>
  <c r="L49" i="1"/>
  <c r="M407" i="1"/>
  <c r="N262" i="1"/>
  <c r="N115" i="1"/>
  <c r="N41" i="1"/>
  <c r="O439" i="1"/>
  <c r="N379" i="1"/>
  <c r="O311" i="1"/>
  <c r="M286" i="1"/>
  <c r="N273" i="1"/>
  <c r="M235" i="1"/>
  <c r="O49" i="1"/>
  <c r="M35" i="1"/>
  <c r="N439" i="1"/>
  <c r="N415" i="1"/>
  <c r="O376" i="1"/>
  <c r="O276" i="1"/>
  <c r="N142" i="1"/>
  <c r="N133" i="1"/>
  <c r="M38" i="1"/>
  <c r="L247" i="1"/>
  <c r="O89" i="1"/>
  <c r="M376" i="1"/>
  <c r="N407" i="1"/>
  <c r="M161" i="1"/>
  <c r="N53" i="1"/>
  <c r="M75" i="1"/>
  <c r="N247" i="1"/>
  <c r="N96" i="1"/>
  <c r="L235" i="1"/>
  <c r="M32" i="1"/>
  <c r="L447" i="1"/>
  <c r="L32" i="1"/>
  <c r="N226" i="1"/>
  <c r="L133" i="1"/>
  <c r="L96" i="1"/>
  <c r="M241" i="1"/>
  <c r="O133" i="1"/>
  <c r="O235" i="1"/>
  <c r="O220" i="1"/>
  <c r="O205" i="1"/>
  <c r="O180" i="1"/>
  <c r="O158" i="1"/>
  <c r="O41" i="1"/>
  <c r="O230" i="1"/>
  <c r="O217" i="1"/>
  <c r="O199" i="1"/>
  <c r="O155" i="1"/>
  <c r="O139" i="1"/>
  <c r="O38" i="1"/>
  <c r="O223" i="1"/>
  <c r="O208" i="1"/>
  <c r="O188" i="1"/>
  <c r="O161" i="1"/>
  <c r="O61" i="1"/>
  <c r="O45" i="1"/>
  <c r="O436" i="1"/>
  <c r="O431" i="1"/>
  <c r="O407" i="1"/>
  <c r="O211" i="1"/>
  <c r="O152" i="1"/>
  <c r="O142" i="1"/>
  <c r="O66" i="1"/>
  <c r="O617" i="1"/>
  <c r="N617" i="1"/>
  <c r="M617" i="1"/>
  <c r="L617" i="1"/>
  <c r="O616" i="1"/>
  <c r="N616" i="1"/>
  <c r="M616" i="1"/>
  <c r="L616" i="1"/>
  <c r="L597" i="1"/>
  <c r="M597" i="1"/>
  <c r="N597" i="1"/>
  <c r="O597" i="1"/>
  <c r="L598" i="1"/>
  <c r="M598" i="1"/>
  <c r="N598" i="1"/>
  <c r="O598" i="1"/>
  <c r="O596" i="1"/>
  <c r="N596" i="1"/>
  <c r="M596" i="1"/>
  <c r="L596" i="1"/>
  <c r="O594" i="1"/>
  <c r="N594" i="1"/>
  <c r="M594" i="1"/>
  <c r="L594" i="1"/>
  <c r="L465" i="1" l="1"/>
  <c r="N599" i="1"/>
  <c r="M599" i="1"/>
  <c r="L599" i="1"/>
  <c r="N465" i="1"/>
  <c r="M465" i="1"/>
  <c r="O599" i="1"/>
  <c r="O465" i="1"/>
  <c r="AB11" i="1"/>
  <c r="V733" i="1" l="1"/>
  <c r="Z733" i="1" s="1"/>
  <c r="AA733" i="1" s="1"/>
  <c r="V606" i="1"/>
  <c r="Z606" i="1" s="1"/>
  <c r="AA606" i="1" s="1"/>
  <c r="V288" i="1"/>
  <c r="Z288" i="1" s="1"/>
  <c r="AA288" i="1" s="1"/>
  <c r="V291" i="1"/>
  <c r="Z291" i="1" s="1"/>
  <c r="AA291" i="1" s="1"/>
  <c r="V748" i="1"/>
  <c r="Z748" i="1" s="1"/>
  <c r="AA748" i="1" s="1"/>
  <c r="V458" i="1"/>
  <c r="Z458" i="1" s="1"/>
  <c r="AA458" i="1" s="1"/>
  <c r="V346" i="1"/>
  <c r="Z346" i="1" s="1"/>
  <c r="AA346" i="1" s="1"/>
  <c r="V349" i="1"/>
  <c r="Z349" i="1" s="1"/>
  <c r="AA349" i="1" s="1"/>
  <c r="L626" i="1"/>
  <c r="M626" i="1"/>
  <c r="N626" i="1"/>
  <c r="O626" i="1"/>
  <c r="O625" i="1"/>
  <c r="N625" i="1"/>
  <c r="M625" i="1"/>
  <c r="L625" i="1"/>
  <c r="L663" i="1"/>
  <c r="M663" i="1"/>
  <c r="N663" i="1"/>
  <c r="O663" i="1"/>
  <c r="L664" i="1"/>
  <c r="M664" i="1"/>
  <c r="N664" i="1"/>
  <c r="O664" i="1"/>
  <c r="L704" i="1"/>
  <c r="M704" i="1"/>
  <c r="N704" i="1"/>
  <c r="O704" i="1"/>
  <c r="L705" i="1"/>
  <c r="M705" i="1"/>
  <c r="N705" i="1"/>
  <c r="O705" i="1"/>
  <c r="L706" i="1"/>
  <c r="M706" i="1"/>
  <c r="N706" i="1"/>
  <c r="O706" i="1"/>
  <c r="L707" i="1"/>
  <c r="M707" i="1"/>
  <c r="N707" i="1"/>
  <c r="O707" i="1"/>
  <c r="L708" i="1"/>
  <c r="M708" i="1"/>
  <c r="N708" i="1"/>
  <c r="O708" i="1"/>
  <c r="L709" i="1"/>
  <c r="M709" i="1"/>
  <c r="N709" i="1"/>
  <c r="O709" i="1"/>
  <c r="L710" i="1"/>
  <c r="M710" i="1"/>
  <c r="N710" i="1"/>
  <c r="O710" i="1"/>
  <c r="L711" i="1"/>
  <c r="M711" i="1"/>
  <c r="N711" i="1"/>
  <c r="O711" i="1"/>
  <c r="L712" i="1"/>
  <c r="M712" i="1"/>
  <c r="N712" i="1"/>
  <c r="O712" i="1"/>
  <c r="L713" i="1"/>
  <c r="M713" i="1"/>
  <c r="N713" i="1"/>
  <c r="O713" i="1"/>
  <c r="L714" i="1"/>
  <c r="M714" i="1"/>
  <c r="N714" i="1"/>
  <c r="O714" i="1"/>
  <c r="L715" i="1"/>
  <c r="M715" i="1"/>
  <c r="N715" i="1"/>
  <c r="O715" i="1"/>
  <c r="L716" i="1"/>
  <c r="M716" i="1"/>
  <c r="N716" i="1"/>
  <c r="O716" i="1"/>
  <c r="L717" i="1"/>
  <c r="M717" i="1"/>
  <c r="N717" i="1"/>
  <c r="O717" i="1"/>
  <c r="L718" i="1"/>
  <c r="M718" i="1"/>
  <c r="N718" i="1"/>
  <c r="O718" i="1"/>
  <c r="L719" i="1"/>
  <c r="M719" i="1"/>
  <c r="N719" i="1"/>
  <c r="O719" i="1"/>
  <c r="O703" i="1"/>
  <c r="N703" i="1"/>
  <c r="M703" i="1"/>
  <c r="L703" i="1"/>
  <c r="O744" i="1"/>
  <c r="N744" i="1"/>
  <c r="M744" i="1"/>
  <c r="L744" i="1"/>
  <c r="O743" i="1"/>
  <c r="N743" i="1"/>
  <c r="M743" i="1"/>
  <c r="M745" i="1" s="1"/>
  <c r="L743" i="1"/>
  <c r="L619" i="1"/>
  <c r="M619" i="1"/>
  <c r="N619" i="1"/>
  <c r="O619" i="1"/>
  <c r="L638" i="1"/>
  <c r="M638" i="1"/>
  <c r="N638" i="1"/>
  <c r="O638" i="1"/>
  <c r="L639" i="1"/>
  <c r="M639" i="1"/>
  <c r="N639" i="1"/>
  <c r="O639" i="1"/>
  <c r="L640" i="1"/>
  <c r="M640" i="1"/>
  <c r="N640" i="1"/>
  <c r="O640" i="1"/>
  <c r="L641" i="1"/>
  <c r="M641" i="1"/>
  <c r="N641" i="1"/>
  <c r="O641" i="1"/>
  <c r="L642" i="1"/>
  <c r="M642" i="1"/>
  <c r="N642" i="1"/>
  <c r="O642" i="1"/>
  <c r="L685" i="1"/>
  <c r="M685" i="1"/>
  <c r="N685" i="1"/>
  <c r="O685" i="1"/>
  <c r="L739" i="1"/>
  <c r="M739" i="1"/>
  <c r="N739" i="1"/>
  <c r="O739" i="1"/>
  <c r="L740" i="1"/>
  <c r="M740" i="1"/>
  <c r="N740" i="1"/>
  <c r="O740" i="1"/>
  <c r="Y742" i="1"/>
  <c r="O741" i="1"/>
  <c r="N741" i="1"/>
  <c r="M741" i="1"/>
  <c r="L741" i="1"/>
  <c r="O738" i="1"/>
  <c r="N738" i="1"/>
  <c r="M738" i="1"/>
  <c r="L738" i="1"/>
  <c r="A512" i="1"/>
  <c r="A552" i="1"/>
  <c r="Y500" i="1"/>
  <c r="O499" i="1"/>
  <c r="N499" i="1"/>
  <c r="M499" i="1"/>
  <c r="L499" i="1"/>
  <c r="O498" i="1"/>
  <c r="N498" i="1"/>
  <c r="N500" i="1" s="1"/>
  <c r="M498" i="1"/>
  <c r="L498" i="1"/>
  <c r="Y497" i="1"/>
  <c r="O496" i="1"/>
  <c r="N496" i="1"/>
  <c r="M496" i="1"/>
  <c r="L496" i="1"/>
  <c r="O495" i="1"/>
  <c r="N495" i="1"/>
  <c r="N497" i="1" s="1"/>
  <c r="M495" i="1"/>
  <c r="L495" i="1"/>
  <c r="Y491" i="1"/>
  <c r="M500" i="1" l="1"/>
  <c r="L742" i="1"/>
  <c r="L500" i="1"/>
  <c r="O745" i="1"/>
  <c r="L497" i="1"/>
  <c r="O500" i="1"/>
  <c r="N745" i="1"/>
  <c r="V745" i="1" s="1"/>
  <c r="Z745" i="1" s="1"/>
  <c r="AA745" i="1" s="1"/>
  <c r="M497" i="1"/>
  <c r="O497" i="1"/>
  <c r="M742" i="1"/>
  <c r="L745" i="1"/>
  <c r="N742" i="1"/>
  <c r="O742" i="1"/>
  <c r="L590" i="1"/>
  <c r="M590" i="1"/>
  <c r="N590" i="1"/>
  <c r="O590" i="1"/>
  <c r="O589" i="1"/>
  <c r="N589" i="1"/>
  <c r="M589" i="1"/>
  <c r="L589" i="1"/>
  <c r="O591" i="1" l="1"/>
  <c r="Y133" i="1"/>
  <c r="Y129" i="1"/>
  <c r="Y337" i="1"/>
  <c r="Y296" i="1"/>
  <c r="Y293" i="1"/>
  <c r="Y126" i="1"/>
  <c r="Y168" i="1" l="1"/>
  <c r="L587" i="1"/>
  <c r="M587" i="1"/>
  <c r="N587" i="1"/>
  <c r="O587" i="1"/>
  <c r="O586" i="1"/>
  <c r="N586" i="1"/>
  <c r="M586" i="1"/>
  <c r="L586" i="1"/>
  <c r="L622" i="1"/>
  <c r="M622" i="1"/>
  <c r="N622" i="1"/>
  <c r="O622" i="1"/>
  <c r="L623" i="1"/>
  <c r="M623" i="1"/>
  <c r="N623" i="1"/>
  <c r="O623" i="1"/>
  <c r="O518" i="1"/>
  <c r="N518" i="1"/>
  <c r="M518" i="1"/>
  <c r="L518" i="1"/>
  <c r="L515" i="1"/>
  <c r="M515" i="1"/>
  <c r="N515" i="1"/>
  <c r="O515" i="1"/>
  <c r="L516" i="1"/>
  <c r="M516" i="1"/>
  <c r="N516" i="1"/>
  <c r="O516" i="1"/>
  <c r="O512" i="1"/>
  <c r="O514" i="1" s="1"/>
  <c r="N512" i="1"/>
  <c r="N514" i="1" s="1"/>
  <c r="V514" i="1" s="1"/>
  <c r="M512" i="1"/>
  <c r="M514" i="1" s="1"/>
  <c r="L512" i="1"/>
  <c r="L514" i="1" s="1"/>
  <c r="L507" i="1"/>
  <c r="M507" i="1"/>
  <c r="N507" i="1"/>
  <c r="O507" i="1"/>
  <c r="L508" i="1"/>
  <c r="M508" i="1"/>
  <c r="N508" i="1"/>
  <c r="O508" i="1"/>
  <c r="L509" i="1"/>
  <c r="M509" i="1"/>
  <c r="N509" i="1"/>
  <c r="O509" i="1"/>
  <c r="L510" i="1"/>
  <c r="M510" i="1"/>
  <c r="N510" i="1"/>
  <c r="O510" i="1"/>
  <c r="O506" i="1"/>
  <c r="N506" i="1"/>
  <c r="M506" i="1"/>
  <c r="L506" i="1"/>
  <c r="L504" i="1"/>
  <c r="M504" i="1"/>
  <c r="N504" i="1"/>
  <c r="O504" i="1"/>
  <c r="O503" i="1"/>
  <c r="N503" i="1"/>
  <c r="M503" i="1"/>
  <c r="L503" i="1"/>
  <c r="O487" i="1"/>
  <c r="N487" i="1"/>
  <c r="M487" i="1"/>
  <c r="L487" i="1"/>
  <c r="O486" i="1"/>
  <c r="N486" i="1"/>
  <c r="M486" i="1"/>
  <c r="L486" i="1"/>
  <c r="O484" i="1"/>
  <c r="N484" i="1"/>
  <c r="M484" i="1"/>
  <c r="L484" i="1"/>
  <c r="O483" i="1"/>
  <c r="N483" i="1"/>
  <c r="M483" i="1"/>
  <c r="L483" i="1"/>
  <c r="O477" i="1"/>
  <c r="N477" i="1"/>
  <c r="M477" i="1"/>
  <c r="L477" i="1"/>
  <c r="L475" i="1"/>
  <c r="M475" i="1"/>
  <c r="N475" i="1"/>
  <c r="O475" i="1"/>
  <c r="O474" i="1"/>
  <c r="N474" i="1"/>
  <c r="M474" i="1"/>
  <c r="L474" i="1"/>
  <c r="O588" i="1" l="1"/>
  <c r="Z514" i="1"/>
  <c r="AA514" i="1" s="1"/>
  <c r="V742" i="1"/>
  <c r="Z742" i="1" s="1"/>
  <c r="AA742" i="1" s="1"/>
  <c r="O545" i="1"/>
  <c r="N545" i="1"/>
  <c r="M545" i="1"/>
  <c r="L545" i="1"/>
  <c r="O544" i="1"/>
  <c r="N544" i="1"/>
  <c r="M544" i="1"/>
  <c r="L544" i="1"/>
  <c r="O541" i="1"/>
  <c r="N541" i="1"/>
  <c r="M541" i="1"/>
  <c r="L541" i="1"/>
  <c r="O540" i="1"/>
  <c r="N540" i="1"/>
  <c r="M540" i="1"/>
  <c r="L540" i="1"/>
  <c r="Y343" i="1"/>
  <c r="Y340" i="1"/>
  <c r="Y147" i="1"/>
  <c r="Y117" i="1"/>
  <c r="Y56" i="1"/>
  <c r="Y53" i="1"/>
  <c r="Y49" i="1"/>
  <c r="Y588" i="1"/>
  <c r="O472" i="1"/>
  <c r="O473" i="1" s="1"/>
  <c r="N472" i="1"/>
  <c r="N473" i="1" s="1"/>
  <c r="M472" i="1"/>
  <c r="M473" i="1" s="1"/>
  <c r="L472" i="1"/>
  <c r="L473" i="1" s="1"/>
  <c r="Y473" i="1"/>
  <c r="Y511" i="1"/>
  <c r="V129" i="1" l="1"/>
  <c r="Z129" i="1" s="1"/>
  <c r="AA129" i="1" s="1"/>
  <c r="V497" i="1"/>
  <c r="Z497" i="1" s="1"/>
  <c r="AA497" i="1" s="1"/>
  <c r="V500" i="1"/>
  <c r="Z500" i="1" s="1"/>
  <c r="AA500" i="1" s="1"/>
  <c r="V337" i="1"/>
  <c r="Z337" i="1" s="1"/>
  <c r="AA337" i="1" s="1"/>
  <c r="V293" i="1"/>
  <c r="Z293" i="1" s="1"/>
  <c r="AA293" i="1" s="1"/>
  <c r="V296" i="1"/>
  <c r="Z296" i="1" s="1"/>
  <c r="AA296" i="1" s="1"/>
  <c r="V168" i="1"/>
  <c r="Z168" i="1" s="1"/>
  <c r="AA168" i="1" s="1"/>
  <c r="V126" i="1"/>
  <c r="Z126" i="1" s="1"/>
  <c r="AA126" i="1" s="1"/>
  <c r="V53" i="1"/>
  <c r="O595" i="1"/>
  <c r="O600" i="1" s="1"/>
  <c r="L595" i="1"/>
  <c r="L600" i="1" s="1"/>
  <c r="N588" i="1"/>
  <c r="V588" i="1" s="1"/>
  <c r="N595" i="1"/>
  <c r="N600" i="1" s="1"/>
  <c r="M595" i="1"/>
  <c r="M600" i="1" s="1"/>
  <c r="V49" i="1"/>
  <c r="M588" i="1"/>
  <c r="L588" i="1"/>
  <c r="V343" i="1"/>
  <c r="V56" i="1"/>
  <c r="V340" i="1"/>
  <c r="V117" i="1"/>
  <c r="Z117" i="1" s="1"/>
  <c r="AA117" i="1" s="1"/>
  <c r="V473" i="1"/>
  <c r="Z473" i="1" s="1"/>
  <c r="AA473" i="1" s="1"/>
  <c r="O736" i="1"/>
  <c r="N736" i="1"/>
  <c r="M736" i="1"/>
  <c r="L736" i="1"/>
  <c r="O735" i="1"/>
  <c r="N735" i="1"/>
  <c r="M735" i="1"/>
  <c r="L735" i="1"/>
  <c r="Y737" i="1"/>
  <c r="O734" i="1"/>
  <c r="N734" i="1"/>
  <c r="M734" i="1"/>
  <c r="L734" i="1"/>
  <c r="O661" i="1"/>
  <c r="N661" i="1"/>
  <c r="M661" i="1"/>
  <c r="L661" i="1"/>
  <c r="O666" i="1"/>
  <c r="N666" i="1"/>
  <c r="M666" i="1"/>
  <c r="L666" i="1"/>
  <c r="O681" i="1"/>
  <c r="N681" i="1"/>
  <c r="M681" i="1"/>
  <c r="L681" i="1"/>
  <c r="O476" i="1"/>
  <c r="N476" i="1"/>
  <c r="M476" i="1"/>
  <c r="L476" i="1"/>
  <c r="Y476" i="1"/>
  <c r="O646" i="1"/>
  <c r="N646" i="1"/>
  <c r="M646" i="1"/>
  <c r="L646" i="1"/>
  <c r="O645" i="1"/>
  <c r="N645" i="1"/>
  <c r="M645" i="1"/>
  <c r="L645" i="1"/>
  <c r="Y591" i="1"/>
  <c r="Y505" i="1"/>
  <c r="O493" i="1"/>
  <c r="N493" i="1"/>
  <c r="M493" i="1"/>
  <c r="L493" i="1"/>
  <c r="O492" i="1"/>
  <c r="N492" i="1"/>
  <c r="M492" i="1"/>
  <c r="L492" i="1"/>
  <c r="L490" i="1"/>
  <c r="M490" i="1"/>
  <c r="N490" i="1"/>
  <c r="O490" i="1"/>
  <c r="Y308" i="1"/>
  <c r="O494" i="1" l="1"/>
  <c r="L494" i="1"/>
  <c r="N494" i="1"/>
  <c r="M494" i="1"/>
  <c r="Z53" i="1"/>
  <c r="AA53" i="1" s="1"/>
  <c r="Z49" i="1"/>
  <c r="AA49" i="1" s="1"/>
  <c r="Z588" i="1"/>
  <c r="AA588" i="1" s="1"/>
  <c r="Z340" i="1"/>
  <c r="AA340" i="1" s="1"/>
  <c r="Z56" i="1"/>
  <c r="AA56" i="1" s="1"/>
  <c r="Z343" i="1"/>
  <c r="AA343" i="1" s="1"/>
  <c r="M737" i="1"/>
  <c r="O737" i="1"/>
  <c r="L505" i="1"/>
  <c r="L737" i="1"/>
  <c r="N737" i="1"/>
  <c r="V737" i="1" s="1"/>
  <c r="Z737" i="1" s="1"/>
  <c r="V476" i="1"/>
  <c r="Z476" i="1" s="1"/>
  <c r="AA476" i="1" s="1"/>
  <c r="N505" i="1"/>
  <c r="N591" i="1"/>
  <c r="L591" i="1"/>
  <c r="M591" i="1"/>
  <c r="M505" i="1"/>
  <c r="O505" i="1"/>
  <c r="O489" i="1"/>
  <c r="O491" i="1" s="1"/>
  <c r="N489" i="1"/>
  <c r="N491" i="1" s="1"/>
  <c r="V491" i="1" s="1"/>
  <c r="M489" i="1"/>
  <c r="M491" i="1" s="1"/>
  <c r="L489" i="1"/>
  <c r="L491" i="1" s="1"/>
  <c r="Y494" i="1"/>
  <c r="Y333" i="1"/>
  <c r="Y45" i="1"/>
  <c r="Y41" i="1"/>
  <c r="Y14" i="1"/>
  <c r="Z491" i="1" l="1"/>
  <c r="AA491" i="1" s="1"/>
  <c r="AA737" i="1"/>
  <c r="V591" i="1"/>
  <c r="Z591" i="1" s="1"/>
  <c r="AA591" i="1" s="1"/>
  <c r="V505" i="1"/>
  <c r="V308" i="1"/>
  <c r="Z308" i="1" s="1"/>
  <c r="AA308" i="1" s="1"/>
  <c r="V41" i="1"/>
  <c r="V333" i="1"/>
  <c r="Z333" i="1" s="1"/>
  <c r="AA333" i="1" s="1"/>
  <c r="V45" i="1"/>
  <c r="Y276" i="1"/>
  <c r="O644" i="1"/>
  <c r="O647" i="1" s="1"/>
  <c r="N644" i="1"/>
  <c r="N647" i="1" s="1"/>
  <c r="M644" i="1"/>
  <c r="M647" i="1" s="1"/>
  <c r="L644" i="1"/>
  <c r="L647" i="1" s="1"/>
  <c r="Y647" i="1"/>
  <c r="Y659" i="1"/>
  <c r="O522" i="1"/>
  <c r="O523" i="1" s="1"/>
  <c r="N522" i="1"/>
  <c r="N523" i="1" s="1"/>
  <c r="M522" i="1"/>
  <c r="M523" i="1" s="1"/>
  <c r="L522" i="1"/>
  <c r="L523" i="1" s="1"/>
  <c r="Y523" i="1"/>
  <c r="O520" i="1"/>
  <c r="O521" i="1" s="1"/>
  <c r="N520" i="1"/>
  <c r="N521" i="1" s="1"/>
  <c r="M520" i="1"/>
  <c r="M521" i="1" s="1"/>
  <c r="L520" i="1"/>
  <c r="L521" i="1" s="1"/>
  <c r="Y521" i="1"/>
  <c r="Y356" i="1"/>
  <c r="Y158" i="1"/>
  <c r="Z45" i="1" l="1"/>
  <c r="AA45" i="1" s="1"/>
  <c r="Z41" i="1"/>
  <c r="AA41" i="1" s="1"/>
  <c r="V647" i="1"/>
  <c r="Z647" i="1" s="1"/>
  <c r="AA647" i="1" s="1"/>
  <c r="V523" i="1"/>
  <c r="Z523" i="1" s="1"/>
  <c r="AA523" i="1" s="1"/>
  <c r="V521" i="1"/>
  <c r="Z521" i="1" s="1"/>
  <c r="AA521" i="1" s="1"/>
  <c r="V356" i="1"/>
  <c r="Z356" i="1" s="1"/>
  <c r="AA356" i="1" s="1"/>
  <c r="O654" i="1"/>
  <c r="O659" i="1" s="1"/>
  <c r="N654" i="1"/>
  <c r="N659" i="1" s="1"/>
  <c r="V659" i="1" s="1"/>
  <c r="M654" i="1"/>
  <c r="M659" i="1" s="1"/>
  <c r="L654" i="1"/>
  <c r="L659" i="1" s="1"/>
  <c r="O701" i="1"/>
  <c r="O702" i="1" s="1"/>
  <c r="N701" i="1"/>
  <c r="N702" i="1" s="1"/>
  <c r="M701" i="1"/>
  <c r="M702" i="1" s="1"/>
  <c r="L701" i="1"/>
  <c r="L702" i="1" s="1"/>
  <c r="O699" i="1"/>
  <c r="O700" i="1" s="1"/>
  <c r="N699" i="1"/>
  <c r="N700" i="1" s="1"/>
  <c r="M699" i="1"/>
  <c r="M700" i="1" s="1"/>
  <c r="L699" i="1"/>
  <c r="L700" i="1" s="1"/>
  <c r="Y700" i="1"/>
  <c r="Y702" i="1"/>
  <c r="O693" i="1"/>
  <c r="N693" i="1"/>
  <c r="M693" i="1"/>
  <c r="L693" i="1"/>
  <c r="O692" i="1"/>
  <c r="N692" i="1"/>
  <c r="M692" i="1"/>
  <c r="L692" i="1"/>
  <c r="Y694" i="1"/>
  <c r="O621" i="1"/>
  <c r="O624" i="1" s="1"/>
  <c r="N621" i="1"/>
  <c r="N624" i="1" s="1"/>
  <c r="M621" i="1"/>
  <c r="M624" i="1" s="1"/>
  <c r="L621" i="1"/>
  <c r="L624" i="1" s="1"/>
  <c r="Y624" i="1"/>
  <c r="O635" i="1"/>
  <c r="O636" i="1" s="1"/>
  <c r="N635" i="1"/>
  <c r="N636" i="1" s="1"/>
  <c r="M635" i="1"/>
  <c r="M636" i="1" s="1"/>
  <c r="L635" i="1"/>
  <c r="L636" i="1" s="1"/>
  <c r="Y636" i="1"/>
  <c r="Z659" i="1" l="1"/>
  <c r="AA659" i="1" s="1"/>
  <c r="O511" i="1"/>
  <c r="N511" i="1"/>
  <c r="O694" i="1"/>
  <c r="N694" i="1"/>
  <c r="M694" i="1"/>
  <c r="L694" i="1"/>
  <c r="Y256" i="1"/>
  <c r="Y254" i="1"/>
  <c r="V702" i="1"/>
  <c r="Z702" i="1" s="1"/>
  <c r="AA702" i="1" s="1"/>
  <c r="O549" i="1"/>
  <c r="O550" i="1" s="1"/>
  <c r="N549" i="1"/>
  <c r="N550" i="1" s="1"/>
  <c r="M549" i="1"/>
  <c r="M550" i="1" s="1"/>
  <c r="L549" i="1"/>
  <c r="L550" i="1" s="1"/>
  <c r="O547" i="1"/>
  <c r="O548" i="1" s="1"/>
  <c r="N547" i="1"/>
  <c r="N548" i="1" s="1"/>
  <c r="M547" i="1"/>
  <c r="M548" i="1" s="1"/>
  <c r="L547" i="1"/>
  <c r="L548" i="1" s="1"/>
  <c r="Y548" i="1"/>
  <c r="Y550" i="1"/>
  <c r="O526" i="1"/>
  <c r="N526" i="1"/>
  <c r="M526" i="1"/>
  <c r="L526" i="1"/>
  <c r="Y527" i="1"/>
  <c r="L511" i="1" l="1"/>
  <c r="M511" i="1"/>
  <c r="V511" i="1"/>
  <c r="V700" i="1"/>
  <c r="Z700" i="1" s="1"/>
  <c r="AA700" i="1" s="1"/>
  <c r="V694" i="1"/>
  <c r="Z694" i="1" s="1"/>
  <c r="AA694" i="1" s="1"/>
  <c r="V636" i="1"/>
  <c r="Z636" i="1" s="1"/>
  <c r="AA636" i="1" s="1"/>
  <c r="V256" i="1"/>
  <c r="Z256" i="1" s="1"/>
  <c r="AA256" i="1" s="1"/>
  <c r="V254" i="1"/>
  <c r="Z254" i="1" s="1"/>
  <c r="AA254" i="1" s="1"/>
  <c r="V548" i="1"/>
  <c r="Z548" i="1" s="1"/>
  <c r="AA548" i="1" s="1"/>
  <c r="V550" i="1"/>
  <c r="Z550" i="1" s="1"/>
  <c r="AA550" i="1" s="1"/>
  <c r="Y38" i="1"/>
  <c r="O720" i="1"/>
  <c r="O729" i="1" s="1"/>
  <c r="N720" i="1"/>
  <c r="N729" i="1" s="1"/>
  <c r="M720" i="1"/>
  <c r="M729" i="1" s="1"/>
  <c r="L720" i="1"/>
  <c r="L729" i="1" s="1"/>
  <c r="O684" i="1"/>
  <c r="N684" i="1"/>
  <c r="M684" i="1"/>
  <c r="L684" i="1"/>
  <c r="Y688" i="1"/>
  <c r="O674" i="1"/>
  <c r="O679" i="1" s="1"/>
  <c r="N674" i="1"/>
  <c r="N679" i="1" s="1"/>
  <c r="M674" i="1"/>
  <c r="M679" i="1" s="1"/>
  <c r="L674" i="1"/>
  <c r="L679" i="1" s="1"/>
  <c r="Y679" i="1"/>
  <c r="O689" i="1"/>
  <c r="O691" i="1" s="1"/>
  <c r="N689" i="1"/>
  <c r="N691" i="1" s="1"/>
  <c r="M689" i="1"/>
  <c r="M691" i="1" s="1"/>
  <c r="L689" i="1"/>
  <c r="L691" i="1" s="1"/>
  <c r="Y691" i="1"/>
  <c r="O633" i="1"/>
  <c r="N633" i="1"/>
  <c r="M633" i="1"/>
  <c r="L633" i="1"/>
  <c r="O632" i="1"/>
  <c r="N632" i="1"/>
  <c r="N634" i="1" s="1"/>
  <c r="M632" i="1"/>
  <c r="M634" i="1" s="1"/>
  <c r="L632" i="1"/>
  <c r="L634" i="1" s="1"/>
  <c r="Y634" i="1"/>
  <c r="O628" i="1"/>
  <c r="N628" i="1"/>
  <c r="M628" i="1"/>
  <c r="L628" i="1"/>
  <c r="O627" i="1"/>
  <c r="N627" i="1"/>
  <c r="N629" i="1" s="1"/>
  <c r="M627" i="1"/>
  <c r="M629" i="1" s="1"/>
  <c r="L627" i="1"/>
  <c r="L629" i="1" s="1"/>
  <c r="Y629" i="1"/>
  <c r="O524" i="1"/>
  <c r="N524" i="1"/>
  <c r="M524" i="1"/>
  <c r="L524" i="1"/>
  <c r="Y525" i="1"/>
  <c r="L534" i="1"/>
  <c r="V133" i="1" l="1"/>
  <c r="Z133" i="1" s="1"/>
  <c r="AA133" i="1" s="1"/>
  <c r="Z511" i="1"/>
  <c r="AA511" i="1" s="1"/>
  <c r="O634" i="1"/>
  <c r="O629" i="1"/>
  <c r="Y230" i="1"/>
  <c r="Y226" i="1" l="1"/>
  <c r="Y223" i="1"/>
  <c r="Y220" i="1"/>
  <c r="Y217" i="1"/>
  <c r="Y211" i="1"/>
  <c r="Y208" i="1"/>
  <c r="Y205" i="1"/>
  <c r="Y199" i="1"/>
  <c r="Y193" i="1"/>
  <c r="Y188" i="1"/>
  <c r="Y183" i="1"/>
  <c r="Y180" i="1"/>
  <c r="Y174" i="1"/>
  <c r="Y171" i="1"/>
  <c r="Y165" i="1"/>
  <c r="Y161" i="1"/>
  <c r="V158" i="1"/>
  <c r="Y155" i="1"/>
  <c r="Y152" i="1"/>
  <c r="Y148" i="1"/>
  <c r="Y145" i="1"/>
  <c r="Y142" i="1"/>
  <c r="Y139" i="1"/>
  <c r="Y136" i="1"/>
  <c r="Y123" i="1"/>
  <c r="Y120" i="1"/>
  <c r="Y115" i="1"/>
  <c r="Y112" i="1"/>
  <c r="Y96" i="1"/>
  <c r="Y89" i="1"/>
  <c r="Y80" i="1"/>
  <c r="Y75" i="1"/>
  <c r="Y66" i="1"/>
  <c r="Y61" i="1"/>
  <c r="Y35" i="1"/>
  <c r="Y32" i="1"/>
  <c r="Y25" i="1"/>
  <c r="Z505" i="1"/>
  <c r="AA505" i="1" s="1"/>
  <c r="V139" i="1" l="1"/>
  <c r="V147" i="1"/>
  <c r="Z147" i="1" s="1"/>
  <c r="AA147" i="1" s="1"/>
  <c r="V123" i="1"/>
  <c r="V183" i="1"/>
  <c r="V211" i="1"/>
  <c r="V208" i="1"/>
  <c r="Z208" i="1" s="1"/>
  <c r="AA208" i="1" s="1"/>
  <c r="V180" i="1"/>
  <c r="V25" i="1"/>
  <c r="Z25" i="1" s="1"/>
  <c r="AA25" i="1" s="1"/>
  <c r="V155" i="1"/>
  <c r="Z158" i="1"/>
  <c r="AA158" i="1" s="1"/>
  <c r="V142" i="1"/>
  <c r="V223" i="1"/>
  <c r="V199" i="1"/>
  <c r="Z199" i="1" s="1"/>
  <c r="AA199" i="1" s="1"/>
  <c r="V35" i="1"/>
  <c r="V66" i="1"/>
  <c r="V96" i="1"/>
  <c r="Z96" i="1" s="1"/>
  <c r="AA96" i="1" s="1"/>
  <c r="V161" i="1"/>
  <c r="Z161" i="1" s="1"/>
  <c r="AA161" i="1" s="1"/>
  <c r="V152" i="1"/>
  <c r="V115" i="1"/>
  <c r="V112" i="1"/>
  <c r="Z38" i="1"/>
  <c r="AA38" i="1" s="1"/>
  <c r="V729" i="1"/>
  <c r="Z729" i="1" s="1"/>
  <c r="AA729" i="1" s="1"/>
  <c r="V230" i="1"/>
  <c r="Z230" i="1" s="1"/>
  <c r="AA230" i="1" s="1"/>
  <c r="V634" i="1"/>
  <c r="Z634" i="1" s="1"/>
  <c r="AA634" i="1" s="1"/>
  <c r="V629" i="1"/>
  <c r="Z629" i="1" s="1"/>
  <c r="AA629" i="1" s="1"/>
  <c r="V688" i="1"/>
  <c r="Z688" i="1" s="1"/>
  <c r="AA688" i="1" s="1"/>
  <c r="V691" i="1"/>
  <c r="Z691" i="1" s="1"/>
  <c r="AA691" i="1" s="1"/>
  <c r="V679" i="1"/>
  <c r="Z679" i="1" s="1"/>
  <c r="AA679" i="1" s="1"/>
  <c r="V61" i="1"/>
  <c r="V226" i="1"/>
  <c r="Z226" i="1" s="1"/>
  <c r="AA226" i="1" s="1"/>
  <c r="V14" i="1"/>
  <c r="Z14" i="1" s="1"/>
  <c r="AA14" i="1" s="1"/>
  <c r="V32" i="1"/>
  <c r="Z32" i="1" s="1"/>
  <c r="AA32" i="1" s="1"/>
  <c r="V75" i="1"/>
  <c r="Z75" i="1" s="1"/>
  <c r="AA75" i="1" s="1"/>
  <c r="V80" i="1"/>
  <c r="Z80" i="1" s="1"/>
  <c r="AA80" i="1" s="1"/>
  <c r="V89" i="1"/>
  <c r="V120" i="1"/>
  <c r="Z120" i="1" s="1"/>
  <c r="AA120" i="1" s="1"/>
  <c r="V136" i="1"/>
  <c r="Z136" i="1" s="1"/>
  <c r="AA136" i="1" s="1"/>
  <c r="V145" i="1"/>
  <c r="Z145" i="1" s="1"/>
  <c r="AA145" i="1" s="1"/>
  <c r="V148" i="1"/>
  <c r="Z148" i="1" s="1"/>
  <c r="AA148" i="1" s="1"/>
  <c r="V165" i="1"/>
  <c r="Z165" i="1" s="1"/>
  <c r="AA165" i="1" s="1"/>
  <c r="V171" i="1"/>
  <c r="Z171" i="1" s="1"/>
  <c r="AA171" i="1" s="1"/>
  <c r="V174" i="1"/>
  <c r="Z174" i="1" s="1"/>
  <c r="AA174" i="1" s="1"/>
  <c r="V188" i="1"/>
  <c r="Z188" i="1" s="1"/>
  <c r="AA188" i="1" s="1"/>
  <c r="V193" i="1"/>
  <c r="V205" i="1"/>
  <c r="Z205" i="1" s="1"/>
  <c r="AA205" i="1" s="1"/>
  <c r="V217" i="1"/>
  <c r="Z217" i="1" s="1"/>
  <c r="AA217" i="1" s="1"/>
  <c r="V220" i="1"/>
  <c r="Z220" i="1" s="1"/>
  <c r="AA220" i="1" s="1"/>
  <c r="Z211" i="1" l="1"/>
  <c r="AA211" i="1" s="1"/>
  <c r="Z139" i="1"/>
  <c r="AA139" i="1" s="1"/>
  <c r="Z223" i="1"/>
  <c r="AA223" i="1" s="1"/>
  <c r="Z183" i="1"/>
  <c r="AA183" i="1" s="1"/>
  <c r="Z180" i="1"/>
  <c r="AA180" i="1" s="1"/>
  <c r="Z123" i="1"/>
  <c r="AA123" i="1" s="1"/>
  <c r="Z142" i="1"/>
  <c r="AA142" i="1" s="1"/>
  <c r="Z35" i="1"/>
  <c r="AA35" i="1" s="1"/>
  <c r="Z66" i="1"/>
  <c r="AA66" i="1" s="1"/>
  <c r="Z89" i="1"/>
  <c r="AA89" i="1" s="1"/>
  <c r="Z115" i="1"/>
  <c r="AA115" i="1" s="1"/>
  <c r="Z193" i="1"/>
  <c r="AA193" i="1" s="1"/>
  <c r="Z61" i="1"/>
  <c r="AA61" i="1" s="1"/>
  <c r="Z152" i="1"/>
  <c r="AA152" i="1" s="1"/>
  <c r="Z112" i="1"/>
  <c r="AA112" i="1" s="1"/>
  <c r="Z155" i="1"/>
  <c r="AA155" i="1" s="1"/>
  <c r="Y716" i="1"/>
  <c r="Y673" i="1"/>
  <c r="O671" i="1"/>
  <c r="O673" i="1" s="1"/>
  <c r="N671" i="1"/>
  <c r="N673" i="1" s="1"/>
  <c r="M671" i="1"/>
  <c r="M673" i="1" s="1"/>
  <c r="L671" i="1"/>
  <c r="L673" i="1" s="1"/>
  <c r="Y488" i="1"/>
  <c r="O534" i="1"/>
  <c r="O535" i="1" s="1"/>
  <c r="N534" i="1"/>
  <c r="N535" i="1" s="1"/>
  <c r="M534" i="1"/>
  <c r="M535" i="1" s="1"/>
  <c r="L535" i="1"/>
  <c r="O543" i="1"/>
  <c r="O546" i="1" s="1"/>
  <c r="N543" i="1"/>
  <c r="N546" i="1" s="1"/>
  <c r="M543" i="1"/>
  <c r="M546" i="1" s="1"/>
  <c r="L543" i="1"/>
  <c r="L546" i="1" s="1"/>
  <c r="O539" i="1"/>
  <c r="O542" i="1" s="1"/>
  <c r="N539" i="1"/>
  <c r="N542" i="1" s="1"/>
  <c r="M539" i="1"/>
  <c r="M542" i="1" s="1"/>
  <c r="L539" i="1"/>
  <c r="L542" i="1" s="1"/>
  <c r="Y542" i="1"/>
  <c r="Y546" i="1"/>
  <c r="Y535" i="1"/>
  <c r="O479" i="1"/>
  <c r="O480" i="1" s="1"/>
  <c r="N479" i="1"/>
  <c r="N480" i="1" s="1"/>
  <c r="M479" i="1"/>
  <c r="M480" i="1" s="1"/>
  <c r="L479" i="1"/>
  <c r="L480" i="1" s="1"/>
  <c r="O481" i="1"/>
  <c r="O482" i="1" s="1"/>
  <c r="N481" i="1"/>
  <c r="N482" i="1" s="1"/>
  <c r="M481" i="1"/>
  <c r="M482" i="1" s="1"/>
  <c r="L481" i="1"/>
  <c r="L482" i="1" s="1"/>
  <c r="Y480" i="1"/>
  <c r="Y482" i="1"/>
  <c r="N525" i="1" l="1"/>
  <c r="N527" i="1" s="1"/>
  <c r="V527" i="1" s="1"/>
  <c r="L488" i="1"/>
  <c r="O525" i="1"/>
  <c r="O527" i="1" s="1"/>
  <c r="M488" i="1"/>
  <c r="M525" i="1"/>
  <c r="M527" i="1" s="1"/>
  <c r="O488" i="1"/>
  <c r="N488" i="1"/>
  <c r="V494" i="1" s="1"/>
  <c r="L525" i="1"/>
  <c r="O485" i="1"/>
  <c r="N485" i="1"/>
  <c r="M485" i="1"/>
  <c r="L485" i="1"/>
  <c r="Y485" i="1"/>
  <c r="Y323" i="1"/>
  <c r="Y326" i="1"/>
  <c r="O585" i="1"/>
  <c r="N585" i="1"/>
  <c r="M585" i="1"/>
  <c r="L585" i="1"/>
  <c r="O577" i="1"/>
  <c r="N577" i="1"/>
  <c r="M577" i="1"/>
  <c r="L577" i="1"/>
  <c r="X461" i="1"/>
  <c r="X465" i="1" s="1"/>
  <c r="O618" i="1"/>
  <c r="O620" i="1" s="1"/>
  <c r="N618" i="1"/>
  <c r="N620" i="1" s="1"/>
  <c r="M618" i="1"/>
  <c r="M620" i="1" s="1"/>
  <c r="L618" i="1"/>
  <c r="L620" i="1" s="1"/>
  <c r="Y620" i="1"/>
  <c r="V276" i="1"/>
  <c r="O554" i="1"/>
  <c r="O560" i="1" s="1"/>
  <c r="N554" i="1"/>
  <c r="N560" i="1" s="1"/>
  <c r="M554" i="1"/>
  <c r="M560" i="1" s="1"/>
  <c r="L554" i="1"/>
  <c r="L560" i="1" s="1"/>
  <c r="Y529" i="1"/>
  <c r="Y528" i="1"/>
  <c r="Y508" i="1"/>
  <c r="O695" i="1"/>
  <c r="N695" i="1"/>
  <c r="N696" i="1" s="1"/>
  <c r="M695" i="1"/>
  <c r="L695" i="1"/>
  <c r="Y696" i="1"/>
  <c r="O660" i="1"/>
  <c r="O662" i="1" s="1"/>
  <c r="N660" i="1"/>
  <c r="N662" i="1" s="1"/>
  <c r="M660" i="1"/>
  <c r="M662" i="1" s="1"/>
  <c r="L660" i="1"/>
  <c r="L662" i="1" s="1"/>
  <c r="Y662" i="1"/>
  <c r="O668" i="1"/>
  <c r="O670" i="1" s="1"/>
  <c r="N668" i="1"/>
  <c r="N670" i="1" s="1"/>
  <c r="M668" i="1"/>
  <c r="M670" i="1" s="1"/>
  <c r="L668" i="1"/>
  <c r="L670" i="1" s="1"/>
  <c r="Y670" i="1"/>
  <c r="O665" i="1"/>
  <c r="N665" i="1"/>
  <c r="M665" i="1"/>
  <c r="L665" i="1"/>
  <c r="Y667" i="1"/>
  <c r="O680" i="1"/>
  <c r="O682" i="1" s="1"/>
  <c r="N680" i="1"/>
  <c r="N682" i="1" s="1"/>
  <c r="M680" i="1"/>
  <c r="M682" i="1" s="1"/>
  <c r="L680" i="1"/>
  <c r="L682" i="1" s="1"/>
  <c r="Y682" i="1"/>
  <c r="O470" i="1"/>
  <c r="N470" i="1"/>
  <c r="M470" i="1"/>
  <c r="L470" i="1"/>
  <c r="Y471" i="1"/>
  <c r="Y469" i="1"/>
  <c r="O468" i="1"/>
  <c r="O469" i="1" s="1"/>
  <c r="N468" i="1"/>
  <c r="N469" i="1" s="1"/>
  <c r="M468" i="1"/>
  <c r="M469" i="1" s="1"/>
  <c r="L468" i="1"/>
  <c r="L469" i="1" s="1"/>
  <c r="Y425" i="1"/>
  <c r="Y266" i="1"/>
  <c r="Z494" i="1" l="1"/>
  <c r="AA494" i="1" s="1"/>
  <c r="Z276" i="1"/>
  <c r="AA276" i="1" s="1"/>
  <c r="V525" i="1"/>
  <c r="Z525" i="1" s="1"/>
  <c r="AA525" i="1" s="1"/>
  <c r="M471" i="1"/>
  <c r="O667" i="1"/>
  <c r="L527" i="1"/>
  <c r="Z527" i="1" s="1"/>
  <c r="AA527" i="1" s="1"/>
  <c r="M696" i="1"/>
  <c r="O696" i="1"/>
  <c r="L696" i="1"/>
  <c r="M667" i="1"/>
  <c r="L471" i="1"/>
  <c r="V673" i="1"/>
  <c r="Z673" i="1" s="1"/>
  <c r="AA673" i="1" s="1"/>
  <c r="V716" i="1"/>
  <c r="Z716" i="1" s="1"/>
  <c r="AA716" i="1" s="1"/>
  <c r="V482" i="1"/>
  <c r="Z482" i="1" s="1"/>
  <c r="AA482" i="1" s="1"/>
  <c r="V488" i="1"/>
  <c r="Z488" i="1" s="1"/>
  <c r="AA488" i="1" s="1"/>
  <c r="V542" i="1"/>
  <c r="Z542" i="1" s="1"/>
  <c r="AA542" i="1" s="1"/>
  <c r="V480" i="1"/>
  <c r="Z480" i="1" s="1"/>
  <c r="AA480" i="1" s="1"/>
  <c r="V546" i="1"/>
  <c r="Z546" i="1" s="1"/>
  <c r="AA546" i="1" s="1"/>
  <c r="V535" i="1"/>
  <c r="Z535" i="1" s="1"/>
  <c r="AA535" i="1" s="1"/>
  <c r="V485" i="1"/>
  <c r="Z485" i="1" s="1"/>
  <c r="AA485" i="1" s="1"/>
  <c r="V323" i="1"/>
  <c r="Z323" i="1" s="1"/>
  <c r="AA323" i="1" s="1"/>
  <c r="V326" i="1"/>
  <c r="Z326" i="1" s="1"/>
  <c r="AA326" i="1" s="1"/>
  <c r="V620" i="1"/>
  <c r="Z620" i="1" s="1"/>
  <c r="AA620" i="1" s="1"/>
  <c r="N667" i="1"/>
  <c r="O471" i="1"/>
  <c r="N471" i="1"/>
  <c r="L667" i="1"/>
  <c r="Y328" i="1"/>
  <c r="Y302" i="1"/>
  <c r="Y283" i="1"/>
  <c r="Y517" i="1" l="1"/>
  <c r="O517" i="1"/>
  <c r="N517" i="1"/>
  <c r="M517" i="1"/>
  <c r="L517" i="1"/>
  <c r="Y419" i="1"/>
  <c r="Y399" i="1"/>
  <c r="Y365" i="1"/>
  <c r="Y595" i="1" l="1"/>
  <c r="O478" i="1"/>
  <c r="N478" i="1"/>
  <c r="M478" i="1"/>
  <c r="Y478" i="1"/>
  <c r="Y330" i="1"/>
  <c r="Y262" i="1"/>
  <c r="Y259" i="1"/>
  <c r="Y244" i="1"/>
  <c r="O519" i="1"/>
  <c r="N519" i="1"/>
  <c r="M519" i="1"/>
  <c r="L519" i="1"/>
  <c r="Y519" i="1"/>
  <c r="Y431" i="1"/>
  <c r="Y368" i="1"/>
  <c r="Y362" i="1"/>
  <c r="O537" i="1"/>
  <c r="N537" i="1"/>
  <c r="M537" i="1"/>
  <c r="L537" i="1"/>
  <c r="Y538" i="1"/>
  <c r="O561" i="1"/>
  <c r="O570" i="1" s="1"/>
  <c r="N561" i="1"/>
  <c r="N570" i="1" s="1"/>
  <c r="M561" i="1"/>
  <c r="M570" i="1" s="1"/>
  <c r="L561" i="1"/>
  <c r="Y570" i="1"/>
  <c r="Y560" i="1"/>
  <c r="Y315" i="1"/>
  <c r="V305" i="1"/>
  <c r="Y305" i="1"/>
  <c r="Y241" i="1"/>
  <c r="Y611" i="1"/>
  <c r="O610" i="1"/>
  <c r="O611" i="1" s="1"/>
  <c r="N610" i="1"/>
  <c r="N611" i="1" s="1"/>
  <c r="M610" i="1"/>
  <c r="M611" i="1" s="1"/>
  <c r="L610" i="1"/>
  <c r="Y443" i="1"/>
  <c r="Y439" i="1"/>
  <c r="Y436" i="1"/>
  <c r="Y422" i="1"/>
  <c r="Y415" i="1"/>
  <c r="Y411" i="1"/>
  <c r="Y393" i="1"/>
  <c r="Y387" i="1"/>
  <c r="Y376" i="1"/>
  <c r="Y372" i="1"/>
  <c r="L538" i="1" l="1"/>
  <c r="O538" i="1"/>
  <c r="N538" i="1"/>
  <c r="M538" i="1"/>
  <c r="L570" i="1"/>
  <c r="L592" i="1" s="1"/>
  <c r="V508" i="1"/>
  <c r="Z508" i="1" s="1"/>
  <c r="AA508" i="1" s="1"/>
  <c r="V528" i="1"/>
  <c r="Z528" i="1" s="1"/>
  <c r="AA528" i="1" s="1"/>
  <c r="V529" i="1"/>
  <c r="Z529" i="1" s="1"/>
  <c r="AA529" i="1" s="1"/>
  <c r="L478" i="1"/>
  <c r="V696" i="1"/>
  <c r="Z696" i="1" s="1"/>
  <c r="AA696" i="1" s="1"/>
  <c r="V667" i="1"/>
  <c r="Z667" i="1" s="1"/>
  <c r="AA667" i="1" s="1"/>
  <c r="V682" i="1"/>
  <c r="Z682" i="1" s="1"/>
  <c r="AA682" i="1" s="1"/>
  <c r="V471" i="1"/>
  <c r="Z471" i="1" s="1"/>
  <c r="AA471" i="1" s="1"/>
  <c r="V662" i="1"/>
  <c r="Z662" i="1" s="1"/>
  <c r="AA662" i="1" s="1"/>
  <c r="V469" i="1"/>
  <c r="Z469" i="1" s="1"/>
  <c r="AA469" i="1" s="1"/>
  <c r="V670" i="1"/>
  <c r="Z670" i="1" s="1"/>
  <c r="AA670" i="1" s="1"/>
  <c r="V425" i="1"/>
  <c r="Z425" i="1" s="1"/>
  <c r="AA425" i="1" s="1"/>
  <c r="V266" i="1"/>
  <c r="Z266" i="1" s="1"/>
  <c r="AA266" i="1" s="1"/>
  <c r="V328" i="1"/>
  <c r="Z328" i="1" s="1"/>
  <c r="AA328" i="1" s="1"/>
  <c r="V302" i="1"/>
  <c r="Z302" i="1" s="1"/>
  <c r="AA302" i="1" s="1"/>
  <c r="V283" i="1"/>
  <c r="Z283" i="1" s="1"/>
  <c r="AA283" i="1" s="1"/>
  <c r="V365" i="1"/>
  <c r="Z365" i="1" s="1"/>
  <c r="AA365" i="1" s="1"/>
  <c r="V517" i="1"/>
  <c r="Z517" i="1" s="1"/>
  <c r="AA517" i="1" s="1"/>
  <c r="V419" i="1"/>
  <c r="Z419" i="1" s="1"/>
  <c r="AA419" i="1" s="1"/>
  <c r="L611" i="1"/>
  <c r="Y719" i="1"/>
  <c r="Y718" i="1"/>
  <c r="Y717" i="1"/>
  <c r="Y715" i="1"/>
  <c r="Y714" i="1"/>
  <c r="Y713" i="1"/>
  <c r="Y712" i="1"/>
  <c r="Y711" i="1"/>
  <c r="Y710" i="1"/>
  <c r="Y709" i="1"/>
  <c r="Y708" i="1"/>
  <c r="Y707" i="1"/>
  <c r="Y706" i="1"/>
  <c r="Y705" i="1"/>
  <c r="Y704" i="1"/>
  <c r="Y703" i="1"/>
  <c r="Y698" i="1"/>
  <c r="Y697" i="1"/>
  <c r="Y683" i="1"/>
  <c r="Y664" i="1"/>
  <c r="Y663" i="1"/>
  <c r="Y653" i="1"/>
  <c r="O648" i="1"/>
  <c r="O653" i="1" s="1"/>
  <c r="N648" i="1"/>
  <c r="N653" i="1" s="1"/>
  <c r="M648" i="1"/>
  <c r="M653" i="1" s="1"/>
  <c r="L648" i="1"/>
  <c r="L653" i="1" s="1"/>
  <c r="Y643" i="1"/>
  <c r="O637" i="1"/>
  <c r="O643" i="1" s="1"/>
  <c r="N637" i="1"/>
  <c r="N643" i="1" s="1"/>
  <c r="M637" i="1"/>
  <c r="M643" i="1" s="1"/>
  <c r="L637" i="1"/>
  <c r="L643" i="1" s="1"/>
  <c r="Y631" i="1"/>
  <c r="O630" i="1"/>
  <c r="N630" i="1"/>
  <c r="M630" i="1"/>
  <c r="L630" i="1"/>
  <c r="Y626" i="1"/>
  <c r="Y625" i="1"/>
  <c r="Y617" i="1"/>
  <c r="Y616" i="1"/>
  <c r="Y613" i="1"/>
  <c r="Y614" i="1" s="1"/>
  <c r="O612" i="1"/>
  <c r="N612" i="1"/>
  <c r="M612" i="1"/>
  <c r="L612" i="1"/>
  <c r="Y599" i="1"/>
  <c r="X592" i="1"/>
  <c r="Y585" i="1"/>
  <c r="Y577" i="1"/>
  <c r="W552" i="1"/>
  <c r="Y536" i="1"/>
  <c r="Y531" i="1"/>
  <c r="Y530" i="1"/>
  <c r="Y515" i="1"/>
  <c r="Y512" i="1"/>
  <c r="Y509" i="1"/>
  <c r="Y507" i="1"/>
  <c r="Y506" i="1"/>
  <c r="Y474" i="1"/>
  <c r="Y463" i="1"/>
  <c r="Y455" i="1"/>
  <c r="Y452" i="1"/>
  <c r="Y447" i="1"/>
  <c r="Y428" i="1"/>
  <c r="Y407" i="1"/>
  <c r="Y402" i="1"/>
  <c r="Y396" i="1"/>
  <c r="Y383" i="1"/>
  <c r="Y379" i="1"/>
  <c r="Y359" i="1"/>
  <c r="Y354" i="1"/>
  <c r="Y319" i="1"/>
  <c r="Y311" i="1"/>
  <c r="Y299" i="1"/>
  <c r="Y286" i="1"/>
  <c r="Y280" i="1"/>
  <c r="Y273" i="1"/>
  <c r="Y252" i="1"/>
  <c r="Y250" i="1"/>
  <c r="Y247" i="1"/>
  <c r="Y238" i="1"/>
  <c r="Y235" i="1"/>
  <c r="V595" i="1"/>
  <c r="Z595" i="1" s="1"/>
  <c r="AA595" i="1" s="1"/>
  <c r="Y754" i="1" l="1"/>
  <c r="V399" i="1"/>
  <c r="Z399" i="1" s="1"/>
  <c r="AA399" i="1" s="1"/>
  <c r="V396" i="1"/>
  <c r="Z396" i="1" s="1"/>
  <c r="AA396" i="1" s="1"/>
  <c r="Y465" i="1"/>
  <c r="Z286" i="1"/>
  <c r="AA286" i="1" s="1"/>
  <c r="L552" i="1"/>
  <c r="V330" i="1"/>
  <c r="Z330" i="1" s="1"/>
  <c r="AA330" i="1" s="1"/>
  <c r="V478" i="1"/>
  <c r="Z478" i="1" s="1"/>
  <c r="AA478" i="1" s="1"/>
  <c r="V259" i="1"/>
  <c r="Z259" i="1" s="1"/>
  <c r="AA259" i="1" s="1"/>
  <c r="V262" i="1"/>
  <c r="V244" i="1"/>
  <c r="Z244" i="1" s="1"/>
  <c r="AA244" i="1" s="1"/>
  <c r="V519" i="1"/>
  <c r="Z519" i="1" s="1"/>
  <c r="AA519" i="1" s="1"/>
  <c r="V431" i="1"/>
  <c r="Z431" i="1" s="1"/>
  <c r="AA431" i="1" s="1"/>
  <c r="V368" i="1"/>
  <c r="Z368" i="1" s="1"/>
  <c r="AA368" i="1" s="1"/>
  <c r="V538" i="1"/>
  <c r="Z538" i="1" s="1"/>
  <c r="AA538" i="1" s="1"/>
  <c r="V585" i="1"/>
  <c r="Z585" i="1" s="1"/>
  <c r="AA585" i="1" s="1"/>
  <c r="V560" i="1"/>
  <c r="Z560" i="1" s="1"/>
  <c r="AA560" i="1" s="1"/>
  <c r="V570" i="1"/>
  <c r="Z570" i="1" s="1"/>
  <c r="AA570" i="1" s="1"/>
  <c r="V315" i="1"/>
  <c r="Z315" i="1" s="1"/>
  <c r="AA315" i="1" s="1"/>
  <c r="Z305" i="1"/>
  <c r="AA305" i="1" s="1"/>
  <c r="V241" i="1"/>
  <c r="Z241" i="1" s="1"/>
  <c r="AA241" i="1" s="1"/>
  <c r="V455" i="1"/>
  <c r="Z455" i="1" s="1"/>
  <c r="AA455" i="1" s="1"/>
  <c r="V611" i="1"/>
  <c r="Z611" i="1" s="1"/>
  <c r="V443" i="1"/>
  <c r="Z443" i="1" s="1"/>
  <c r="AA443" i="1" s="1"/>
  <c r="V439" i="1"/>
  <c r="Z439" i="1" s="1"/>
  <c r="AA439" i="1" s="1"/>
  <c r="V436" i="1"/>
  <c r="Z436" i="1" s="1"/>
  <c r="AA436" i="1" s="1"/>
  <c r="V422" i="1"/>
  <c r="Z422" i="1" s="1"/>
  <c r="AA422" i="1" s="1"/>
  <c r="V415" i="1"/>
  <c r="Z415" i="1" s="1"/>
  <c r="AA415" i="1" s="1"/>
  <c r="V411" i="1"/>
  <c r="Z411" i="1" s="1"/>
  <c r="AA411" i="1" s="1"/>
  <c r="V393" i="1"/>
  <c r="Z393" i="1" s="1"/>
  <c r="AA393" i="1" s="1"/>
  <c r="V387" i="1"/>
  <c r="Z387" i="1" s="1"/>
  <c r="AA387" i="1" s="1"/>
  <c r="V372" i="1"/>
  <c r="Z372" i="1" s="1"/>
  <c r="AA372" i="1" s="1"/>
  <c r="V376" i="1"/>
  <c r="Z376" i="1" s="1"/>
  <c r="AA376" i="1" s="1"/>
  <c r="Y600" i="1"/>
  <c r="Y552" i="1"/>
  <c r="Y592" i="1"/>
  <c r="V463" i="1"/>
  <c r="Z463" i="1" s="1"/>
  <c r="AA463" i="1" s="1"/>
  <c r="V719" i="1"/>
  <c r="Z719" i="1" s="1"/>
  <c r="AA719" i="1" s="1"/>
  <c r="V718" i="1"/>
  <c r="Z718" i="1" s="1"/>
  <c r="AA718" i="1" s="1"/>
  <c r="V717" i="1"/>
  <c r="Z717" i="1" s="1"/>
  <c r="AA717" i="1" s="1"/>
  <c r="V715" i="1"/>
  <c r="Z715" i="1" s="1"/>
  <c r="AA715" i="1" s="1"/>
  <c r="V714" i="1"/>
  <c r="Z714" i="1" s="1"/>
  <c r="AA714" i="1" s="1"/>
  <c r="V713" i="1"/>
  <c r="Z713" i="1" s="1"/>
  <c r="AA713" i="1" s="1"/>
  <c r="V712" i="1"/>
  <c r="Z712" i="1" s="1"/>
  <c r="AA712" i="1" s="1"/>
  <c r="V711" i="1"/>
  <c r="Z711" i="1" s="1"/>
  <c r="AA711" i="1" s="1"/>
  <c r="V710" i="1"/>
  <c r="Z710" i="1" s="1"/>
  <c r="AA710" i="1" s="1"/>
  <c r="V709" i="1"/>
  <c r="Z709" i="1" s="1"/>
  <c r="AA709" i="1" s="1"/>
  <c r="V708" i="1"/>
  <c r="Z708" i="1" s="1"/>
  <c r="AA708" i="1" s="1"/>
  <c r="V707" i="1"/>
  <c r="Z707" i="1" s="1"/>
  <c r="AA707" i="1" s="1"/>
  <c r="V706" i="1"/>
  <c r="Z706" i="1" s="1"/>
  <c r="AA706" i="1" s="1"/>
  <c r="V705" i="1"/>
  <c r="Z705" i="1" s="1"/>
  <c r="AA705" i="1" s="1"/>
  <c r="V704" i="1"/>
  <c r="Z704" i="1" s="1"/>
  <c r="AA704" i="1" s="1"/>
  <c r="V703" i="1"/>
  <c r="Z703" i="1" s="1"/>
  <c r="AA703" i="1" s="1"/>
  <c r="V698" i="1"/>
  <c r="Z698" i="1" s="1"/>
  <c r="AA698" i="1" s="1"/>
  <c r="V697" i="1"/>
  <c r="Z697" i="1" s="1"/>
  <c r="AA697" i="1" s="1"/>
  <c r="V683" i="1"/>
  <c r="Z683" i="1" s="1"/>
  <c r="AA683" i="1" s="1"/>
  <c r="V664" i="1"/>
  <c r="Z664" i="1" s="1"/>
  <c r="AA664" i="1" s="1"/>
  <c r="V663" i="1"/>
  <c r="Z663" i="1" s="1"/>
  <c r="AA663" i="1" s="1"/>
  <c r="V653" i="1"/>
  <c r="Z653" i="1" s="1"/>
  <c r="AA653" i="1" s="1"/>
  <c r="V643" i="1"/>
  <c r="Z643" i="1" s="1"/>
  <c r="AA643" i="1" s="1"/>
  <c r="V626" i="1"/>
  <c r="Z626" i="1" s="1"/>
  <c r="AA626" i="1" s="1"/>
  <c r="V625" i="1"/>
  <c r="Z625" i="1" s="1"/>
  <c r="AA625" i="1" s="1"/>
  <c r="V536" i="1"/>
  <c r="Z536" i="1" s="1"/>
  <c r="AA536" i="1" s="1"/>
  <c r="V531" i="1"/>
  <c r="Z531" i="1" s="1"/>
  <c r="AA531" i="1" s="1"/>
  <c r="V530" i="1"/>
  <c r="Z530" i="1" s="1"/>
  <c r="AA530" i="1" s="1"/>
  <c r="V515" i="1"/>
  <c r="Z515" i="1" s="1"/>
  <c r="AA515" i="1" s="1"/>
  <c r="V512" i="1"/>
  <c r="Z512" i="1" s="1"/>
  <c r="AA512" i="1" s="1"/>
  <c r="V509" i="1"/>
  <c r="Z509" i="1" s="1"/>
  <c r="AA509" i="1" s="1"/>
  <c r="V507" i="1"/>
  <c r="Z507" i="1" s="1"/>
  <c r="AA507" i="1" s="1"/>
  <c r="V506" i="1"/>
  <c r="Z506" i="1" s="1"/>
  <c r="AA506" i="1" s="1"/>
  <c r="V474" i="1"/>
  <c r="Z474" i="1" s="1"/>
  <c r="AA474" i="1" s="1"/>
  <c r="V452" i="1"/>
  <c r="Z452" i="1" s="1"/>
  <c r="AA452" i="1" s="1"/>
  <c r="V447" i="1"/>
  <c r="Z447" i="1" s="1"/>
  <c r="AA447" i="1" s="1"/>
  <c r="V428" i="1"/>
  <c r="Z428" i="1" s="1"/>
  <c r="AA428" i="1" s="1"/>
  <c r="V407" i="1"/>
  <c r="Z407" i="1" s="1"/>
  <c r="AA407" i="1" s="1"/>
  <c r="V402" i="1"/>
  <c r="Z402" i="1" s="1"/>
  <c r="AA402" i="1" s="1"/>
  <c r="V383" i="1"/>
  <c r="Z383" i="1" s="1"/>
  <c r="AA383" i="1" s="1"/>
  <c r="V379" i="1"/>
  <c r="Z379" i="1" s="1"/>
  <c r="AA379" i="1" s="1"/>
  <c r="V319" i="1"/>
  <c r="V311" i="1"/>
  <c r="V299" i="1"/>
  <c r="Z299" i="1" s="1"/>
  <c r="AA299" i="1" s="1"/>
  <c r="V280" i="1"/>
  <c r="Z280" i="1" s="1"/>
  <c r="AA280" i="1" s="1"/>
  <c r="V273" i="1"/>
  <c r="Z273" i="1" s="1"/>
  <c r="AA273" i="1" s="1"/>
  <c r="V252" i="1"/>
  <c r="Z252" i="1" s="1"/>
  <c r="AA252" i="1" s="1"/>
  <c r="V250" i="1"/>
  <c r="Z250" i="1" s="1"/>
  <c r="AA250" i="1" s="1"/>
  <c r="V247" i="1"/>
  <c r="Z247" i="1" s="1"/>
  <c r="AA247" i="1" s="1"/>
  <c r="V238" i="1"/>
  <c r="Z238" i="1" s="1"/>
  <c r="AA238" i="1" s="1"/>
  <c r="V235" i="1"/>
  <c r="Z235" i="1" s="1"/>
  <c r="AA235" i="1" s="1"/>
  <c r="V359" i="1"/>
  <c r="V354" i="1"/>
  <c r="Z354" i="1" s="1"/>
  <c r="AA354" i="1" s="1"/>
  <c r="O552" i="1"/>
  <c r="M613" i="1"/>
  <c r="N631" i="1"/>
  <c r="V631" i="1" s="1"/>
  <c r="L613" i="1"/>
  <c r="M631" i="1"/>
  <c r="M552" i="1"/>
  <c r="O613" i="1"/>
  <c r="L631" i="1"/>
  <c r="N613" i="1"/>
  <c r="O631" i="1"/>
  <c r="V616" i="1" l="1"/>
  <c r="L614" i="1"/>
  <c r="M614" i="1"/>
  <c r="O614" i="1"/>
  <c r="AA611" i="1"/>
  <c r="Z262" i="1"/>
  <c r="AA262" i="1" s="1"/>
  <c r="N592" i="1"/>
  <c r="M592" i="1"/>
  <c r="O592" i="1"/>
  <c r="Z359" i="1"/>
  <c r="AA359" i="1" s="1"/>
  <c r="V599" i="1"/>
  <c r="V613" i="1"/>
  <c r="Z613" i="1" s="1"/>
  <c r="AA613" i="1" s="1"/>
  <c r="N614" i="1"/>
  <c r="V617" i="1" s="1"/>
  <c r="Z311" i="1"/>
  <c r="AA311" i="1" s="1"/>
  <c r="Z631" i="1"/>
  <c r="AA631" i="1" s="1"/>
  <c r="V577" i="1"/>
  <c r="Z577" i="1" s="1"/>
  <c r="Z616" i="1" l="1"/>
  <c r="N754" i="1"/>
  <c r="M754" i="1"/>
  <c r="O754" i="1"/>
  <c r="Z617" i="1"/>
  <c r="AA617" i="1" s="1"/>
  <c r="Z614" i="1"/>
  <c r="AA614" i="1" s="1"/>
  <c r="AA577" i="1"/>
  <c r="Z592" i="1"/>
  <c r="AA592" i="1" s="1"/>
  <c r="AA616" i="1" l="1"/>
  <c r="L754" i="1"/>
  <c r="Z599" i="1"/>
  <c r="AA599" i="1" s="1"/>
  <c r="Z600" i="1" l="1"/>
  <c r="AA600" i="1" s="1"/>
  <c r="O466" i="1" s="1"/>
  <c r="Z319" i="1" l="1"/>
  <c r="AA319" i="1" s="1"/>
  <c r="N552" i="1" l="1"/>
  <c r="Z552" i="1" l="1"/>
  <c r="AA552" i="1" s="1"/>
  <c r="V362" i="1"/>
  <c r="Z362" i="1" s="1"/>
  <c r="Z465" i="1" l="1"/>
  <c r="AA465" i="1" s="1"/>
  <c r="AA362" i="1"/>
  <c r="V624" i="1" l="1"/>
  <c r="Z624" i="1" s="1"/>
  <c r="AA624" i="1" l="1"/>
  <c r="Z754" i="1"/>
  <c r="AA754" i="1" s="1"/>
  <c r="M466" i="1" s="1"/>
</calcChain>
</file>

<file path=xl/comments1.xml><?xml version="1.0" encoding="utf-8"?>
<comments xmlns="http://schemas.openxmlformats.org/spreadsheetml/2006/main">
  <authors>
    <author>admi n</author>
    <author>DELL</author>
    <author>Divya Kushwaha {Divya Kushwaha}</author>
  </authors>
  <commentList>
    <comment ref="C11" authorId="0" shapeId="0">
      <text>
        <r>
          <rPr>
            <b/>
            <sz val="9"/>
            <color indexed="81"/>
            <rFont val="Tahoma"/>
            <family val="2"/>
          </rPr>
          <t>LILO of Agra-Mrt at Gr Noida by WUPPTCL, March-16.</t>
        </r>
      </text>
    </comment>
    <comment ref="C42" authorId="1" shapeId="0">
      <text>
        <r>
          <rPr>
            <b/>
            <sz val="9"/>
            <color indexed="81"/>
            <rFont val="Tahoma"/>
            <family val="2"/>
          </rPr>
          <t>LILO of 765KV FATEHPUR-GAYA at VARANASI</t>
        </r>
      </text>
    </comment>
    <comment ref="C46" authorId="1" shapeId="0">
      <text>
        <r>
          <rPr>
            <b/>
            <sz val="9"/>
            <color indexed="81"/>
            <rFont val="Tahoma"/>
            <family val="2"/>
          </rPr>
          <t>LILO of 765KV FATEHPUR-GAYA at VARANASI. DOCO-1st April-16</t>
        </r>
      </text>
    </comment>
    <comment ref="C50" authorId="1" shapeId="0">
      <text>
        <r>
          <rPr>
            <b/>
            <sz val="9"/>
            <color indexed="81"/>
            <rFont val="Tahoma"/>
            <family val="2"/>
          </rPr>
          <t>LILO of 765KV FATEHPUR-GAYA at VARANASI. DOCO-1st April-16</t>
        </r>
      </text>
    </comment>
    <comment ref="C54" authorId="1" shapeId="0">
      <text>
        <r>
          <rPr>
            <b/>
            <sz val="9"/>
            <color indexed="81"/>
            <rFont val="Tahoma"/>
            <family val="2"/>
          </rPr>
          <t>LILO of 765KV FATEHPUR-GAYA at VARANASI. DOCO-1st April-16</t>
        </r>
      </text>
    </comment>
    <comment ref="C169" authorId="2" shapeId="0">
      <text>
        <r>
          <rPr>
            <b/>
            <sz val="9"/>
            <color indexed="81"/>
            <rFont val="Tahoma"/>
            <family val="2"/>
          </rPr>
          <t>Divya Kushwaha {Divya Kushwaha}:</t>
        </r>
        <r>
          <rPr>
            <sz val="9"/>
            <color indexed="81"/>
            <rFont val="Tahoma"/>
            <family val="2"/>
          </rPr>
          <t xml:space="preserve">
LILO of Bareilly rosa 1
</t>
        </r>
      </text>
    </comment>
    <comment ref="C172" authorId="0" shapeId="0">
      <text>
        <r>
          <rPr>
            <b/>
            <sz val="9"/>
            <color indexed="81"/>
            <rFont val="Tahoma"/>
            <family val="2"/>
          </rPr>
          <t>LILO of 400kv Lko-Bly-II line at Shahjahanpur on 11/06/14</t>
        </r>
      </text>
    </comment>
    <comment ref="C331" authorId="0" shapeId="0">
      <text>
        <r>
          <rPr>
            <b/>
            <sz val="9"/>
            <color indexed="81"/>
            <rFont val="Tahoma"/>
            <family val="2"/>
          </rPr>
          <t>LILO of Alld-Sarnath at Varanasi on 1-4-16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34" authorId="0" shapeId="0">
      <text>
        <r>
          <rPr>
            <b/>
            <sz val="9"/>
            <color indexed="81"/>
            <rFont val="Tahoma"/>
            <family val="2"/>
          </rPr>
          <t>LILO of Alld-Sarnath at Varanasi on 1-4-16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56" authorId="2" shapeId="0">
      <text>
        <r>
          <rPr>
            <b/>
            <sz val="9"/>
            <color indexed="81"/>
            <rFont val="Tahoma"/>
            <family val="2"/>
          </rPr>
          <t>Divya Kushwaha {Divya Kushwaha}:</t>
        </r>
        <r>
          <rPr>
            <sz val="9"/>
            <color indexed="81"/>
            <rFont val="Tahoma"/>
            <family val="2"/>
          </rPr>
          <t xml:space="preserve">
LILO of 220KV KNP-PANKI-I</t>
        </r>
      </text>
    </comment>
    <comment ref="C528" authorId="0" shapeId="0">
      <text>
        <r>
          <rPr>
            <b/>
            <sz val="9"/>
            <color indexed="81"/>
            <rFont val="Tahoma"/>
            <family val="2"/>
          </rPr>
          <t>DOC-15/06/14</t>
        </r>
      </text>
    </comment>
    <comment ref="C529" authorId="0" shapeId="0">
      <text>
        <r>
          <rPr>
            <b/>
            <sz val="9"/>
            <color indexed="81"/>
            <rFont val="Tahoma"/>
            <family val="2"/>
          </rPr>
          <t>DOC-26/09/14</t>
        </r>
      </text>
    </comment>
  </commentList>
</comments>
</file>

<file path=xl/comments2.xml><?xml version="1.0" encoding="utf-8"?>
<comments xmlns="http://schemas.openxmlformats.org/spreadsheetml/2006/main">
  <authors>
    <author>DELL</author>
  </authors>
  <commentList>
    <comment ref="B64" authorId="0" shapeId="0">
      <text>
        <r>
          <rPr>
            <b/>
            <sz val="9"/>
            <color indexed="81"/>
            <rFont val="Tahoma"/>
            <family val="2"/>
          </rPr>
          <t>LILO of 765KV FATEHPUR-GAYA at VARANASI</t>
        </r>
      </text>
    </comment>
  </commentList>
</comments>
</file>

<file path=xl/comments3.xml><?xml version="1.0" encoding="utf-8"?>
<comments xmlns="http://schemas.openxmlformats.org/spreadsheetml/2006/main">
  <authors>
    <author>a</author>
    <author>Administrator</author>
    <author>admi n</author>
    <author>DELL</author>
    <author>DAD</author>
  </authors>
  <commentList>
    <comment ref="E50" authorId="0" shapeId="0">
      <text>
        <r>
          <rPr>
            <b/>
            <sz val="8"/>
            <color indexed="81"/>
            <rFont val="Tahoma"/>
            <family val="2"/>
          </rPr>
          <t>a:</t>
        </r>
        <r>
          <rPr>
            <sz val="8"/>
            <color indexed="81"/>
            <rFont val="Tahoma"/>
            <family val="2"/>
          </rPr>
          <t xml:space="preserve">
DOC-01.04.12</t>
        </r>
      </text>
    </comment>
    <comment ref="I83" authorId="1" shapeId="0">
      <text>
        <r>
          <rPr>
            <b/>
            <sz val="9"/>
            <color indexed="81"/>
            <rFont val="Tahoma"/>
            <family val="2"/>
          </rPr>
          <t>220KV  M'PURI-M'PURI(UP)-I LILO at SIRSAGANJ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4" authorId="0" shapeId="0">
      <text>
        <r>
          <rPr>
            <b/>
            <sz val="8"/>
            <color indexed="81"/>
            <rFont val="Tahoma"/>
            <family val="2"/>
          </rPr>
          <t>a:</t>
        </r>
        <r>
          <rPr>
            <sz val="8"/>
            <color indexed="81"/>
            <rFont val="Tahoma"/>
            <family val="2"/>
          </rPr>
          <t xml:space="preserve">
DOC-01.04.12</t>
        </r>
      </text>
    </comment>
    <comment ref="I86" authorId="1" shapeId="0">
      <text>
        <r>
          <rPr>
            <b/>
            <sz val="9"/>
            <color indexed="81"/>
            <rFont val="Tahoma"/>
            <family val="2"/>
          </rPr>
          <t>'400KV  M'PURI-PARICHA-I LILO at URI</t>
        </r>
      </text>
    </comment>
    <comment ref="A96" authorId="2" shapeId="0">
      <text>
        <r>
          <rPr>
            <sz val="9"/>
            <color indexed="81"/>
            <rFont val="Tahoma"/>
            <family val="2"/>
          </rPr>
          <t>Total-44.8km, PG-38.58km, HVPN-6.22km.</t>
        </r>
      </text>
    </comment>
    <comment ref="A97" authorId="2" shapeId="0">
      <text>
        <r>
          <rPr>
            <sz val="9"/>
            <color indexed="81"/>
            <rFont val="Tahoma"/>
            <family val="2"/>
          </rPr>
          <t>Total-45.6km, PG-26.64km, HVPN-19km.</t>
        </r>
      </text>
    </comment>
    <comment ref="I98" authorId="3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220KV ROORKI-SIDKUL
</t>
        </r>
      </text>
    </comment>
    <comment ref="C108" authorId="3" shapeId="0">
      <text>
        <r>
          <rPr>
            <b/>
            <sz val="9"/>
            <color indexed="81"/>
            <rFont val="Tahoma"/>
            <family val="2"/>
          </rPr>
          <t>LILO of 765KV FATEHPUR-GAYA at VARANASI</t>
        </r>
      </text>
    </comment>
    <comment ref="C109" authorId="4" shapeId="0">
      <text>
        <r>
          <rPr>
            <b/>
            <sz val="9"/>
            <color indexed="81"/>
            <rFont val="Tahoma"/>
            <family val="2"/>
          </rPr>
          <t>LILO of 765KV FATEHPUR-GAYA at VARANASI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12" authorId="3" shapeId="0">
      <text>
        <r>
          <rPr>
            <b/>
            <sz val="9"/>
            <color indexed="81"/>
            <rFont val="Tahoma"/>
            <family val="2"/>
          </rPr>
          <t xml:space="preserve">LILO of 400KV MEERUT-KAITHAL-I at Baghpat 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13" authorId="3" shapeId="0">
      <text>
        <r>
          <rPr>
            <b/>
            <sz val="9"/>
            <color indexed="81"/>
            <rFont val="Tahoma"/>
            <family val="2"/>
          </rPr>
          <t xml:space="preserve">LILO of 400KV MEERUT-KAITHAL-II at Baghpat </t>
        </r>
      </text>
    </comment>
    <comment ref="I128" authorId="3" shapeId="0">
      <text>
        <r>
          <rPr>
            <b/>
            <sz val="9"/>
            <color indexed="81"/>
            <rFont val="Tahoma"/>
            <family val="2"/>
          </rPr>
          <t>LILO of 765KV FATEHPUR-GAYA at VARANASI</t>
        </r>
      </text>
    </comment>
  </commentList>
</comments>
</file>

<file path=xl/comments4.xml><?xml version="1.0" encoding="utf-8"?>
<comments xmlns="http://schemas.openxmlformats.org/spreadsheetml/2006/main">
  <authors>
    <author>admi n</author>
    <author>DELL</author>
    <author>Divya Kushwaha {Divya Kushwaha}</author>
    <author>admin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LILO of Agra-Mrt at Gr Noida by WUPPTCL, March-16.</t>
        </r>
      </text>
    </comment>
    <comment ref="C12" authorId="1" shapeId="0">
      <text>
        <r>
          <rPr>
            <b/>
            <sz val="9"/>
            <color indexed="81"/>
            <rFont val="Tahoma"/>
            <family val="2"/>
          </rPr>
          <t>LILO of 765KV FATEHPUR-GAYA at VARANASI</t>
        </r>
      </text>
    </comment>
    <comment ref="C13" authorId="1" shapeId="0">
      <text>
        <r>
          <rPr>
            <b/>
            <sz val="9"/>
            <color indexed="81"/>
            <rFont val="Tahoma"/>
            <family val="2"/>
          </rPr>
          <t>LILO of 765KV FATEHPUR-GAYA at VARANASI. DOCO-1st April-16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</rPr>
          <t>LILO of Alld-Sarnath at Varanasi. DOCO on 1-4-16</t>
        </r>
      </text>
    </comment>
    <comment ref="D48" authorId="2" shapeId="0">
      <text>
        <r>
          <rPr>
            <b/>
            <sz val="9"/>
            <color indexed="81"/>
            <rFont val="Tahoma"/>
            <family val="2"/>
          </rPr>
          <t>Divya Kushwaha {Divya Kushwaha}:</t>
        </r>
        <r>
          <rPr>
            <sz val="9"/>
            <color indexed="81"/>
            <rFont val="Tahoma"/>
            <family val="2"/>
          </rPr>
          <t xml:space="preserve">
LILO of Bareilly rosa 1
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</rPr>
          <t>LILO of 400kv Lko-Bly-II line at Shahjahanpur on 11/06/14</t>
        </r>
      </text>
    </comment>
    <comment ref="C74" authorId="0" shapeId="0">
      <text>
        <r>
          <rPr>
            <b/>
            <sz val="9"/>
            <color indexed="81"/>
            <rFont val="Tahoma"/>
            <family val="2"/>
          </rPr>
          <t>LILO of 400kv Lko-Bly-II line at Shahjahanpur on 11/06/14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6" authorId="3" shapeId="0">
      <text>
        <r>
          <rPr>
            <sz val="9"/>
            <color indexed="81"/>
            <rFont val="Tahoma"/>
            <family val="2"/>
          </rPr>
          <t>Line Re-configured as 400kv Varanasi-Sasaram(ER) on 30-09-16.</t>
        </r>
      </text>
    </comment>
    <comment ref="D99" authorId="0" shapeId="0">
      <text>
        <r>
          <rPr>
            <b/>
            <sz val="9"/>
            <color indexed="81"/>
            <rFont val="Tahoma"/>
            <family val="2"/>
          </rPr>
          <t>LILO of Alld-Sarnath at Varanasi on 1-4-16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0" authorId="0" shapeId="0">
      <text>
        <r>
          <rPr>
            <b/>
            <sz val="9"/>
            <color indexed="81"/>
            <rFont val="Tahoma"/>
            <family val="2"/>
          </rPr>
          <t>LILO of Alld-Sarnath at Varanasi on 1-4-16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1" authorId="3" shapeId="0">
      <text>
        <r>
          <rPr>
            <sz val="9"/>
            <color indexed="81"/>
            <rFont val="Tahoma"/>
            <family val="2"/>
          </rPr>
          <t xml:space="preserve">LILO of Agra-Agra(UP)-I line at fatehabad on 19-10-16 under Lalitpur project.
</t>
        </r>
      </text>
    </comment>
    <comment ref="C102" authorId="3" shapeId="0">
      <text>
        <r>
          <rPr>
            <sz val="9"/>
            <color indexed="81"/>
            <rFont val="Tahoma"/>
            <family val="2"/>
          </rPr>
          <t xml:space="preserve">LILO of Agra-Agra(UP)-I line at fatehabad on 19-10-16 under Lalitpur project.
</t>
        </r>
      </text>
    </comment>
    <comment ref="C143" authorId="2" shapeId="0">
      <text>
        <r>
          <rPr>
            <b/>
            <sz val="9"/>
            <color indexed="81"/>
            <rFont val="Tahoma"/>
            <family val="2"/>
          </rPr>
          <t>Divya Kushwaha {Divya Kushwaha}:</t>
        </r>
        <r>
          <rPr>
            <sz val="9"/>
            <color indexed="81"/>
            <rFont val="Tahoma"/>
            <family val="2"/>
          </rPr>
          <t xml:space="preserve">
LILO of 220KV KNP-PANKI-I</t>
        </r>
      </text>
    </comment>
    <comment ref="C144" authorId="2" shapeId="0">
      <text>
        <r>
          <rPr>
            <b/>
            <sz val="9"/>
            <color indexed="81"/>
            <rFont val="Tahoma"/>
            <family val="2"/>
          </rPr>
          <t>Divya Kushwaha {Divya Kushwaha}:</t>
        </r>
        <r>
          <rPr>
            <sz val="9"/>
            <color indexed="81"/>
            <rFont val="Tahoma"/>
            <family val="2"/>
          </rPr>
          <t xml:space="preserve">
LILO of 220KV KNP-PANKI-I</t>
        </r>
      </text>
    </comment>
    <comment ref="C239" authorId="0" shapeId="0">
      <text>
        <r>
          <rPr>
            <b/>
            <sz val="9"/>
            <color indexed="81"/>
            <rFont val="Tahoma"/>
            <family val="2"/>
          </rPr>
          <t>DOC-26/05/2014</t>
        </r>
      </text>
    </comment>
  </commentList>
</comments>
</file>

<file path=xl/comments5.xml><?xml version="1.0" encoding="utf-8"?>
<comments xmlns="http://schemas.openxmlformats.org/spreadsheetml/2006/main">
  <authors>
    <author>Divya Kushwaha {Divya Kushwaha}</author>
  </authors>
  <commentList>
    <comment ref="A31" authorId="0" shapeId="0">
      <text>
        <r>
          <rPr>
            <b/>
            <sz val="9"/>
            <color indexed="81"/>
            <rFont val="Tahoma"/>
            <family val="2"/>
          </rPr>
          <t>Divya Kushwaha {Divya Kushwaha}:</t>
        </r>
        <r>
          <rPr>
            <sz val="9"/>
            <color indexed="81"/>
            <rFont val="Tahoma"/>
            <family val="2"/>
          </rPr>
          <t xml:space="preserve">
LILO of 220KV KNP-PANKI-I</t>
        </r>
      </text>
    </comment>
  </commentList>
</comments>
</file>

<file path=xl/comments6.xml><?xml version="1.0" encoding="utf-8"?>
<comments xmlns="http://schemas.openxmlformats.org/spreadsheetml/2006/main">
  <authors>
    <author>Divya Kushwaha {Divya Kushwaha}</author>
  </authors>
  <commentList>
    <comment ref="A9" authorId="0" shapeId="0">
      <text>
        <r>
          <rPr>
            <b/>
            <sz val="9"/>
            <color indexed="81"/>
            <rFont val="Tahoma"/>
            <family val="2"/>
          </rPr>
          <t>Divya Kushwaha {Divya Kushwaha}:</t>
        </r>
        <r>
          <rPr>
            <sz val="9"/>
            <color indexed="81"/>
            <rFont val="Tahoma"/>
            <family val="2"/>
          </rPr>
          <t xml:space="preserve">
B/REACTOR 1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Divya Kushwaha {Divya Kushwaha}:</t>
        </r>
        <r>
          <rPr>
            <sz val="9"/>
            <color indexed="81"/>
            <rFont val="Tahoma"/>
            <family val="2"/>
          </rPr>
          <t xml:space="preserve">
B/REACTOR 1</t>
        </r>
      </text>
    </comment>
  </commentList>
</comments>
</file>

<file path=xl/sharedStrings.xml><?xml version="1.0" encoding="utf-8"?>
<sst xmlns="http://schemas.openxmlformats.org/spreadsheetml/2006/main" count="4909" uniqueCount="1378">
  <si>
    <t xml:space="preserve"> POWERGRID CORPORATION OF INDIA LIMITED.</t>
  </si>
  <si>
    <t>SUMMARY OF ELEMENT WISE OUTAGES &amp; AVAILABILITY</t>
  </si>
  <si>
    <t>Sr.No.</t>
  </si>
  <si>
    <t>Unique ID of transmission Element</t>
  </si>
  <si>
    <t>ELEMENT NAME</t>
  </si>
  <si>
    <t>Description (Length/Nos./MVA/MVAr/MW/etc.)</t>
  </si>
  <si>
    <t>Region</t>
  </si>
  <si>
    <t>Type of failure</t>
  </si>
  <si>
    <t>OUTAGE</t>
  </si>
  <si>
    <t>RESTORATION</t>
  </si>
  <si>
    <t>Details of Outage</t>
  </si>
  <si>
    <t>Total outage in days (1)</t>
  </si>
  <si>
    <t>DURATION OF OUTAGE ATTRIBUTABLE TO (in hrs)</t>
  </si>
  <si>
    <t>Restoration Time as per Regulation 5(b)                                                (2)</t>
  </si>
  <si>
    <t>Whether Restoration Time more than normative (Y/N)</t>
  </si>
  <si>
    <t>Difference between Actual and Norm                                            1-2</t>
  </si>
  <si>
    <t>Classification/ Category Code</t>
  </si>
  <si>
    <t>Detailed Reason(s) for Outage</t>
  </si>
  <si>
    <t>Outage Certifying Agency and Reference Document</t>
  </si>
  <si>
    <t xml:space="preserve">Total Duration Available for Consideration </t>
  </si>
  <si>
    <t>SIL</t>
  </si>
  <si>
    <t>Ckt. Kms.</t>
  </si>
  <si>
    <t xml:space="preserve">Weightage Factor </t>
  </si>
  <si>
    <t>H=(G*(Z-@))/Z</t>
  </si>
  <si>
    <t>% Availability as certified by certifying agency</t>
  </si>
  <si>
    <t>DATE    TIME</t>
  </si>
  <si>
    <t>No. of towers damaged</t>
  </si>
  <si>
    <t xml:space="preserve">no. of insulator failed </t>
  </si>
  <si>
    <t>ISTS Licensee</t>
  </si>
  <si>
    <t>OTHERS</t>
  </si>
  <si>
    <t>System constraint/ Natural calamity/ Militancy</t>
  </si>
  <si>
    <t>Deemed Available</t>
  </si>
  <si>
    <t xml:space="preserve"> @ (T)</t>
  </si>
  <si>
    <t xml:space="preserve"> # (U)</t>
  </si>
  <si>
    <t xml:space="preserve"> &amp; ( C )</t>
  </si>
  <si>
    <t xml:space="preserve"> * (D)</t>
  </si>
  <si>
    <t>Z</t>
  </si>
  <si>
    <t>( E)</t>
  </si>
  <si>
    <t>( F)</t>
  </si>
  <si>
    <t>G=E x F</t>
  </si>
  <si>
    <t>Hrs:Min</t>
  </si>
  <si>
    <t>Code</t>
  </si>
  <si>
    <t>Hrs</t>
  </si>
  <si>
    <t>E</t>
  </si>
  <si>
    <t>F</t>
  </si>
  <si>
    <t>G</t>
  </si>
  <si>
    <t>H</t>
  </si>
  <si>
    <t xml:space="preserve"> A</t>
  </si>
  <si>
    <t xml:space="preserve"> 765 KV TRANS LINES</t>
  </si>
  <si>
    <t>--</t>
  </si>
  <si>
    <t>NR176502</t>
  </si>
  <si>
    <t>765KV AGRA-FATEHPUR-I</t>
  </si>
  <si>
    <t>LVRD</t>
  </si>
  <si>
    <t>SUB TOTAL</t>
  </si>
  <si>
    <t>NR176507</t>
  </si>
  <si>
    <t>765KV AGRA-FATEHPUR-II</t>
  </si>
  <si>
    <t>765KV AGRA-JHATIKALA</t>
  </si>
  <si>
    <t>NR176506</t>
  </si>
  <si>
    <t>765KV FATEHPUR-SASARAM</t>
  </si>
  <si>
    <t>NR176501</t>
  </si>
  <si>
    <t>765KV LUCKNOW-BALIA</t>
  </si>
  <si>
    <t>B</t>
  </si>
  <si>
    <t xml:space="preserve"> 400 KV TRANS LINES</t>
  </si>
  <si>
    <t>NR140002</t>
  </si>
  <si>
    <t>400KV AGRA-AGRA(UP)-II</t>
  </si>
  <si>
    <t>NR140003</t>
  </si>
  <si>
    <t>400KV AGRA-AURAIYA-I</t>
  </si>
  <si>
    <t>NR140004</t>
  </si>
  <si>
    <t>400KV AGRA-AURAIYA-II</t>
  </si>
  <si>
    <t>NR140005</t>
  </si>
  <si>
    <t>400KV AGRA-BASSI-I</t>
  </si>
  <si>
    <t>NR140008</t>
  </si>
  <si>
    <t>400KV AGRA-BHIWADI-I</t>
  </si>
  <si>
    <t>NR140009</t>
  </si>
  <si>
    <t>400KV AGRA-BHIWADI-II</t>
  </si>
  <si>
    <t>NR140010</t>
  </si>
  <si>
    <t>400KV AGRA-BLBGRH</t>
  </si>
  <si>
    <t>NR140122</t>
  </si>
  <si>
    <t>400KV ALLD-FATEHPUR-I</t>
  </si>
  <si>
    <t>NR140123</t>
  </si>
  <si>
    <t>400KV ALLD-FATEHPUR-II</t>
  </si>
  <si>
    <t>NR140104</t>
  </si>
  <si>
    <t>400KV ALLD-FATEHPUR-III</t>
  </si>
  <si>
    <t>NR140012</t>
  </si>
  <si>
    <t>400KV ALLD-KNP-II</t>
  </si>
  <si>
    <t>NR140019</t>
  </si>
  <si>
    <t>400KV BALIA-MAU-I</t>
  </si>
  <si>
    <t>NR140020</t>
  </si>
  <si>
    <t>400KV BALIA-MAU-II</t>
  </si>
  <si>
    <t>NR140140</t>
  </si>
  <si>
    <t>400KV BALIA-SOHAWAL-I</t>
  </si>
  <si>
    <t>NR140120</t>
  </si>
  <si>
    <t>400KV BALIA-SOHAWAL-II</t>
  </si>
  <si>
    <t>NR140150</t>
  </si>
  <si>
    <t>400KV BAREILLY-BAREILLY(765)-I</t>
  </si>
  <si>
    <t>NR140023</t>
  </si>
  <si>
    <t>400KV BAREILLY-BRLY(UP)-I</t>
  </si>
  <si>
    <t>NR140024</t>
  </si>
  <si>
    <t>400KV BAREILLY-BRLY(UP)-II</t>
  </si>
  <si>
    <t>NR140025</t>
  </si>
  <si>
    <t>400KV BAREILLY-LKO(UP)</t>
  </si>
  <si>
    <t>NR140026</t>
  </si>
  <si>
    <t>400KV BAREILLY-MBAD-I</t>
  </si>
  <si>
    <t>NR140027</t>
  </si>
  <si>
    <t>400KV BAREILLY-MBAD-II</t>
  </si>
  <si>
    <t>NR140115</t>
  </si>
  <si>
    <t xml:space="preserve">400KV BAREILLY-ROSA-I </t>
  </si>
  <si>
    <t>NR140037</t>
  </si>
  <si>
    <t xml:space="preserve">400KV BLBGRH-MAINPURI-I </t>
  </si>
  <si>
    <t>NR140038</t>
  </si>
  <si>
    <t xml:space="preserve">400KV BLBGRH-MAINPURI-II  </t>
  </si>
  <si>
    <t>NR140124</t>
  </si>
  <si>
    <t xml:space="preserve">400KV FATEHPUR-MAINPURI-I </t>
  </si>
  <si>
    <t>NR140125</t>
  </si>
  <si>
    <t>400KV FATEHPUR-MAINPURI-II</t>
  </si>
  <si>
    <t>NR140046</t>
  </si>
  <si>
    <t>400KV GORAKH-GORAKH-I</t>
  </si>
  <si>
    <t>NR140047</t>
  </si>
  <si>
    <t>400KV GORKH-GORAKH-II</t>
  </si>
  <si>
    <t>NR140052</t>
  </si>
  <si>
    <t>400KV KNP-AGRA</t>
  </si>
  <si>
    <t>NR140053</t>
  </si>
  <si>
    <t>400KV KNP-AURAIYA-I</t>
  </si>
  <si>
    <t>NR140054</t>
  </si>
  <si>
    <t>400KV KNP-AURAIYA-II</t>
  </si>
  <si>
    <t>NR140055</t>
  </si>
  <si>
    <t>400KV KNP-BLBGARH-I</t>
  </si>
  <si>
    <t>NR140056</t>
  </si>
  <si>
    <t>400KV KNP-BLBGARH-II</t>
  </si>
  <si>
    <t>NR140057</t>
  </si>
  <si>
    <t>400KV KNP-BLBGARH-III</t>
  </si>
  <si>
    <t>NR140110</t>
  </si>
  <si>
    <t>400KV KNP-FATEHPUR-I</t>
  </si>
  <si>
    <t>NR140105</t>
  </si>
  <si>
    <t>400KV KNP-FATEHPUR-II</t>
  </si>
  <si>
    <t>NR140058</t>
  </si>
  <si>
    <t>400KV KNP-PANKI-I</t>
  </si>
  <si>
    <t>NR140059</t>
  </si>
  <si>
    <t>400KV KNP-PANKI-II</t>
  </si>
  <si>
    <t>NR140070</t>
  </si>
  <si>
    <t>400KV LUCKNOW-GORAKH-III</t>
  </si>
  <si>
    <t>NR140071</t>
  </si>
  <si>
    <t>400KV LUCKNOW-GORAKH-IV</t>
  </si>
  <si>
    <t>NR140112</t>
  </si>
  <si>
    <t>400KV LUCKNOW-LKO(765)-I</t>
  </si>
  <si>
    <t>NR140113</t>
  </si>
  <si>
    <t>400KV LUCKNOW-LKO(765)-II</t>
  </si>
  <si>
    <t>NR140072</t>
  </si>
  <si>
    <t>400KV LUCKNOW-LKO(UP)</t>
  </si>
  <si>
    <t>NR140114</t>
  </si>
  <si>
    <t xml:space="preserve">400KV LUCKNOW-ROSA-I </t>
  </si>
  <si>
    <t>NR140141</t>
  </si>
  <si>
    <t>400KV LUCKNOW-SOHAWAL-I</t>
  </si>
  <si>
    <t>NR140121</t>
  </si>
  <si>
    <t>400KV LUCKNOW-SOHAWAL-II</t>
  </si>
  <si>
    <t>NR140073</t>
  </si>
  <si>
    <t>400KV LUCKNOW-SULTANPR</t>
  </si>
  <si>
    <t>NR140074</t>
  </si>
  <si>
    <t>400KV LUCKNOW-UNNAO-I</t>
  </si>
  <si>
    <t>NR140075</t>
  </si>
  <si>
    <t>400KV LUCKNOW-UNNAO-II</t>
  </si>
  <si>
    <t>NR140084</t>
  </si>
  <si>
    <t xml:space="preserve">400KV RIHAND-ALLD-I               </t>
  </si>
  <si>
    <t>NR140085</t>
  </si>
  <si>
    <t xml:space="preserve">400KV RIHAND-ALLD-II         </t>
  </si>
  <si>
    <t>NR140091</t>
  </si>
  <si>
    <t>400KV SING-ALLD-I</t>
  </si>
  <si>
    <t>NR140092</t>
  </si>
  <si>
    <t>400KV SING-ALLD-II</t>
  </si>
  <si>
    <t>NR140093</t>
  </si>
  <si>
    <t>400KV SING-ANPARA</t>
  </si>
  <si>
    <t>NR140111</t>
  </si>
  <si>
    <t>400KV SING-FATEHPUR</t>
  </si>
  <si>
    <t>NR140095</t>
  </si>
  <si>
    <t>400KV SING-LKO(UP)</t>
  </si>
  <si>
    <t>NR140096</t>
  </si>
  <si>
    <t>400KV SING-RIHAND-I</t>
  </si>
  <si>
    <t>NR140097</t>
  </si>
  <si>
    <t>400KV SING-RIHAND-II</t>
  </si>
  <si>
    <t>N-W40001</t>
  </si>
  <si>
    <t>400KV SING-VINDH-I</t>
  </si>
  <si>
    <t>N-W40002</t>
  </si>
  <si>
    <t>400KV SING-VINDH-II</t>
  </si>
  <si>
    <t>BILUP2209</t>
  </si>
  <si>
    <t>220KV ALLD-JHUSI(UP)</t>
  </si>
  <si>
    <t>BILUP2210</t>
  </si>
  <si>
    <t>220KV JHUSI(UP)-PHULPUR(UP)</t>
  </si>
  <si>
    <t>BILUP2202</t>
  </si>
  <si>
    <t>220KV ALLD-REWA RD-I</t>
  </si>
  <si>
    <t>BILUP2203</t>
  </si>
  <si>
    <t>220KV ALLD-REWA RD-II</t>
  </si>
  <si>
    <t>NR122038</t>
  </si>
  <si>
    <t>NR122006</t>
  </si>
  <si>
    <t>220KV AUR-SIKANDARA-I</t>
  </si>
  <si>
    <t>NR122007</t>
  </si>
  <si>
    <t>220KV AUR-SIKANDARA-II</t>
  </si>
  <si>
    <t>NR122012</t>
  </si>
  <si>
    <t>220KV DGANGA-BLY(UP)-II</t>
  </si>
  <si>
    <t>NR122013</t>
  </si>
  <si>
    <t>220KV DGANGA-PITHORAGRH</t>
  </si>
  <si>
    <t>220KV FATEHPUR-FTHPR(UP)-I</t>
  </si>
  <si>
    <t>NR122039</t>
  </si>
  <si>
    <t>220KV FATEHPUR-FTHPR(UP)-II</t>
  </si>
  <si>
    <t>NR122040</t>
  </si>
  <si>
    <t>220KV FATEHPUR-KNP SOUTH</t>
  </si>
  <si>
    <t>NR122041</t>
  </si>
  <si>
    <t>220KV FATEHPUR-NAUBASTA</t>
  </si>
  <si>
    <t>NR122016</t>
  </si>
  <si>
    <t>220KV KNP-MAINPURI</t>
  </si>
  <si>
    <t>NR122017</t>
  </si>
  <si>
    <t>220KV KNP-NAUBASTA</t>
  </si>
  <si>
    <t>220KV KNP-PANKI-I</t>
  </si>
  <si>
    <t>NR122019</t>
  </si>
  <si>
    <t>220KV KNP-PANKI-II</t>
  </si>
  <si>
    <t>NR122020</t>
  </si>
  <si>
    <t>220KV KNP-UNCHR-I</t>
  </si>
  <si>
    <t>NR122021</t>
  </si>
  <si>
    <t>220KV KNP-UNCHR-II</t>
  </si>
  <si>
    <t>NR122022</t>
  </si>
  <si>
    <t>220KV KNP-UNCHR-III</t>
  </si>
  <si>
    <t>NR122023</t>
  </si>
  <si>
    <t>220KV KNP-UNCHR-IV</t>
  </si>
  <si>
    <t>NR122024</t>
  </si>
  <si>
    <t>220KV PITHORAGRH-BRLY(UP)</t>
  </si>
  <si>
    <t>NR122025</t>
  </si>
  <si>
    <t>220KV RAIBRLY-CHINHAT</t>
  </si>
  <si>
    <t>NR122026</t>
  </si>
  <si>
    <t>220KV RAIBRLY-LKO(UP)</t>
  </si>
  <si>
    <t>NR122032</t>
  </si>
  <si>
    <t>220KV SITARGANJ-BLY(UP)</t>
  </si>
  <si>
    <t>NR122033</t>
  </si>
  <si>
    <t>220KV TNKPR-BLY(UP)</t>
  </si>
  <si>
    <t>NR122034</t>
  </si>
  <si>
    <t>220KV TNKPR-SITARGANJ</t>
  </si>
  <si>
    <t>NR122035</t>
  </si>
  <si>
    <t>220KV UNCHR-RAIBRLY-I</t>
  </si>
  <si>
    <t>NR122036</t>
  </si>
  <si>
    <t>220KV UNCHR-RAIBRLY-II</t>
  </si>
  <si>
    <t>NR122037</t>
  </si>
  <si>
    <t>220KV UNCHR-RAIBRLY-III</t>
  </si>
  <si>
    <t>D</t>
  </si>
  <si>
    <t>132 KV TRANS LINES</t>
  </si>
  <si>
    <t>BILUP13201</t>
  </si>
  <si>
    <t>132KV MAU-BALIA</t>
  </si>
  <si>
    <t>Lines</t>
  </si>
  <si>
    <t>TOTAL FOR T/LS</t>
  </si>
  <si>
    <t>%</t>
  </si>
  <si>
    <t>OVERALL   SYSTEM AVAILABILITY=</t>
  </si>
  <si>
    <t>% (AC)</t>
  </si>
  <si>
    <t>765/400 KV ICT'S</t>
  </si>
  <si>
    <t>MVA</t>
  </si>
  <si>
    <t>Weitage Factor</t>
  </si>
  <si>
    <t>NR1ICT707</t>
  </si>
  <si>
    <t>NR1ICT708</t>
  </si>
  <si>
    <t>400/765KV ICT-II  AGRA</t>
  </si>
  <si>
    <t>NR1ICT701</t>
  </si>
  <si>
    <t>765/400kv ICT-I  BALIA</t>
  </si>
  <si>
    <t>NR1ICT702</t>
  </si>
  <si>
    <t>765/400kv ICT-II BALIA</t>
  </si>
  <si>
    <t>NR1ICT705</t>
  </si>
  <si>
    <t>765/400kv ICT-I  FATEHPUR</t>
  </si>
  <si>
    <t>NR1ICT706</t>
  </si>
  <si>
    <t>765/400kv ICT-II FATEHPUR</t>
  </si>
  <si>
    <t>NR1ICT703</t>
  </si>
  <si>
    <t>765/400kv ICT-I  LUCKNOW</t>
  </si>
  <si>
    <t>NR1ICT704</t>
  </si>
  <si>
    <t>765/400kv ICT-II LUCKNOW</t>
  </si>
  <si>
    <t>400/220 KV ICT'S</t>
  </si>
  <si>
    <t>NR1ICT01</t>
  </si>
  <si>
    <t>315MVA ICT-I  ALLAHABAD</t>
  </si>
  <si>
    <t>NR1ICT02</t>
  </si>
  <si>
    <t>315MVA ICT-II ALLAHABAD</t>
  </si>
  <si>
    <t>NR1ICT03</t>
  </si>
  <si>
    <t>NR1ICT48</t>
  </si>
  <si>
    <t>315MVA ICT-I  FATEHPUR</t>
  </si>
  <si>
    <t>NR1ICT49</t>
  </si>
  <si>
    <t>315MVA ICT-II FATEHPUR</t>
  </si>
  <si>
    <t>NR1ICT14</t>
  </si>
  <si>
    <t>315MVA ICT-I  GORAKHPR</t>
  </si>
  <si>
    <t>NR1ICT15</t>
  </si>
  <si>
    <t>315MVA ICT-II GORAKHPR</t>
  </si>
  <si>
    <t>NR1ICT19</t>
  </si>
  <si>
    <t>315MVA ICT-I  KANPUR</t>
  </si>
  <si>
    <t>NR1ICT20</t>
  </si>
  <si>
    <t>315MVA ICT-II KANPUR</t>
  </si>
  <si>
    <t>NR1ICT23</t>
  </si>
  <si>
    <t>315MVA ICT-I  LUCKNOW</t>
  </si>
  <si>
    <t>NR1ICT53</t>
  </si>
  <si>
    <t>500MVA ICT-II  LUCKNOW</t>
  </si>
  <si>
    <t>NR1ICT46</t>
  </si>
  <si>
    <t>NR1ICT26</t>
  </si>
  <si>
    <t>315MVA ICT-I  MAINPURI</t>
  </si>
  <si>
    <t>NR1ICT27</t>
  </si>
  <si>
    <t>315MVA ICT-II MAINPURI</t>
  </si>
  <si>
    <t>NR1ICT59</t>
  </si>
  <si>
    <t>315MVA ICT-I  SOHAWAL</t>
  </si>
  <si>
    <t>NR1ICT60</t>
  </si>
  <si>
    <t>315MVA ICT-II SOHAWAL</t>
  </si>
  <si>
    <t>220/132 KV ICT'S</t>
  </si>
  <si>
    <t>NR1ICT43</t>
  </si>
  <si>
    <t>220/132KV ICT-I  PITHORAGRH</t>
  </si>
  <si>
    <t>NR1ICT44</t>
  </si>
  <si>
    <t>220/132KV ICT-II  PITHORAGRH</t>
  </si>
  <si>
    <t>NR1ICT47</t>
  </si>
  <si>
    <t>220/132KV ICT-I RAIBAREILLY</t>
  </si>
  <si>
    <t>NR1ICT38</t>
  </si>
  <si>
    <t>220/132KV ICT-II RAIBAREILLY</t>
  </si>
  <si>
    <t>NR1ICT39</t>
  </si>
  <si>
    <t>220/132KV ICT-III RAIBAREILLY</t>
  </si>
  <si>
    <t>NR1ICT40</t>
  </si>
  <si>
    <t>220/132KV ICT-I SITARGANJ</t>
  </si>
  <si>
    <t>NR1ICT41</t>
  </si>
  <si>
    <t>220/132KV ICT-II SITARGANJ</t>
  </si>
  <si>
    <t>TOTAL FOR ICTs</t>
  </si>
  <si>
    <t xml:space="preserve">HVDC RIHAND-DADRI </t>
  </si>
  <si>
    <t>RC</t>
  </si>
  <si>
    <t>Length</t>
  </si>
  <si>
    <t>NR1DCP01</t>
  </si>
  <si>
    <t>500KV HVDC R-D POLE-I</t>
  </si>
  <si>
    <t>NR1DCP02</t>
  </si>
  <si>
    <t>500KV HVDC R-D POLE-II</t>
  </si>
  <si>
    <t>NR1DCP03</t>
  </si>
  <si>
    <t>HVDC BALIA-BHWD POLE-I</t>
  </si>
  <si>
    <t>NR1DCP04</t>
  </si>
  <si>
    <t>HVDC BALIA-BHWD POLE-II</t>
  </si>
  <si>
    <t>TOTAL FOR HVDC line</t>
  </si>
  <si>
    <t>J</t>
  </si>
  <si>
    <t>HVDC BTB VINDH</t>
  </si>
  <si>
    <t>NR1DCB01</t>
  </si>
  <si>
    <t>NR1DCB02</t>
  </si>
  <si>
    <t>VINDH HVDC B/B BLOCK-II</t>
  </si>
  <si>
    <t>TOTAL FOR HVDC VINDHYACHAL</t>
  </si>
  <si>
    <t>L</t>
  </si>
  <si>
    <t>SVC, KANPUR</t>
  </si>
  <si>
    <t>MVAR</t>
  </si>
  <si>
    <t>OHxMVARxMF</t>
  </si>
  <si>
    <t>THMxMVARxMF</t>
  </si>
  <si>
    <t>NR1SVC01</t>
  </si>
  <si>
    <t xml:space="preserve"> +/-140MVAR SVC-I</t>
  </si>
  <si>
    <t xml:space="preserve"> +/-140MVAR SVC-II</t>
  </si>
  <si>
    <t>TOTAL FOR SVC</t>
  </si>
  <si>
    <t>M</t>
  </si>
  <si>
    <t xml:space="preserve"> Bus &amp; Switch Line Reactor</t>
  </si>
  <si>
    <t>NR1BRT25</t>
  </si>
  <si>
    <t>125MVAR B/Reactor-II AGRA</t>
  </si>
  <si>
    <t>NR1BRT26</t>
  </si>
  <si>
    <t>NR1BRT36</t>
  </si>
  <si>
    <t>240MVAR B/Reactor-1 AGRA-765</t>
  </si>
  <si>
    <t>NR1BRT35</t>
  </si>
  <si>
    <t>240MVAR B/Reactor-II AGRA-765</t>
  </si>
  <si>
    <t>NR1BRT01</t>
  </si>
  <si>
    <t>80MVAR B/Reactor ALLAHABAD</t>
  </si>
  <si>
    <t>NR1BRT33</t>
  </si>
  <si>
    <t>125MVAR B/Reactor ALLAHABAD</t>
  </si>
  <si>
    <t>NR1BRT02</t>
  </si>
  <si>
    <t>80MVAR B/Reactor-I BALIA</t>
  </si>
  <si>
    <t>NR1BRT17</t>
  </si>
  <si>
    <t>125MVAR B/Reactor-II BALIA</t>
  </si>
  <si>
    <t>NR1BRT27</t>
  </si>
  <si>
    <t>125MVAR B/Reactor-III BALIA</t>
  </si>
  <si>
    <t>NR1BRT20</t>
  </si>
  <si>
    <t>125MVAR B/Reactor-IV BALIA</t>
  </si>
  <si>
    <t>NR1BRT32</t>
  </si>
  <si>
    <t>240MVAR B/Reactor-I BALIA-765</t>
  </si>
  <si>
    <t>NR1BRT22</t>
  </si>
  <si>
    <t>240MVAR B/Reactor-II BALIA-765</t>
  </si>
  <si>
    <t>NR1BRT03</t>
  </si>
  <si>
    <t>80MVAR B/Reactor BAREILLY</t>
  </si>
  <si>
    <t>NR1BRT44</t>
  </si>
  <si>
    <t>NR1BRT45</t>
  </si>
  <si>
    <t>50MVAR B/Reactor-II BAREILLY</t>
  </si>
  <si>
    <t>NR1BRT04</t>
  </si>
  <si>
    <t>NR1BRT06</t>
  </si>
  <si>
    <t>80MVAR B/Reactor BIHARSHRF</t>
  </si>
  <si>
    <t>NR1BRT18</t>
  </si>
  <si>
    <t>125MVAR B/Reactor-I  FATEHPUR</t>
  </si>
  <si>
    <t>NR1BRT19</t>
  </si>
  <si>
    <t>125MVAR B/Reactor-II FATEHPUR</t>
  </si>
  <si>
    <t>NR1BRT23</t>
  </si>
  <si>
    <t>330MVAR B/Reactor-III FATEHPUR-765</t>
  </si>
  <si>
    <t>NR1BRT39</t>
  </si>
  <si>
    <t>NR1BRT10</t>
  </si>
  <si>
    <t>80MVAR B/Reactor LUCKNOW</t>
  </si>
  <si>
    <t>NR1BRT16</t>
  </si>
  <si>
    <t>125MVAR B/Reactor-II LUCKNOW</t>
  </si>
  <si>
    <t>NR1BRT21</t>
  </si>
  <si>
    <t>125MVAR B/Reactor-III LUCKNOW</t>
  </si>
  <si>
    <t>NR1BRT28</t>
  </si>
  <si>
    <t>240MVAR B/Reactor-IV LUCKNOW-765</t>
  </si>
  <si>
    <t>NR1BRT38</t>
  </si>
  <si>
    <t>125MVAR B/Reactor-1 MAINPURI</t>
  </si>
  <si>
    <t>240MVAR B/Reactor-I MEERUT-765</t>
  </si>
  <si>
    <t>NR1BRT29</t>
  </si>
  <si>
    <t>80MVAR B/Reactor SIKAR</t>
  </si>
  <si>
    <t>NR1BRT13</t>
  </si>
  <si>
    <t>93MVAR B/Reactor VINDH AR1-W</t>
  </si>
  <si>
    <t>NR1BRT14</t>
  </si>
  <si>
    <t>93MVAR B/Reactor VINDH AR2-N</t>
  </si>
  <si>
    <t>NR1BRT42</t>
  </si>
  <si>
    <t>125MVAR B/Reactor-I VINDH</t>
  </si>
  <si>
    <t>NR1BRT43</t>
  </si>
  <si>
    <t>125MVAR B/Reactor-II VINDH</t>
  </si>
  <si>
    <t>NR1SRT20</t>
  </si>
  <si>
    <t>AGRA 240MVAR S/R FATEHPR line</t>
  </si>
  <si>
    <t>NR1SRT02</t>
  </si>
  <si>
    <t>ALLHBD 50MVAR S/R MNPR Ckt-I</t>
  </si>
  <si>
    <t>NR1SRT03</t>
  </si>
  <si>
    <t>ALLHBD 50MVAR S/R MNPR Ckt-II</t>
  </si>
  <si>
    <t>NR1SRT18</t>
  </si>
  <si>
    <t>BALIA 240MVAR S/R GAYA Line</t>
  </si>
  <si>
    <t>NR1SRT16</t>
  </si>
  <si>
    <t>BALIA 240MVAR S/R LUCKNW Ckt-I</t>
  </si>
  <si>
    <t>NR1SRT17</t>
  </si>
  <si>
    <t>FATEHPR 330MVAR S/R AGRA line</t>
  </si>
  <si>
    <t>NR1SRT07</t>
  </si>
  <si>
    <t>GORAKH 50MVAR S/R LKO Ckt-I</t>
  </si>
  <si>
    <t>NR1SRT08</t>
  </si>
  <si>
    <t>GORAKH 50MVAR S/R LKO Ckt-II</t>
  </si>
  <si>
    <t>NR1SRT11</t>
  </si>
  <si>
    <t>GORAKH 63MVAR S/R LKO-III  LINE</t>
  </si>
  <si>
    <t>NR1SRT12</t>
  </si>
  <si>
    <t>GORAKH 63MVAR S/R LKO-IV  LINE</t>
  </si>
  <si>
    <t>NR1SRT19</t>
  </si>
  <si>
    <t>JHATIKALA 240MVAR S/R AGRA Line</t>
  </si>
  <si>
    <t>NR1SRT13</t>
  </si>
  <si>
    <t>LUCKNW 63MVAR S/R GKP-III  LINE</t>
  </si>
  <si>
    <t>NR1SRT14</t>
  </si>
  <si>
    <t>LUCKNW 63MVAR S/R GKP-IV  LINE</t>
  </si>
  <si>
    <t>NR1SRT15</t>
  </si>
  <si>
    <t>LUCKNW 240MVAR S/R BALIA Ckt-I</t>
  </si>
  <si>
    <t>NR1SRT21</t>
  </si>
  <si>
    <t>MEERUT 240MVAR S/R AGRA line</t>
  </si>
  <si>
    <t>NR1SRT22</t>
  </si>
  <si>
    <t>SIKAR 50MVAR S/R AGRA Ckt-I</t>
  </si>
  <si>
    <t>NR1SRT23</t>
  </si>
  <si>
    <t>SIKAR 50MVAR S/R AGRA Ckt-II</t>
  </si>
  <si>
    <t>NR140158</t>
  </si>
  <si>
    <t>400KV BRLY(765)-KASHIPUR-I</t>
  </si>
  <si>
    <t>NR140159</t>
  </si>
  <si>
    <t>400KV BRLY(765)-KASHIPUR-II</t>
  </si>
  <si>
    <t>NR140153</t>
  </si>
  <si>
    <t>400KV LUCKNOW-SHAHJHNPR-II</t>
  </si>
  <si>
    <t>NR1ICT715</t>
  </si>
  <si>
    <t>765/400kv ICT-I  BAREILLY</t>
  </si>
  <si>
    <t>NR140157</t>
  </si>
  <si>
    <t>400KV BAREILLY-BAREILLY(765)-II</t>
  </si>
  <si>
    <t>NR140152</t>
  </si>
  <si>
    <t>400KV BAREILLY-SHAHJHNPR-II</t>
  </si>
  <si>
    <t>NR176508</t>
  </si>
  <si>
    <t>765KV LUCKNOW-BAREILLY</t>
  </si>
  <si>
    <t>NR1ICT67</t>
  </si>
  <si>
    <t>315MVA ICT-III ALLAHABAD</t>
  </si>
  <si>
    <t>NR1ICT65</t>
  </si>
  <si>
    <t>500MVA ICT-I  SHAHJHNPR</t>
  </si>
  <si>
    <t>NR1ICT66</t>
  </si>
  <si>
    <t>500MVA ICT-II SHAHJHNPR</t>
  </si>
  <si>
    <t>NR1ICT716</t>
  </si>
  <si>
    <t>765/400kv ICT-II  BAREILLY</t>
  </si>
  <si>
    <t>125MVAR B/Reactor-I AGRA</t>
  </si>
  <si>
    <t>NR1BRT46</t>
  </si>
  <si>
    <t>125MVAR B/Reactor-II GORAKHPUR</t>
  </si>
  <si>
    <t>125MVAR B/Reactor-I GORAKHPUR</t>
  </si>
  <si>
    <t>NR1BRT49</t>
  </si>
  <si>
    <t>NR1SRT24</t>
  </si>
  <si>
    <t>NR1SRT25</t>
  </si>
  <si>
    <t>LUCKNW 240MVAR S/R BAREILLY Ckt-I</t>
  </si>
  <si>
    <t>240MVAR B/Reactor-I BAREILLY-765</t>
  </si>
  <si>
    <t>NR1BRT50</t>
  </si>
  <si>
    <t>NR1SRT26</t>
  </si>
  <si>
    <t>NR1BRT51</t>
  </si>
  <si>
    <t>LCSD</t>
  </si>
  <si>
    <t>OSFT</t>
  </si>
  <si>
    <t>GOVC</t>
  </si>
  <si>
    <t>OSPT</t>
  </si>
  <si>
    <t>OSFD</t>
  </si>
  <si>
    <t>OMSU</t>
  </si>
  <si>
    <t>OSPD</t>
  </si>
  <si>
    <t>LEFT</t>
  </si>
  <si>
    <t>SVRD</t>
  </si>
  <si>
    <t>50MVAR B/Reactor- I BASSI</t>
  </si>
  <si>
    <t>NR176510</t>
  </si>
  <si>
    <t>765KV AGRA-GR.NOIDA</t>
  </si>
  <si>
    <t>NR176512</t>
  </si>
  <si>
    <t>765KV VARANASI-BALIA</t>
  </si>
  <si>
    <t>NR176513</t>
  </si>
  <si>
    <t>765KV VARANASI-FATEHPUR</t>
  </si>
  <si>
    <t>NR176514</t>
  </si>
  <si>
    <t>765KV VARANASI-GAYA-I</t>
  </si>
  <si>
    <t>LART</t>
  </si>
  <si>
    <t>NR140165</t>
  </si>
  <si>
    <t>NR140164</t>
  </si>
  <si>
    <t>NR1ICT717</t>
  </si>
  <si>
    <t>765/400KV ICT-I  VARANASI</t>
  </si>
  <si>
    <t>765/400KV ICT-II  VARANASI</t>
  </si>
  <si>
    <t>315MVA ICT-I  AGRA</t>
  </si>
  <si>
    <t>800KV HVDC AGRA-BNC POLE-I</t>
  </si>
  <si>
    <t>330MVAR B/Reactor-II VARANASI</t>
  </si>
  <si>
    <t>VINDH HVDC B/B BLOCK-I</t>
  </si>
  <si>
    <t>125MVAR B/Reactor-I SHAHJHNPR</t>
  </si>
  <si>
    <t>765KV KANPUR(GIS)-JHATIKRA-I</t>
  </si>
  <si>
    <t>765KV VARANASI-KANPUR(GIS)-I</t>
  </si>
  <si>
    <t>765KV VARANASI-KANPUR(GIS)-II</t>
  </si>
  <si>
    <t>400KV KANPUR-KANPUR(GIS)-I</t>
  </si>
  <si>
    <t>765/400KV ICT-I  AGRA</t>
  </si>
  <si>
    <t>400KV KANPUR-KANPUR(GIS)-II</t>
  </si>
  <si>
    <t>800KV HVDC AGRA-BNC POLE-II</t>
  </si>
  <si>
    <t>DURATION OF OUTAGE ATTRIBUTABLE TO</t>
  </si>
  <si>
    <t>NRLDC CODE</t>
  </si>
  <si>
    <t>REASON OF OUTAGE</t>
  </si>
  <si>
    <t xml:space="preserve">POWER       GRID </t>
  </si>
  <si>
    <t>****</t>
  </si>
  <si>
    <t>500KV HVDC BALIA-BHWD POLE-I</t>
  </si>
  <si>
    <t>500KV HVDC BALIA-BHWD POLE-II</t>
  </si>
  <si>
    <t>400KV BALIA-BIHARSHRF-I</t>
  </si>
  <si>
    <t>400KV BALIA-BIHARSHRF-II</t>
  </si>
  <si>
    <t>400KV BALIA-PATNA-I</t>
  </si>
  <si>
    <t>400KV BALIA-PATNA-II</t>
  </si>
  <si>
    <t>400KV BAREILLY-SHAHJHNPR-I</t>
  </si>
  <si>
    <t>400KV FATEHPUR-MAINPURI-I</t>
  </si>
  <si>
    <t>SRMT</t>
  </si>
  <si>
    <t>400KV VARANASI-SARNATH-I</t>
  </si>
  <si>
    <t>NR376501</t>
  </si>
  <si>
    <t>NR376502</t>
  </si>
  <si>
    <t>NR376503</t>
  </si>
  <si>
    <t>NR140017</t>
  </si>
  <si>
    <t>400KV BALIA-PATNA-III</t>
  </si>
  <si>
    <t>400KV BALIA-PATNA-IV</t>
  </si>
  <si>
    <t>NR140021</t>
  </si>
  <si>
    <t>NR140022</t>
  </si>
  <si>
    <t>NR140136</t>
  </si>
  <si>
    <t>NR140137</t>
  </si>
  <si>
    <t>400KV ALLD-VARANASI</t>
  </si>
  <si>
    <t>400KV ALLD-SASARAM</t>
  </si>
  <si>
    <t>400KV RIHAND3-VINDH(Pool)-I</t>
  </si>
  <si>
    <t>400KV RIHAND3-VINDH(Pool)-II</t>
  </si>
  <si>
    <t>400KV SASARAM-BIHARSHRF-I</t>
  </si>
  <si>
    <t>400KV SASARAM-BIHARSHRF-II</t>
  </si>
  <si>
    <t>400KV SASARAM-SARNATH</t>
  </si>
  <si>
    <t>400KV VARANASI-SARNATH-II</t>
  </si>
  <si>
    <t>NR140154</t>
  </si>
  <si>
    <t>NR140160</t>
  </si>
  <si>
    <t>NR140088</t>
  </si>
  <si>
    <t>NR140089</t>
  </si>
  <si>
    <t>NR140090</t>
  </si>
  <si>
    <t>NR140163</t>
  </si>
  <si>
    <t>NR140016</t>
  </si>
  <si>
    <t>NR3</t>
  </si>
  <si>
    <t>Lines availability</t>
  </si>
  <si>
    <t xml:space="preserve"> NAME OF REGION : NR-III</t>
  </si>
  <si>
    <t>765/400KV ICT-I  LUCKNOW</t>
  </si>
  <si>
    <t>LNCC</t>
  </si>
  <si>
    <t>400KV AGRA-FATEHABD(UP)-I</t>
  </si>
  <si>
    <t>220KV KNP-RANIA</t>
  </si>
  <si>
    <t>125MVAR B/Reactor-I VARANASI</t>
  </si>
  <si>
    <t>765/400KV ICT-I  Kanpur(GIS)</t>
  </si>
  <si>
    <t>765/400KV ICT-II  Kanpur(GIS)</t>
  </si>
  <si>
    <t>NR3ICT701</t>
  </si>
  <si>
    <t>NR3ICT702</t>
  </si>
  <si>
    <t>NR340006</t>
  </si>
  <si>
    <t>NR3BRT04</t>
  </si>
  <si>
    <t>Total of Bus reactor</t>
  </si>
  <si>
    <t>POWER GRID CORPORATION OF INDIA LTD.</t>
  </si>
  <si>
    <t xml:space="preserve">                        CPCC, LUCKNOW</t>
  </si>
  <si>
    <t>DOC No: NR-III-CPCC-</t>
  </si>
  <si>
    <t>CODE</t>
  </si>
  <si>
    <t>Classification- Category Code</t>
  </si>
  <si>
    <t>System constraint- Natural calamity- Militancy</t>
  </si>
  <si>
    <t>400KV BARLY(765)-KASHIPUR-I</t>
  </si>
  <si>
    <t>400KV BARLY(765)-KASHIPUR-II</t>
  </si>
  <si>
    <t>400KV LKO(765)-KANPUR(GIS)-I</t>
  </si>
  <si>
    <t>400KV LKO(765)-KANPUR(GIS)-II</t>
  </si>
  <si>
    <t>765/400KV ICT-II LUCKNOW</t>
  </si>
  <si>
    <t>765/400KV ICT-I  BAREILLY</t>
  </si>
  <si>
    <t>100MVA ICT-I RAIBAREILLY</t>
  </si>
  <si>
    <t>100MVA ICT-II RAIBAREILLY</t>
  </si>
  <si>
    <t>100MVA ICT-III RAIBAREILLY</t>
  </si>
  <si>
    <t>125MVAR B/Reactor-1 Mainpuri</t>
  </si>
  <si>
    <t>N-1002</t>
  </si>
  <si>
    <t>H-T for voltage regulation as per NRLDC instruction.  LKO=750KV</t>
  </si>
  <si>
    <t>N-1003</t>
  </si>
  <si>
    <t>H-T for voltage regulation as per NRLDC instruction.  Ballia=744KV</t>
  </si>
  <si>
    <t>N-1534</t>
  </si>
  <si>
    <t>H-T for voltage regulation as per NRLDC instruction.  Lucknow=749KV</t>
  </si>
  <si>
    <t>N-1850</t>
  </si>
  <si>
    <t>H-T for voltage regulation as per NRLDC instruction.  Varanasi=751KV</t>
  </si>
  <si>
    <t>N-2234</t>
  </si>
  <si>
    <t>H-T for voltage regulation as per NRLDC instruction.  Varanasi=761KV</t>
  </si>
  <si>
    <t>N-2235</t>
  </si>
  <si>
    <t>H-T for voltage regulation as per NRLDC instruction.  Gorakhpur=393KV</t>
  </si>
  <si>
    <t>N-2455</t>
  </si>
  <si>
    <t>H-T for voltage regulation as per NRLDC instruction. BRLY=750KV</t>
  </si>
  <si>
    <t>H-T for voltage regulation as per NRLDC instruction. LKO=396KV</t>
  </si>
  <si>
    <t>H-T for voltage regulation as per NRLDC instruction. BRLY=395KV</t>
  </si>
  <si>
    <t>125MVAR B/Reactor-III KANPUR(GIS)</t>
  </si>
  <si>
    <t>H-T for voltage regulation as per NRLDC instruction. Kanpur=395KV</t>
  </si>
  <si>
    <t>N-2790</t>
  </si>
  <si>
    <t>H-T for voltage regulation as per NRLDC instruction. Mainpuri=386KV</t>
  </si>
  <si>
    <t>NRNEDCP01</t>
  </si>
  <si>
    <t>NRNEDCP02</t>
  </si>
  <si>
    <t>SEMT</t>
  </si>
  <si>
    <t>N-2551</t>
  </si>
  <si>
    <t>Line hand tripped for Voltage regulation as per  NRLDC instruction.Agra=782kV</t>
  </si>
  <si>
    <t>NR340007</t>
  </si>
  <si>
    <t>400KV AGRA(UP)-FATEHABD(UP)-II</t>
  </si>
  <si>
    <t>N-1030</t>
  </si>
  <si>
    <t>Line hand tripped for Voltage regulation as per  NRLDC instruction.Agra=436kV</t>
  </si>
  <si>
    <t>Line hand tripped for Voltage regulation as per  NRLDC instruction.Agra=434kV</t>
  </si>
  <si>
    <t>N-2457</t>
  </si>
  <si>
    <t>Line hand tripped for Voltage regulation as per  NRLDC instruction.Agra=435kV</t>
  </si>
  <si>
    <t>Line hand tripped for Voltage regulation as per  NRLDC instruction.Agra=430kV</t>
  </si>
  <si>
    <t>N-2425</t>
  </si>
  <si>
    <t>Line hand tripped for Voltage regulation as per  NRLDC instruction.Agra=427kV</t>
  </si>
  <si>
    <t>NR140018</t>
  </si>
  <si>
    <t xml:space="preserve">400KV BLBGRH-MAINPURI-I  </t>
  </si>
  <si>
    <t>N-2507</t>
  </si>
  <si>
    <t>Line hand tripped for Voltage regulation as per  NRLDC instruction. Mainpuri =436kV</t>
  </si>
  <si>
    <t>NR340001</t>
  </si>
  <si>
    <t>N-1111</t>
  </si>
  <si>
    <t>NR340002</t>
  </si>
  <si>
    <t>NR340008</t>
  </si>
  <si>
    <t>NR140142</t>
  </si>
  <si>
    <t>400KV MEERUT-BAREILLY-I</t>
  </si>
  <si>
    <t>NR140130</t>
  </si>
  <si>
    <t>400KV MEERUT-BAREILLY-II</t>
  </si>
  <si>
    <t>400KV SING-LKO(UP)-I</t>
  </si>
  <si>
    <t>NR340005</t>
  </si>
  <si>
    <t>NR340003</t>
  </si>
  <si>
    <t>400KV VARANASI-SASARAM(ER)</t>
  </si>
  <si>
    <t>LMAC</t>
  </si>
  <si>
    <t xml:space="preserve">Tripped on R-N fault. F.D.= 15.93KM from Kanpur, F.C.= 8.56KAmp at Kanpur. During emergency patrolling it is found that conductor of bottom &amp; middle phase cut &amp; theft in between location nos. 396 to 399 and as a result 06 nos.cross-arms of middle &amp; bottom phase at loc. no. 397, 398 &amp; 399 are also damaged badly. </t>
  </si>
  <si>
    <t>765/400KV ICT-I  KANPUR(GIS)</t>
  </si>
  <si>
    <t>Hand tripped on Voltage regulation as per NRLDC instruction. Gorakhpur=390kV</t>
  </si>
  <si>
    <t>125MVAR B/Reactor-II ALLAHABAD</t>
  </si>
  <si>
    <t>125MVAR B/Reactor-II Gorakhpur</t>
  </si>
  <si>
    <t>N-2638</t>
  </si>
  <si>
    <t>Hand tripped on Voltage regulation as per NRLDC instruction. Ballia=742kV</t>
  </si>
  <si>
    <t>N-2049</t>
  </si>
  <si>
    <t>2x50MVAR B/Reactor- BAREILLY</t>
  </si>
  <si>
    <t>NR1BRT55</t>
  </si>
  <si>
    <t>330MVAR B/Reactor-I VARANASI</t>
  </si>
  <si>
    <t>Hand tripped on Voltage regulation as per NRLDC instruction. Lucknow=394kV</t>
  </si>
  <si>
    <t>2X50MVAR B/Reactor-I  BAREILLY</t>
  </si>
  <si>
    <t>400kv LINES</t>
  </si>
  <si>
    <t>220kv LINES</t>
  </si>
  <si>
    <t>ICTs,HVDC &amp; SVC.</t>
  </si>
  <si>
    <t>OTHER LINES</t>
  </si>
  <si>
    <t>400kv LINES NR-I</t>
  </si>
  <si>
    <t>400kv LINES NR-III</t>
  </si>
  <si>
    <t>220kv LINES &amp; ICT &amp; Reactor NR-I</t>
  </si>
  <si>
    <t>220kv LINES &amp; ICT &amp; Reactor NR-III</t>
  </si>
  <si>
    <t xml:space="preserve"> </t>
  </si>
  <si>
    <t>400KV AGRA-JAIPUR(S)-I</t>
  </si>
  <si>
    <t>220KV ANTA-BHIL-I</t>
  </si>
  <si>
    <t>RRVPNL</t>
  </si>
  <si>
    <t>220KV BASSI-KUKAS-I</t>
  </si>
  <si>
    <t>400KV AGRA-JAIPUR(S)-II</t>
  </si>
  <si>
    <t>220KV ANTA-BHIL-II</t>
  </si>
  <si>
    <t>220KV BASSI-KUNDA KI DHANI</t>
  </si>
  <si>
    <t>400KV AGRA-SIKAR-I</t>
  </si>
  <si>
    <t>220KV ANTA-LALSOT</t>
  </si>
  <si>
    <t>220KV BHIWADI(PG)-BHIWADI</t>
  </si>
  <si>
    <t>400KV AGRA-SIKAR-II</t>
  </si>
  <si>
    <t>220KV ANTA-RAPPC</t>
  </si>
  <si>
    <t>220KV BHIWADI-KHUSHKHERA-I</t>
  </si>
  <si>
    <t>400KV BASSI-BHIWADI-I</t>
  </si>
  <si>
    <t>220KV ANTA-S.MDHPR</t>
  </si>
  <si>
    <t>220KV BHIWADI-KHUSHKHERA-II</t>
  </si>
  <si>
    <t>400KV BASSI-HIRAPURA-I</t>
  </si>
  <si>
    <t>220KV BASSI-BAGRU</t>
  </si>
  <si>
    <t>220KV BHIWADI-NIMRANA(RJ)</t>
  </si>
  <si>
    <t>400KV BASSI-HIRAPURA-II</t>
  </si>
  <si>
    <t>220KV BASSI-DAUSA-I</t>
  </si>
  <si>
    <t>220KV BHINMAL-BHINMAL-I</t>
  </si>
  <si>
    <t>400KV BASSI-JAIPUR(S)-I</t>
  </si>
  <si>
    <t>220KV BASSI-DAUSA-II</t>
  </si>
  <si>
    <t>220KV BHINMAL-BHINMAL-II</t>
  </si>
  <si>
    <t>400KV BASSI-JAIPUR(S)-II</t>
  </si>
  <si>
    <t>220KV BASSI-IG NAGAR</t>
  </si>
  <si>
    <t>220KV BHINMAL-SANCHORE</t>
  </si>
  <si>
    <t>400KV BASSI-KOTPUTLI</t>
  </si>
  <si>
    <t>220KV FGPP-PALLA-I</t>
  </si>
  <si>
    <t>220KV BHINMAL-SIROHI</t>
  </si>
  <si>
    <t>400KV BASSI-PHAGI-I</t>
  </si>
  <si>
    <t>220KV FGPP-PALLA-II</t>
  </si>
  <si>
    <t>220KV JAIPUR(S)-CHAKSU-I</t>
  </si>
  <si>
    <t>LEGENDS</t>
  </si>
  <si>
    <t>400KV BASSI-PHAGI-II</t>
  </si>
  <si>
    <t>220KV FGPP-SPUR-I</t>
  </si>
  <si>
    <t>220KV JAIPUR(S)-CHAKSU-II</t>
  </si>
  <si>
    <t>400KV BHINMAL-ZERDA</t>
  </si>
  <si>
    <t>220KV FGPP-SPUR-II</t>
  </si>
  <si>
    <t>220KV JAIPUR(S)-SEZ</t>
  </si>
  <si>
    <t>Lines maintained by ER</t>
  </si>
  <si>
    <t>400KV BHIWADI-GURGAON</t>
  </si>
  <si>
    <t>220KV HIRAPURA-IG NAGAR</t>
  </si>
  <si>
    <t>220KV JAIPUR(S)-DOONI</t>
  </si>
  <si>
    <t>400KV BHIWADI-HISAR-I</t>
  </si>
  <si>
    <t>220KV HIRAPURA-SANGANER</t>
  </si>
  <si>
    <t>220 KV KANPUR(PG) - RANIYA( UP)-1</t>
  </si>
  <si>
    <t>220KV KANKROLI(PG)-BHILWARA</t>
  </si>
  <si>
    <t>400KV BHIWADI-KOTPUTLI</t>
  </si>
  <si>
    <t>220KV LALSOT-DAUSA</t>
  </si>
  <si>
    <t>220 KV RANIYA( UP) - PANKI (UP)-1</t>
  </si>
  <si>
    <t>220KV KANKROLI(PG)-KANK-I</t>
  </si>
  <si>
    <t>400KV BHIWADI-NIMRANA-I</t>
  </si>
  <si>
    <t>220KV MEERUT-MPURAM-I</t>
  </si>
  <si>
    <t>220KV KANKROLI(PG)-KANK-II</t>
  </si>
  <si>
    <t>400KV BHIWADI-NIMRANA-II</t>
  </si>
  <si>
    <t>220KV MEERUT-MPURAM-II</t>
  </si>
  <si>
    <t>220KV KANKROLI-DEBARI</t>
  </si>
  <si>
    <t>lines maintained by WR</t>
  </si>
  <si>
    <t>400KV BLBGRH-GURGAON</t>
  </si>
  <si>
    <t>400KV BAREILLY-BRLY(765)-I</t>
  </si>
  <si>
    <t>220KV MEERUT-NARA</t>
  </si>
  <si>
    <t>220KV KOTA-KTPS-1</t>
  </si>
  <si>
    <t>400KV BLBGRH-MAHRANIBG</t>
  </si>
  <si>
    <t>400KV BAREILLY-BRLY(765)-II</t>
  </si>
  <si>
    <t>220KV MEERUT-SHTBDNGR</t>
  </si>
  <si>
    <t>220KV KOTA-KTPS-2</t>
  </si>
  <si>
    <t>LILO portions only of POWERGRID</t>
  </si>
  <si>
    <t xml:space="preserve">400KV BLBGRH-NAVADA(HVPN) </t>
  </si>
  <si>
    <t>220KV MEERUT-SIMBHOLI</t>
  </si>
  <si>
    <t>220KV KOTA-BHILWARA</t>
  </si>
  <si>
    <t xml:space="preserve">400KV DAD-GR.NOIDA      </t>
  </si>
  <si>
    <t>220KV RAPPB-CHITT-I</t>
  </si>
  <si>
    <t>220KV KOTA-DHUNI</t>
  </si>
  <si>
    <t>LILO portion maintained by constituents</t>
  </si>
  <si>
    <t>400KV DAD-MAHRANIBG</t>
  </si>
  <si>
    <t>220KV RAPPB-CHITT-II</t>
  </si>
  <si>
    <t>220KV KOTPUTLI-KOTPUTLI</t>
  </si>
  <si>
    <t>400KV DAD-MANDOLA-I</t>
  </si>
  <si>
    <t>220KV RAPPB-RAPPC</t>
  </si>
  <si>
    <t>220KV KOTPUTLI-MANOHARPUR</t>
  </si>
  <si>
    <t>400KV DAD-MANDOLA-II</t>
  </si>
  <si>
    <t xml:space="preserve">220KV RAPPB-UDAIPUR </t>
  </si>
  <si>
    <t>220KV NIMRANA-NIMRANA</t>
  </si>
  <si>
    <t>400KV DAD-MURADNGR</t>
  </si>
  <si>
    <t>220KV S.MDHPR-DAUSA-I</t>
  </si>
  <si>
    <t>220KV NIMRANA-KHUSHKHERA</t>
  </si>
  <si>
    <t>Maintained by NR-1 &amp; NR-II</t>
  </si>
  <si>
    <t>400KV DAD-PANIPAT-I</t>
  </si>
  <si>
    <t>220KV SIKAR-RATANGARH-I</t>
  </si>
  <si>
    <t>HVPNL</t>
  </si>
  <si>
    <t>220KV BHIWADI-MAU</t>
  </si>
  <si>
    <t xml:space="preserve">400KV DAD-PANIPAT-II  </t>
  </si>
  <si>
    <t>220KV SIKAR-RATANGARH-II</t>
  </si>
  <si>
    <t>220KV BHIWADI-REWARI-I</t>
  </si>
  <si>
    <t>400KV GURGAON-MANESAR-I</t>
  </si>
  <si>
    <t>220KV SIKAR-SIKAR(RJ)-I</t>
  </si>
  <si>
    <t>220KV BHIWADI-REWARI-II</t>
  </si>
  <si>
    <t>400KV GURGAON-MANESAR-II</t>
  </si>
  <si>
    <t>220KV SIKAR-SIKAR(RJ)-II</t>
  </si>
  <si>
    <t>220KV BHIWADI-BAWAL</t>
  </si>
  <si>
    <t>400KV JHATIKALA-BAMNOLI-I</t>
  </si>
  <si>
    <t xml:space="preserve">220KV HISAR-HISAR I/A-I </t>
  </si>
  <si>
    <t>220KV GURGAON-GURGAON-I</t>
  </si>
  <si>
    <t>400KV JHATIKALA-BAMNOLI-II</t>
  </si>
  <si>
    <t>220KV HISAR-HISAR I/A-II</t>
  </si>
  <si>
    <t>220KV GURGAON-GURGAON-II</t>
  </si>
  <si>
    <t>400KV JHATIKALA-MUNDKA-I</t>
  </si>
  <si>
    <t>220KV GURGAON-GURGAON-III</t>
  </si>
  <si>
    <t>400KV JHATIKALA-MUNDKA-II</t>
  </si>
  <si>
    <t>220KV GURGAON-GURGAON-IV</t>
  </si>
  <si>
    <t>400KV KANKROLI-BHINMAL</t>
  </si>
  <si>
    <t>400KV GURGAON-DAULTABAD-I</t>
  </si>
  <si>
    <t>400KV KANKROLI-JODHPUR</t>
  </si>
  <si>
    <t>400KV GORAKH-GORAKH-II</t>
  </si>
  <si>
    <t>400KV GURGAON-DAULTABAD-II</t>
  </si>
  <si>
    <t>400KV KANKROLI-CHITTOR(RJ)-I</t>
  </si>
  <si>
    <t>220 KV GURGAON-BADSHAHPUR-I</t>
  </si>
  <si>
    <t>400KV KANKROLI-RAPPC-II</t>
  </si>
  <si>
    <t>220 KV GURGAON-BADSHAHPUR-II</t>
  </si>
  <si>
    <t>400KV KANKROLI-ZERDA-I</t>
  </si>
  <si>
    <t>400KV &amp; 220KV ICT NR-I</t>
  </si>
  <si>
    <t>220 KV MANESAR-BADSHAHPUR-I</t>
  </si>
  <si>
    <t>400KV KOTA-BEAWAR</t>
  </si>
  <si>
    <t>315MVA ICT-I  BASSI</t>
  </si>
  <si>
    <t>400KV &amp; 220KV ICT NR-III</t>
  </si>
  <si>
    <t>220 KV MANESAR-BADSHAHPUR-II</t>
  </si>
  <si>
    <t>400KV KOTA-MERTA-I</t>
  </si>
  <si>
    <t>315MVA ICT-II BASSI</t>
  </si>
  <si>
    <t>220 KV MANESAR-MAU-I</t>
  </si>
  <si>
    <t>400KV KOTA-RAPPC</t>
  </si>
  <si>
    <t>500MVA ICT-III BASSI</t>
  </si>
  <si>
    <t>220 KV MANESAR-MAU-II</t>
  </si>
  <si>
    <t>400KV KOTESHWR-KHEP-I</t>
  </si>
  <si>
    <t>315MVA ICT-III BAWANA</t>
  </si>
  <si>
    <t>220 KV MANESAR-MAU-III</t>
  </si>
  <si>
    <t>400KV KOTESHWR-KHEP-II</t>
  </si>
  <si>
    <t>315MVA ICT-I  BHINMAL</t>
  </si>
  <si>
    <t>220 KV SONIPAT-MOHANA-I</t>
  </si>
  <si>
    <t>400KV KOTESHWR-TEHRI-I</t>
  </si>
  <si>
    <t>315MVA ICT-II BHINMAL</t>
  </si>
  <si>
    <t>220KV BAHADURGRH-NUNMAJRA-I</t>
  </si>
  <si>
    <t>400KV KOTESHWR-TEHRI-II</t>
  </si>
  <si>
    <t>315MVA ICT-I  BHIWADI</t>
  </si>
  <si>
    <t>220KV BAHADURGRH-NUNMAJRA-II</t>
  </si>
  <si>
    <t>400KV MBAD-MURADNGR</t>
  </si>
  <si>
    <t>315MVA ICT-II BHIWADI</t>
  </si>
  <si>
    <t>220KV HISAR-SRWL-I</t>
  </si>
  <si>
    <t>400KV MEERUT-BAGPAT-I</t>
  </si>
  <si>
    <t>315MVA ICT-III BHIWADI</t>
  </si>
  <si>
    <t>220KV HISAR-SRWL-II</t>
  </si>
  <si>
    <t>500MVA ICT-I  BLBGARH</t>
  </si>
  <si>
    <t>220KV HISAR-FATEHABAD-I</t>
  </si>
  <si>
    <t>315MVA ICT-II BLBGARH</t>
  </si>
  <si>
    <t>220KV HISAR-FATEHABAD-II</t>
  </si>
  <si>
    <t>400KV MEERUT-KOTESHWR-I</t>
  </si>
  <si>
    <t>315MVA ICT-III BLBGARH</t>
  </si>
  <si>
    <t>NTPC</t>
  </si>
  <si>
    <t>132KV SING-VINDH-RIH</t>
  </si>
  <si>
    <t>400KV MEERUT-KOTESHWR-II</t>
  </si>
  <si>
    <t>315MVA ICT-IV BLBGARH</t>
  </si>
  <si>
    <t>132KV SING-RENUSAGAR-PIPRI</t>
  </si>
  <si>
    <t xml:space="preserve">400KV MEERUT-MND-I </t>
  </si>
  <si>
    <t>400KV LUCKNOW-SHAHJHNPR-I</t>
  </si>
  <si>
    <t>315MVA ICT-I  GURGAON</t>
  </si>
  <si>
    <t>DTL</t>
  </si>
  <si>
    <t>400KV B'GARH-BAMNOLI-I</t>
  </si>
  <si>
    <t>400KV MEERUT-MND-II</t>
  </si>
  <si>
    <t>315MVA ICT-II  GURGAON</t>
  </si>
  <si>
    <t>400KV B'GARH-BAMNOLI-II</t>
  </si>
  <si>
    <t>400KV MEERUT-MND-III</t>
  </si>
  <si>
    <t>500MVA ICT-I JAIPUR(S)</t>
  </si>
  <si>
    <t>100MVA ICT-I  PITHORAGRH</t>
  </si>
  <si>
    <t>400KV MND-BAWANA-I</t>
  </si>
  <si>
    <t>400KV MEERUT-MND-IV</t>
  </si>
  <si>
    <t>500MVA ICT-II JAIPUR(S)</t>
  </si>
  <si>
    <t>100MVA ICT-II  PITHORAGRH</t>
  </si>
  <si>
    <t>400KV MND-BAWANA-II</t>
  </si>
  <si>
    <t>400KV MEERUT-MUZFRNGR</t>
  </si>
  <si>
    <t>315MVA ICT-I  KANKROLI</t>
  </si>
  <si>
    <t>220KV MND-S.WZRBD-I</t>
  </si>
  <si>
    <t xml:space="preserve">400KV MERTA-BEAWAR </t>
  </si>
  <si>
    <t>315MVA ICT-II KANKROLI</t>
  </si>
  <si>
    <t>220KV MND-S.WZRBD-II</t>
  </si>
  <si>
    <t xml:space="preserve">400KV NAVADA(HVPN)-GR.NOIDA </t>
  </si>
  <si>
    <t>315MVA ICT-III KANKROLI</t>
  </si>
  <si>
    <t>220KV MND-S.WZRBD-III</t>
  </si>
  <si>
    <t>400KV NIMRANA-MANESAR-I</t>
  </si>
  <si>
    <t>315MVA ICT-I  KOTA</t>
  </si>
  <si>
    <t>220KV MND-S.WZRBD-IV</t>
  </si>
  <si>
    <t>400KV NIMRANA-MANESAR-II</t>
  </si>
  <si>
    <t>315MVA ICT-II KOTA</t>
  </si>
  <si>
    <t>500MVA ICT-II  SHAHJHNPR</t>
  </si>
  <si>
    <t>220KV MND-NARELA-I</t>
  </si>
  <si>
    <t>400KV NIMRANA-SIKAR-I</t>
  </si>
  <si>
    <t>315MVA ICT-I  KOTPUTLI</t>
  </si>
  <si>
    <t>100MVA ICT-I  SITARGANJ</t>
  </si>
  <si>
    <t>220KV MND-NARELA-II</t>
  </si>
  <si>
    <t>400KV NIMRANA-SIKAR-II</t>
  </si>
  <si>
    <t>315MVA ICT-II  KOTPUTLI</t>
  </si>
  <si>
    <t>100MVA ICT-II SITARGANJ</t>
  </si>
  <si>
    <t>220KV MND-GOPALPUR-I</t>
  </si>
  <si>
    <t>400KV ROORKI-KASHIPUR-I</t>
  </si>
  <si>
    <t>315MVA ICT-I  MAHRANIBAG</t>
  </si>
  <si>
    <t>220KV MND-GOPALPUR-II</t>
  </si>
  <si>
    <t>400KV ROORKI-KASHIPUR-II</t>
  </si>
  <si>
    <t>315MVA ICT-II MAHRANIBAG</t>
  </si>
  <si>
    <t>220KV MBAG-SARITAVIHAR</t>
  </si>
  <si>
    <t>400KV ROORKI-MUZFRNGR</t>
  </si>
  <si>
    <t>500MVA ICT-III MAHRANIBAG</t>
  </si>
  <si>
    <t>220KV MBAG-LODHIROAD-I</t>
  </si>
  <si>
    <t>400KV ROORKI-RISHIKESH</t>
  </si>
  <si>
    <t>500MVA ICT-IV MAHRANIBAG</t>
  </si>
  <si>
    <t>220KV MBAG-LODHIROAD-II</t>
  </si>
  <si>
    <t>400KV SIKAR-RATANGARH-I</t>
  </si>
  <si>
    <t>400KV SING(NTPC)-ANPARA(UP)</t>
  </si>
  <si>
    <t>500MVA ICT-I  MANDOLA</t>
  </si>
  <si>
    <t>220KV MBAG-I P EXTN</t>
  </si>
  <si>
    <t>400KV SIKAR-RATANGARH-II</t>
  </si>
  <si>
    <t>500MVA ICT-II MANDOLA</t>
  </si>
  <si>
    <t>UPPCL</t>
  </si>
  <si>
    <t>220KV AGRA-SHAMSABD-I</t>
  </si>
  <si>
    <t>400KV MEERUT-BAGPAT-II</t>
  </si>
  <si>
    <t>500MVA ICT-III MANDOLA</t>
  </si>
  <si>
    <t>220KV AGRA-FEROZABAD</t>
  </si>
  <si>
    <t>400KV ROORKI-SAHARANPUR-I</t>
  </si>
  <si>
    <t>500MVA ICT-IV MANDOLA</t>
  </si>
  <si>
    <t>220KV BAGHPAT(PG)-BAGHPAT(UP)</t>
  </si>
  <si>
    <t>400KV ROORKI-SAHARANPUR-II</t>
  </si>
  <si>
    <t>500MVA ICT-I MANESAR</t>
  </si>
  <si>
    <t>220KV BAGHPAT-MURADNGR</t>
  </si>
  <si>
    <t>400KV RAPPC-CHITTOR(RJ)-I</t>
  </si>
  <si>
    <t>500MVA ICT-II MANESAR</t>
  </si>
  <si>
    <t>220KV BAGHPAT-SHAMLI</t>
  </si>
  <si>
    <t>315MVA ICT-I  MEERUT</t>
  </si>
  <si>
    <t>220KV GORAKH-BARHUA</t>
  </si>
  <si>
    <t>315MVA ICT-II MEERUT</t>
  </si>
  <si>
    <t>765KV ICT NR-III</t>
  </si>
  <si>
    <t>220KV GORAKH-BASTI</t>
  </si>
  <si>
    <t>315MVA ICT-III MEERUT</t>
  </si>
  <si>
    <t>765/400KV ICT-I  BALIA</t>
  </si>
  <si>
    <t>220KV LKO(PG)-Bakhsi Ka Talab</t>
  </si>
  <si>
    <t>500MVA ICT-IV MEERUT</t>
  </si>
  <si>
    <t>765/400KV ICT-II BALIA</t>
  </si>
  <si>
    <t>220KV LKO(PG)-CHINHAT</t>
  </si>
  <si>
    <t>400KV BAHADURGRH-BAWANA</t>
  </si>
  <si>
    <t>315MVA ICT-III  MUZFRNGR</t>
  </si>
  <si>
    <t>220 KV LKO(Pg)-LKO(Paigamau-UP)-I</t>
  </si>
  <si>
    <t>400KV BAHADURGRH-SONIPAT-I</t>
  </si>
  <si>
    <t>315MVA ICT-II NIMRANA</t>
  </si>
  <si>
    <t>220 KV LKO(Pg)-LKO(Paigamau-UP)-II</t>
  </si>
  <si>
    <t>400KV BAHADURGRH-SONIPAT-II</t>
  </si>
  <si>
    <t>400KV ALLAHABAD-MEJA(NTPC)-I</t>
  </si>
  <si>
    <t>315MVA ICT-I  ROORKI</t>
  </si>
  <si>
    <t>765/400KV ICT-I  FATEHPUR</t>
  </si>
  <si>
    <t>220KV  M'PURI-ETAH</t>
  </si>
  <si>
    <t>400KV BHIWANI-BAWANA</t>
  </si>
  <si>
    <t>315MVA ICT-II ROORKI</t>
  </si>
  <si>
    <t>765/400KV ICT-II FATEHPUR</t>
  </si>
  <si>
    <t>220KV  M'PURI-SIRSAGANJ-I</t>
  </si>
  <si>
    <t>400KV BHIWANI-BHIWANI(BBMB)</t>
  </si>
  <si>
    <t>315MVA ICT-I SIKAR</t>
  </si>
  <si>
    <t>220KV  M'PURI-M'PURI(UP)-II</t>
  </si>
  <si>
    <t>400KV BHIWANI-HISAR-I</t>
  </si>
  <si>
    <t>315MVA ICT-II  SIKAR</t>
  </si>
  <si>
    <t>765/400KV ICT-II  AGRA</t>
  </si>
  <si>
    <t>220KV  M'PURI-FEROZBD</t>
  </si>
  <si>
    <t>400KV BHIWANI-HISAR-II</t>
  </si>
  <si>
    <t>500MVA ICT-I  BAGPAT</t>
  </si>
  <si>
    <t>400KV  M'PURI-ORAI-I</t>
  </si>
  <si>
    <t>400KV BHIWANI-HISAR-III</t>
  </si>
  <si>
    <t>500MVA ICT-II BAGPAT</t>
  </si>
  <si>
    <t>765/400KV ICT-II  BAREILLY</t>
  </si>
  <si>
    <t>400KV  M'PURI-PARICHA-II</t>
  </si>
  <si>
    <t>400KV BHIWANI-JIND-I</t>
  </si>
  <si>
    <t>315MVA ICT-I  SAHARANPUR</t>
  </si>
  <si>
    <t>220KV MEERUT-GAJRAULA</t>
  </si>
  <si>
    <t>400KV BHIWANI-JIND-II</t>
  </si>
  <si>
    <t>315MVA ICT-II SAHARANPUR</t>
  </si>
  <si>
    <t>220KV MEERUT-NEHTAUR</t>
  </si>
  <si>
    <t xml:space="preserve">400KV FATEHABAD-HISAR </t>
  </si>
  <si>
    <t>220KV ORAI-KANPUR</t>
  </si>
  <si>
    <t>400KV BHIWADI-HISAR-II</t>
  </si>
  <si>
    <t>765/400KV ICT-II KANPUR(GIS)</t>
  </si>
  <si>
    <t>400KV PANKI-MURADNGR</t>
  </si>
  <si>
    <t>400KV BHIWADI-HISAR-III</t>
  </si>
  <si>
    <t>220KV SHAHJHNP-HARDOI</t>
  </si>
  <si>
    <t>400KV HISAR-BHIWANI(BBMB)</t>
  </si>
  <si>
    <t>220KV SAHARNPR- SAHARNPR(UP)</t>
  </si>
  <si>
    <t>400KV HISAR-KAITHAL-I</t>
  </si>
  <si>
    <t>400KV HISAR-KAITHAL-II</t>
  </si>
  <si>
    <t>400kv LINES of ER-1 in NR-III Availability</t>
  </si>
  <si>
    <t>NR-I Additional ICT from NR-II</t>
  </si>
  <si>
    <t>220KV SOHAWAL(PG) - SOHAWAL(UP)</t>
  </si>
  <si>
    <t>400KV KABULPR-BAHADURGRH</t>
  </si>
  <si>
    <t>315MVA ICT-I  BAHADURGARH</t>
  </si>
  <si>
    <t>NR-III HVDC SYSTEM / SVC</t>
  </si>
  <si>
    <t>220KV UNCHR-RBRLY-I</t>
  </si>
  <si>
    <t>400KV KABULPR-BHIWANI</t>
  </si>
  <si>
    <t>500MVA ICT-II BAHADURGARH</t>
  </si>
  <si>
    <t>220KV UNCHR-RBRLY-II</t>
  </si>
  <si>
    <t xml:space="preserve">315MVA ICT-I HISAR </t>
  </si>
  <si>
    <t>PTCUL</t>
  </si>
  <si>
    <t>220KV ROORKI-HARDWAR</t>
  </si>
  <si>
    <t xml:space="preserve">315MVA ICT-II HISAR </t>
  </si>
  <si>
    <t>220KV ROORKI--RAMNAGAR</t>
  </si>
  <si>
    <t>765 KV TRANS LINES NR-III</t>
  </si>
  <si>
    <t>315MVA ICT-III HISAR</t>
  </si>
  <si>
    <t>132KV SITARGNJ(PG)-SITARGNJ(PTCUL)</t>
  </si>
  <si>
    <t>765 KV TRANS LINES NR-I</t>
  </si>
  <si>
    <t>315MVA ICT-I  SONIPAT</t>
  </si>
  <si>
    <t>132KV PITHORAGRH-CHANDOK</t>
  </si>
  <si>
    <t>315MVA ICT-II SONIPAT</t>
  </si>
  <si>
    <t>132KV PITHORAGRH-ALMORA</t>
  </si>
  <si>
    <t>765KV BHIWANI-PHAGI(JPR)-I</t>
  </si>
  <si>
    <t>315MVA ICT-I  BHIWANI</t>
  </si>
  <si>
    <t>132KV PTRGRH-PTRGRH(PTCUL)</t>
  </si>
  <si>
    <t>765KV MEERUT-GR.NOIDA</t>
  </si>
  <si>
    <t>315MVA ICT-II BHIWANI</t>
  </si>
  <si>
    <t>POWERLINK</t>
  </si>
  <si>
    <t>765KV MOGA-BHIWANI</t>
  </si>
  <si>
    <t>500MVA ICT-I  JIND</t>
  </si>
  <si>
    <t>SASARAM HVDC B/B</t>
  </si>
  <si>
    <t>PLINK</t>
  </si>
  <si>
    <t>400KV LUCKNOW-GORAKH-I (PL)</t>
  </si>
  <si>
    <t>765KV JHATIKALA-BHIWANI</t>
  </si>
  <si>
    <t>500MVA ICT-II JIND</t>
  </si>
  <si>
    <t xml:space="preserve"> +/-140MVAR SVC-I  KANPUR</t>
  </si>
  <si>
    <t>400KV LUCKNOW-GORAKH-II (PL)</t>
  </si>
  <si>
    <t>765KV MEERUT-BHIWANI</t>
  </si>
  <si>
    <t xml:space="preserve"> +/-140MVAR SVC-II KANPUR</t>
  </si>
  <si>
    <t>400KV GRKHPR-MZFRPR-I (PL)</t>
  </si>
  <si>
    <t>765KV BHIWANI-PHAGI(JPR)-II</t>
  </si>
  <si>
    <t>400KV GRKHPR-MZFRPR-II (PL)</t>
  </si>
  <si>
    <t>765KV ICT NR-I</t>
  </si>
  <si>
    <t>765/400KV ICT-I  JHATIKALA</t>
  </si>
  <si>
    <t>BUS REACTORS NR-I</t>
  </si>
  <si>
    <t>765/400KV ICT-II  JHATIKALA</t>
  </si>
  <si>
    <t>SWITCABLE LINE REACTORS NR-III</t>
  </si>
  <si>
    <t>NR-II</t>
  </si>
  <si>
    <t>400KV DAD-M'KOTLA</t>
  </si>
  <si>
    <t>125MVAR B/Reactor-I BAGPAT</t>
  </si>
  <si>
    <t>765/400KV ICT-III  JHATIKALA</t>
  </si>
  <si>
    <t>400KV BAGHPAT-KAITHAL-I</t>
  </si>
  <si>
    <t>50MVAR B/Reactor-I BASSI</t>
  </si>
  <si>
    <t>765/400KV ICT-IV JHATIKALA</t>
  </si>
  <si>
    <t>AGRA 50MVAR S/R BHIWADI-I LINE</t>
  </si>
  <si>
    <t>400KV BAGHPAT-KAITHAL-II</t>
  </si>
  <si>
    <t>50MVAR B/Reactor-II BASSI</t>
  </si>
  <si>
    <t>765/400KV ICT-I  MEERUT</t>
  </si>
  <si>
    <t>ALLHBD 50MVAR S/R MNPR-I  LINE</t>
  </si>
  <si>
    <t>765KV MEERUT-MOGA</t>
  </si>
  <si>
    <t>50MVAR B/Reactor-III BASSI</t>
  </si>
  <si>
    <t>BUS REACTORS NR-III</t>
  </si>
  <si>
    <t>765/400KV ICT-II MEERUT</t>
  </si>
  <si>
    <t>ALLHBD 50MVAR S/R MNPR-II  LINE</t>
  </si>
  <si>
    <t>400KV SONIPAT-KURUKSHETRA-I</t>
  </si>
  <si>
    <t xml:space="preserve">LILO of 400KV MEERUT-KAITHAL-II at Baghpat </t>
  </si>
  <si>
    <t>125MVAR B/Reactor-IV BASSI</t>
  </si>
  <si>
    <t>765/400KV ICT-I  BHIWANI</t>
  </si>
  <si>
    <t>BARLLY  50MVAR S/R MND-I  LINE</t>
  </si>
  <si>
    <t>400KV SONIPAT-KURUKSHETRA-II</t>
  </si>
  <si>
    <t>80MVAR B/Reactor BHINMAL</t>
  </si>
  <si>
    <t>765/400KV ICT-II BHIWANI</t>
  </si>
  <si>
    <t>BARLLY  50MVAR S/R MND-II LINE</t>
  </si>
  <si>
    <t>400KV HISAR-MOGA-I</t>
  </si>
  <si>
    <t>80MVAR B/Reactor BHIWADI</t>
  </si>
  <si>
    <t>400KV HISAR-MOGA-II</t>
  </si>
  <si>
    <t>80MVAR B/Reactor BLBGARH</t>
  </si>
  <si>
    <t>400KV HISAR-MOGA-III</t>
  </si>
  <si>
    <t>125MVAR B/Reactor-I JAIPUR(S)</t>
  </si>
  <si>
    <t>125MVAR B/Reactor-II JAIPUR(S)</t>
  </si>
  <si>
    <t>GORAKH 50MVAR S/R LKO-I  LINE</t>
  </si>
  <si>
    <t>240MVAR B/Reactor-I JHATIKALA-765</t>
  </si>
  <si>
    <t>GORAKH 50MVAR S/R LKO-II LINE</t>
  </si>
  <si>
    <t>240MVAR B/Reactor-II JHATIKALA-765</t>
  </si>
  <si>
    <t>50MVAR B/Reactor KANKROLI</t>
  </si>
  <si>
    <t>SWITCABLE LINE REACTORS NR-I</t>
  </si>
  <si>
    <t>ER-I</t>
  </si>
  <si>
    <t>400KV BALIA-SASARAM</t>
  </si>
  <si>
    <t>125MVAR B/Reactor-II KANKROLI</t>
  </si>
  <si>
    <t>BHINML 50MVAR S/R KANKROLI</t>
  </si>
  <si>
    <t>GORAKH 80MVAR S/R Barh-I line</t>
  </si>
  <si>
    <t>765KV BALIA-GAYA</t>
  </si>
  <si>
    <t>80MVAR B/Reactor-I KOTA</t>
  </si>
  <si>
    <t>MEERUT 50MVAR S/R Kotesh-I  LINE</t>
  </si>
  <si>
    <t>GORAKH 80MVAR S/R Barh-II line</t>
  </si>
  <si>
    <t>400KV BARH- GRKHPR-I</t>
  </si>
  <si>
    <t>50MVAR B/Reactor-II KOTA</t>
  </si>
  <si>
    <t>MEERUT 50MVAR S/R Kotesh-II  LINE</t>
  </si>
  <si>
    <t>LUCKNW 240MVAR S/R BRLY Line</t>
  </si>
  <si>
    <t>400KV BARH- GRKHPR-II</t>
  </si>
  <si>
    <t>80MVAR B/Reactor-I KOTPUTLI</t>
  </si>
  <si>
    <t>765KV VARANASI-GAYA-II</t>
  </si>
  <si>
    <t>50MVAR B/Reactor MANDOLA</t>
  </si>
  <si>
    <t>2x50MVAR B/Reactor  BAREILLY</t>
  </si>
  <si>
    <t>400KV VARANASI-BIHARSHRF-I</t>
  </si>
  <si>
    <t>400KV VARANASI-BIHARSHRF-II</t>
  </si>
  <si>
    <t>125MVAR B/Reactor MANESAR</t>
  </si>
  <si>
    <t>VARANASI 240MVAR S/R KNP(GIS) ckt-1</t>
  </si>
  <si>
    <t>50MVAR B/Reactor MURADNGR</t>
  </si>
  <si>
    <t>PHAGI(JPR) 240MVAR S/R BHIWANI-I Line</t>
  </si>
  <si>
    <t>VARANASI 240MVAR S/R KNP(GIS) ckt-2</t>
  </si>
  <si>
    <t>80MVAR B/Reactor NIMRANA</t>
  </si>
  <si>
    <t>BHIWANI 240MVAR S/R MEERUT line</t>
  </si>
  <si>
    <t>KNP(GIS) 330MVAR S/R JHATIKRA ckt-1</t>
  </si>
  <si>
    <t>WR</t>
  </si>
  <si>
    <t>765KV AGRA-GWALIOR-I</t>
  </si>
  <si>
    <t>240MVAR B/Reactor-I PHAGI(JPR)-765</t>
  </si>
  <si>
    <t>330MVAR B/Reactor-III FTHPR-765</t>
  </si>
  <si>
    <t>PHAGI(JPR) 240MVAR S/R BHIWANI-II Line</t>
  </si>
  <si>
    <t>765KV AGRA-GWALIOR-II</t>
  </si>
  <si>
    <t>125MVAR B/Reactor ROORKEE</t>
  </si>
  <si>
    <t>765KV GWALIOR-PHAGI-I</t>
  </si>
  <si>
    <t>125MVAR B/Reactor-I RATANGRH(RJ)</t>
  </si>
  <si>
    <t xml:space="preserve"> SVC NR-I</t>
  </si>
  <si>
    <t>765KV GWALIOR-PHAGI-II</t>
  </si>
  <si>
    <t xml:space="preserve"> +400/-300MVAR SVC KANKROLI</t>
  </si>
  <si>
    <t>50MVAR B/Reactor-I SAHARANPUR</t>
  </si>
  <si>
    <t>ADANI</t>
  </si>
  <si>
    <t>400 KV BHIWANI-MHNDRGRH-I</t>
  </si>
  <si>
    <t>50MVAR B/Reactor-II SAHARANPUR</t>
  </si>
  <si>
    <t>400 KV BHIWANI-MHNDRGRH-II</t>
  </si>
  <si>
    <t>125MVAR B/Reactor-II SONIPAT</t>
  </si>
  <si>
    <t>PTUL</t>
  </si>
  <si>
    <t>400KV FATEHPUR- UNCHAHAR(NTPC) - I</t>
  </si>
  <si>
    <t>BUS REACTORS NR-I   From NR2</t>
  </si>
  <si>
    <t>400KV FATEHPUR- UNCHAHAR(NTPC) - II</t>
  </si>
  <si>
    <t>240MVAR B/Reactor-I BHIWANI</t>
  </si>
  <si>
    <t>240MVAR B/Reactor-II BHIWANI</t>
  </si>
  <si>
    <t>125MVAR B/Reactor Gorakhpur-I</t>
  </si>
  <si>
    <t>50MVAR B/Reactor HISAR</t>
  </si>
  <si>
    <t>125MVAR B/Reactor HISAR</t>
  </si>
  <si>
    <t>125MVAR Bus/eactor  JIND</t>
  </si>
  <si>
    <t>240MVAR B/Reactor-I  KANPUR(GIS)</t>
  </si>
  <si>
    <t>125MVAR B/Reactor SONIPAT</t>
  </si>
  <si>
    <t>240MVAR B/Reactor-II KANPUR(GIS)</t>
  </si>
  <si>
    <t>125MVAR B/Reactor KANPUR</t>
  </si>
  <si>
    <t xml:space="preserve"> SL.NO.</t>
  </si>
  <si>
    <t xml:space="preserve">ELEMENT </t>
  </si>
  <si>
    <t xml:space="preserve"> Element Name </t>
  </si>
  <si>
    <t>ID</t>
  </si>
  <si>
    <t>NR340004</t>
  </si>
  <si>
    <t>NR340009</t>
  </si>
  <si>
    <t>NR340010</t>
  </si>
  <si>
    <t>C</t>
  </si>
  <si>
    <t>220 KV TRANS LINES</t>
  </si>
  <si>
    <t>NR320001</t>
  </si>
  <si>
    <t>NR320002</t>
  </si>
  <si>
    <t>220KV RANIA-PANKI</t>
  </si>
  <si>
    <t>765/400KV ICT-II AGRA</t>
  </si>
  <si>
    <t>765/400KV ICT-II BAREILLY</t>
  </si>
  <si>
    <t>NR1ICT718</t>
  </si>
  <si>
    <t>765/400KV ICT-II VARANASI</t>
  </si>
  <si>
    <t>765/400kv ICT-I  KANPUR(GIS)</t>
  </si>
  <si>
    <t>765/400kv ICT-II KANPUR(GIS)</t>
  </si>
  <si>
    <t>NR1ICT70</t>
  </si>
  <si>
    <t>100MVA ICT-II PITHORAGRH</t>
  </si>
  <si>
    <t>100MVA ICT-I SITARGANJ</t>
  </si>
  <si>
    <t>HVDC AGRA-BNC</t>
  </si>
  <si>
    <t>TOTAL of HVDC POLE-I</t>
  </si>
  <si>
    <t>K</t>
  </si>
  <si>
    <t>HVDC BTB VINDHYACHAL</t>
  </si>
  <si>
    <t>HVDC BTB SASARAM</t>
  </si>
  <si>
    <t>NEDCB01</t>
  </si>
  <si>
    <t xml:space="preserve"> +/-500MW HVDC B/B SASARAM</t>
  </si>
  <si>
    <t>TOTAL FOR HVDC SASARAM</t>
  </si>
  <si>
    <t>NR1SVC02</t>
  </si>
  <si>
    <t>N</t>
  </si>
  <si>
    <t>NR1BRT56</t>
  </si>
  <si>
    <t>NR1SRT01</t>
  </si>
  <si>
    <t>AGRA 50MVAR S/R BHIWADI-Ckt-I</t>
  </si>
  <si>
    <t>NR1SRT04</t>
  </si>
  <si>
    <t>BARLLY  50MVAR S/R MND Ckt-I</t>
  </si>
  <si>
    <t>NR1SRT05</t>
  </si>
  <si>
    <t>BARLLY  50MVAR S/R MND Ckt-II</t>
  </si>
  <si>
    <t>LUCKNW 240MVAR S/R Bareilly Line</t>
  </si>
  <si>
    <t>NR3BRT01</t>
  </si>
  <si>
    <t>NR3BRT02</t>
  </si>
  <si>
    <t>NR3SRT01</t>
  </si>
  <si>
    <t>VARANASI 240MVAR S/R KNP(GIS)-1</t>
  </si>
  <si>
    <t>NR3SRT02</t>
  </si>
  <si>
    <t>VARANASI 240MVAR S/R KNP(GIS)-2</t>
  </si>
  <si>
    <t>NR3SRT03</t>
  </si>
  <si>
    <t>KNP(GIS) 330MVAR S/R JHATIKRA-1</t>
  </si>
  <si>
    <t>NR3BRT03</t>
  </si>
  <si>
    <t xml:space="preserve"> TOTAL FOR BUS REACTORS </t>
  </si>
  <si>
    <t>TOTAL</t>
  </si>
  <si>
    <t>MONTH –July-2017                                                                                                                                                                                                                                LINE- ICT OUTAGE DETAILS</t>
  </si>
  <si>
    <t>Tripped on DC transient earth fault. FD: 1763kM from Agra and 10kM from BNC end.</t>
  </si>
  <si>
    <t>Tripped due to mal-operation of VESDA (fire trip) at BNC</t>
  </si>
  <si>
    <t>A/R operated successfully from both end due to DC transient Earth Fault,F.D.=330.044km from Balia,F.D.=456.746km from Bhiwadi,Tower No. 912</t>
  </si>
  <si>
    <t>Tripped due to B-Phase pole discrepancy of  Main Circuit Breaker problem of 400kV Balia-Patna-4 at Balia and during opening the line isolator, causing fault due to creation of heavy Arc.Resulting tripping of all associated line at Balia.</t>
  </si>
  <si>
    <t>A/R operated successfully from both end on DC transient fault. FD= 118.983kM from Balia end and 607.80kM from Bhiwadi end. Tower No 325</t>
  </si>
  <si>
    <t>A/R successfully on DC transient fault. F.D.= 229.06KM from Balia &amp; 560.71KM from Bhiwadi. Tower No.=627</t>
  </si>
  <si>
    <t>Transient fault. FD: Ballia-584.81km, Tower No. 1597. Fault in NR-1 jurisdiction</t>
  </si>
  <si>
    <t>A/R operated successfully due to DC transient earth fault, F.D.=489.45km from Balia,F.D.=300.340km from Bhiwadi,Tower no.-1338.</t>
  </si>
  <si>
    <t>A/R operated successfully from both end due to DC transient Earth Fault,F.D.=708.285km from Balia,F.D.=81.505km from Bhiwadi,Tower No. 1932(Fault in NR-1 Jurisdiction)</t>
  </si>
  <si>
    <t xml:space="preserve">A/R Successfully on DC transient E/F.  F.D.= 253.80KM from Balia &amp; 535.80KM from Bhiwadi. Tower No.=694 </t>
  </si>
  <si>
    <t>A/R Successfully on DC transient E/F.  F.D.= 253.789KM from Balia &amp; 536.001KM from Bhiwadi. Tower No.=694</t>
  </si>
  <si>
    <t>A/R operated successfully from both end on DC transient fault. FD= 66.8kM from Balia end and 722.97kM from Bhiwadi end. Tower No 186</t>
  </si>
  <si>
    <t>A/R successfully on DC transient E/F. F.D.= 232.01KM from Balia &amp; 557.78KM from Bhiwadi. Tower No.=635</t>
  </si>
  <si>
    <t>A/R operated successfully from both end due to DC transient Earth Fault,F.D.=784.1km from Rihand,F.D.=30.9km from Dadri(NR-1 jurisdiction)</t>
  </si>
  <si>
    <t>N-577</t>
  </si>
  <si>
    <t>S/D availed for replacement of over aged snubber capacitors at HVDC Rihand under add. Cap.</t>
  </si>
  <si>
    <t xml:space="preserve">Transient fault. FD: Dadri-1.94km, Rihand-813.06km. </t>
  </si>
  <si>
    <t>Transient Fault. FD=532.5kM from Rihand and 282.5kM from Dadri</t>
  </si>
  <si>
    <t>Transient fault. FD: Rihand-744.9km, Dadri-70.1km</t>
  </si>
  <si>
    <t>A/R Successfully on DC transient E/F. F.D.= 578.23KM from Rihand &amp; 236.77KM from Dadri.</t>
  </si>
  <si>
    <t>A/R successfully on DC transient E/F. F.D.= 295.32KM from Rihand &amp; 519.77KM from Dadri end.</t>
  </si>
  <si>
    <t>A/R successfully on DC transient E/F. FD: Rihand-295.29km, Dadri-519.71km</t>
  </si>
  <si>
    <t>Tripped due to problem in newly installed converter module-A at Dadri end.</t>
  </si>
  <si>
    <t>Transient fault. FD: Dadri-390.14km, Rihand-424.86km</t>
  </si>
  <si>
    <t>Auto reclosed operated successfully from both end on transient DC earth fault. FD= 295.7kM from Rihand end and 519.3kM from Dadri end.</t>
  </si>
  <si>
    <t>Tripped due to short circuit protection opearated at Rihand end.</t>
  </si>
  <si>
    <t>N-1975</t>
  </si>
  <si>
    <t>S/D availed for correcting the polarity of CT at Rihand end.</t>
  </si>
  <si>
    <t>N-2018</t>
  </si>
  <si>
    <t>Emergency S/D taken for attending converter control changeover at Dadri end.</t>
  </si>
  <si>
    <t>Tripped due to DC over current protection operated , due to transient disturbance in external feeder (400kV Korba-Vindhyachal-1)</t>
  </si>
  <si>
    <t>SASARAM-POLE1</t>
  </si>
  <si>
    <t xml:space="preserve"> AS PER ERLDC INSTRUCTION HVDC BLOCKED FOR POWER REVERSAL AND DEBLOCKED     WITH 200 MW NORTH TO EAST</t>
  </si>
  <si>
    <t xml:space="preserve"> GOT BLOCKED DUE TO SYS FAIL ALARM DUE TO FAILURE OF AUX. SUPPLY.</t>
  </si>
  <si>
    <t xml:space="preserve"> HVDC/SSRM GOT BLOCKED DUE TO SYS FAIL ALARM DUE TO FAILURE OF AUX.   SUPPLY</t>
  </si>
  <si>
    <t>OMST</t>
  </si>
  <si>
    <t xml:space="preserve"> BLOCKED DUE TO SYS FAIL ALARM</t>
  </si>
  <si>
    <t>N-94</t>
  </si>
  <si>
    <t>Line hand tripped for Voltage regulation as per  NRLDC instruction.Agra=787kV</t>
  </si>
  <si>
    <t>N-248</t>
  </si>
  <si>
    <t>Line hand tripped for Voltage regulation as per  NRLDC instruction.Agra=800kV</t>
  </si>
  <si>
    <t>N-344</t>
  </si>
  <si>
    <t>Line hand tripped for Voltage regulation as per  NRLDC instruction.Agra=801kV</t>
  </si>
  <si>
    <t>N-447</t>
  </si>
  <si>
    <t>Line hand tripped for Voltage regulation as per  NRLDC instruction.Fatehpur=435kV</t>
  </si>
  <si>
    <t>N-894</t>
  </si>
  <si>
    <t>Line hand tripped for Voltage regulation as per  NRLDC instruction.Agra=791kV</t>
  </si>
  <si>
    <t>N-1462</t>
  </si>
  <si>
    <t>Line hand tripped for Voltage regulation as per  NRLDC instruction. Agra=799kV</t>
  </si>
  <si>
    <t>N-1726</t>
  </si>
  <si>
    <t>Hand tripped on Voltage regulation as per NRLDC instruction. Agra=796kV</t>
  </si>
  <si>
    <t>N-1758</t>
  </si>
  <si>
    <t>Hand tripped on Voltage regulation as per NRLDC instruction. Agra=790kV</t>
  </si>
  <si>
    <t>N-2144</t>
  </si>
  <si>
    <t>Line Hand tripped on Voltage regulation as per NRLDC instruction. Agra= 790KV</t>
  </si>
  <si>
    <t>N-163</t>
  </si>
  <si>
    <t>Line hand tripped for Voltage regulation as per  NRLDC instruction.Agra=793kV</t>
  </si>
  <si>
    <t>N-432</t>
  </si>
  <si>
    <t>Emergengy S/D taken due to sparking on  loose jumper of NGR LA at FTP end</t>
  </si>
  <si>
    <t>N-748</t>
  </si>
  <si>
    <t>Line hand tripped for Voltage regulation as per  NRLDC instruction.Agra=788kV</t>
  </si>
  <si>
    <t>N-826</t>
  </si>
  <si>
    <t>N-1832</t>
  </si>
  <si>
    <t>Hand tripped on Voltage regulation as per NRLDC instruction. Agra=791kV</t>
  </si>
  <si>
    <t>N-108</t>
  </si>
  <si>
    <t>Line hand tripped for Voltage regulation as per  NRLDC instruction.KNP=808kV</t>
  </si>
  <si>
    <t>N-1125</t>
  </si>
  <si>
    <t>Emergency S/D taken for  trimming/cutting of infringing line corridor</t>
  </si>
  <si>
    <t>N-1777</t>
  </si>
  <si>
    <t>Emergency S/D availed for tightening of bolt in sag adjustment plate at Loc No. 324</t>
  </si>
  <si>
    <t>Tripped due to Main bay R-phase CT SF-6 low alarm at Fatehpur &amp; DT received at Varanasi.</t>
  </si>
  <si>
    <t>Tripped due to R-Phase PRD of Line Reactor-II operated at Kanpur(GIS) end and DT received at Varanasi end, due to heavy rain.</t>
  </si>
  <si>
    <t>N-112</t>
  </si>
  <si>
    <t>Line hand tripped for Voltage regulation as per  NRLDC instruction.Agra=438kV</t>
  </si>
  <si>
    <t>N-828</t>
  </si>
  <si>
    <t>N-1090</t>
  </si>
  <si>
    <t>S/D taken for crossing work of 765KV Orai-Aligarh-D/C line</t>
  </si>
  <si>
    <t>N-1162</t>
  </si>
  <si>
    <t>N-1240</t>
  </si>
  <si>
    <t>N-1765</t>
  </si>
  <si>
    <t>Hand tripped on Voltage regulation as per NRLDC instruction. Agra=436kV</t>
  </si>
  <si>
    <t>N-174</t>
  </si>
  <si>
    <t>N-91</t>
  </si>
  <si>
    <t>Line hand tripped for Voltage regulation as per  NRLDC instruction.Agra=424kV</t>
  </si>
  <si>
    <t>N-158</t>
  </si>
  <si>
    <t>Line hand tripped for Voltage regulation as per  NRLDC instruction.Agra=432kV</t>
  </si>
  <si>
    <t>N-345</t>
  </si>
  <si>
    <t>N-445</t>
  </si>
  <si>
    <t>N-630</t>
  </si>
  <si>
    <t>N-824</t>
  </si>
  <si>
    <t>N-893</t>
  </si>
  <si>
    <t>N-1047</t>
  </si>
  <si>
    <t>S/D taken for replacement of Y-phase punctured LA  at Agra end</t>
  </si>
  <si>
    <t>N-1289</t>
  </si>
  <si>
    <t>N-1463</t>
  </si>
  <si>
    <t>Line hand tripped for Voltage regulation as per  NRLDC instruction. Agra=435kV</t>
  </si>
  <si>
    <t>N-1698</t>
  </si>
  <si>
    <t>Hand tripped on Voltage regulation as per NRLDC instruction. Agra=426kV</t>
  </si>
  <si>
    <t>N-2190</t>
  </si>
  <si>
    <t>Line Hand tripped on Voltage regulation as per NRLDC instruction. Agra= 421KV</t>
  </si>
  <si>
    <t>Tripped on B-N fault at  Agra end only ,F.C.=2.03KA.</t>
  </si>
  <si>
    <t>N-657</t>
  </si>
  <si>
    <t>S/D taken for taking  L/R in service  at Sohawal end which was out of service  due to PRV malfunctioning.</t>
  </si>
  <si>
    <t>N-300</t>
  </si>
  <si>
    <t>S/D taken to take L/R in service at Bareilly which was out of service  due to oil leakage in Reactor tank.</t>
  </si>
  <si>
    <t>Tripped due to R-N fault,F.D.=13.52km from Bareily, F.C.=13.77KA.</t>
  </si>
  <si>
    <t>A/R successfully due to B-N fault. F.D.= 8.098KM from Bareilly, F.C.= 16.03KAmp at Bareilly</t>
  </si>
  <si>
    <t>N-114</t>
  </si>
  <si>
    <t>Line hand tripped for Voltage regulation as per  NRLDC instruction.MNP=430kV</t>
  </si>
  <si>
    <t>N-162</t>
  </si>
  <si>
    <t>Line hand tripped for Voltage regulation as per  NRLDC instruction.MNP=432kV</t>
  </si>
  <si>
    <t>N-243</t>
  </si>
  <si>
    <t>N-346</t>
  </si>
  <si>
    <t>SPLT</t>
  </si>
  <si>
    <t>Tripped from Mainpuri end only on DT received at Mainpuri due to PLCC mal-operation</t>
  </si>
  <si>
    <t>N-2143</t>
  </si>
  <si>
    <t>Line Hand tripped on Voltage regulation as per NRLDC instruction. Mainpuri= 428KV</t>
  </si>
  <si>
    <t>N-159</t>
  </si>
  <si>
    <t>Line hand tripped for Voltage regulation as per  NRLDC instruction. Mainpuri =430kV</t>
  </si>
  <si>
    <t>N-459</t>
  </si>
  <si>
    <t>Line hand tripped for Voltage regulation as per  NRLDC instruction Fatehpur =434kV</t>
  </si>
  <si>
    <t>N-825</t>
  </si>
  <si>
    <t>Line hand tripped for Voltage regulation as per  NRLDC instruction.MNPR=427kV</t>
  </si>
  <si>
    <t>N-1767</t>
  </si>
  <si>
    <t>Hand tripped on Voltage regulation as per NRLDC instruction. Fatehpur=790kV</t>
  </si>
  <si>
    <t>N-65</t>
  </si>
  <si>
    <t>Line hand tripped for Voltage regulation as per  NRLDC instruction.MNPR=424kV</t>
  </si>
  <si>
    <t>Tripped only from Gorakhpur(UPPCL) end due to unsuccessful A/R at UPPCL end caused by Y-N fault,F.D.=24.1km from GKP(PG), F.C.=8.62KA.</t>
  </si>
  <si>
    <t>N-581</t>
  </si>
  <si>
    <t>E/S/D availed for attending hot spot in Y-phase line main bay isolator at Kanpur</t>
  </si>
  <si>
    <t>Line hand tripped for Voltage regulation as per  NRLDC instruction.KNP=428kV</t>
  </si>
  <si>
    <t>N-462</t>
  </si>
  <si>
    <t>Line hand tripped for Voltage regulation as per  NRLDC instruction Kanpur =425/802kV</t>
  </si>
  <si>
    <t>N-173</t>
  </si>
  <si>
    <t>Line hand tripped for Voltage regulation as per  NRLDC instruction.KNP=425kV</t>
  </si>
  <si>
    <t>Tripped only from Panki(UP) end due to problem at UPPCL Panki end.</t>
  </si>
  <si>
    <t>Tripped only from Gorakhpur end due to unsuccessful A/R at GKP end caused by B-N fault,F.d.=155km from GKP,F.C.=2.03KA, F.d.=88.06km from LKO,F.C.=3.579KA.</t>
  </si>
  <si>
    <t>Tripped from Lucknow (PG) end only due to DT received from UPPTCL. Problem at uppcl end.</t>
  </si>
  <si>
    <t>N-494</t>
  </si>
  <si>
    <t>S/D taken by UPPCL for maintenance work at their end.</t>
  </si>
  <si>
    <t>A/R successfully on Y-N fault. F.D.= 134.8KM from Bareilly &amp; 118.5KM from Meerut, F.C.= 3.82KAmp at Bareilly &amp; 3.6KAmp at Meerrut. The fault was in Powerlink juridiction.</t>
  </si>
  <si>
    <t>Tripped due to R-B phase fault. F.D.= 137.9KM from Bareilly, Ir= 3.737KAmp &amp; Ib= 3.948KAmp. The fault was in Powerlink juridiction.</t>
  </si>
  <si>
    <t>Tripped only from NTPC Singrauli end due to unsuccessful A/R at NTPC singrauli end(Problem at NTPC Singrauli) caused by B-N fault,F.D.=258.7km from LKO(UP).</t>
  </si>
  <si>
    <t>N-1224</t>
  </si>
  <si>
    <t>S/D availed by NTPC for general maintenance work</t>
  </si>
  <si>
    <t>N-1389</t>
  </si>
  <si>
    <t>S/D taken by Chattisgarh WR transmission Ltd. for stringing (Power line crossing) of 400kV D/C Vindyachal 4&amp;5 SSTPP Pool- Vindhya pool ( Line under construction by Chattisgarh WR transmission Ltd.)</t>
  </si>
  <si>
    <t>Tripped at Singrauli end only due to DT received at Singrauli.</t>
  </si>
  <si>
    <t>Auto reclosed successfully from both end due to B-N fault. FD: 13.4km from Rihand</t>
  </si>
  <si>
    <t>N-1384</t>
  </si>
  <si>
    <t>S/D taken for Maintenance work by NTPC</t>
  </si>
  <si>
    <t>N-11</t>
  </si>
  <si>
    <t>S/D taken for line maintenance work by Varanasi.</t>
  </si>
  <si>
    <t>N-259</t>
  </si>
  <si>
    <t>SRMU</t>
  </si>
  <si>
    <t>Tripped from Sarnath(UPPCL) end only due to relay mal operation at Sarnath(UPPCL) end.</t>
  </si>
  <si>
    <t>N-182</t>
  </si>
  <si>
    <t>N-367</t>
  </si>
  <si>
    <t>S/D taken for line maintenance work</t>
  </si>
  <si>
    <t>Tripped only from Sarnath end due to problem at their end</t>
  </si>
  <si>
    <t>Tripped due to R-N fault,F.D.=201.7km from Bareily(UP), F.D.=18.63km from D'Ganga.</t>
  </si>
  <si>
    <t>Tripped due to over voltage at Dhauliganga(NHPC) end</t>
  </si>
  <si>
    <t>Tripped due to problem at Dhauliganga(NHPC) end &amp; DT received at Pithoragarh.</t>
  </si>
  <si>
    <t>N-1632</t>
  </si>
  <si>
    <t>S/D taken by UPPCL to attend hot spot in line isolator at Fatehpur(UP) end.</t>
  </si>
  <si>
    <t>S/D taken by UPPCL for attending CB problem at UPPCL end</t>
  </si>
  <si>
    <t>Tripped due to R-N fault. FD: 19.06km from Fatehpur, FC: Fatehpur-5.67KA. Fault in UPPCL jurisdiction.</t>
  </si>
  <si>
    <t>Emergency S/D taken by UPPCL for attending sparking problem in conductor at UPPCL Naubasta end.</t>
  </si>
  <si>
    <t>Emergency S/D taken by UPPCL for attending damaged R- phase CT at UPPCL Naubasta end.</t>
  </si>
  <si>
    <t>Tripped due to R-N fault. FD: 72.6km from Fatehpur, FC: 2.46KA. Fault in UPPCL jurisdiction</t>
  </si>
  <si>
    <t>N-2036</t>
  </si>
  <si>
    <t>Emergency S/D taken by UPPCL for attending some problem in UPPCL Naubasta end.</t>
  </si>
  <si>
    <t>Tripped on B-N fault. F.D.= 22KM from Kanpur &amp; 0.746KM from Panki(UP),  F.C.= 5.6KAmp at Kanpur. The fault is in UPPCL juridiction.</t>
  </si>
  <si>
    <t>N-171</t>
  </si>
  <si>
    <t>S/D taken to facilitate rectification of theft conductor &amp; cross arm of 220kv KNP-Unchahar-4 between loc no 397 to 399.</t>
  </si>
  <si>
    <t>N-269</t>
  </si>
  <si>
    <t>LPPT</t>
  </si>
  <si>
    <t>Tripped on R-Y fault. F.D.= 55KM from Kanpur &amp; 85.9KM from Unchahar, F.C.:  Ir=Iy= 4.1KAmp at Kanpur &amp; Ir=Iy= 2KAmp at Unchahar</t>
  </si>
  <si>
    <t>Tripped from Bareilly (UP) end only due to PLCC mal operation at Pithoragarh end .</t>
  </si>
  <si>
    <t>Tripped due to some problem in Bareily (UPPCL) end</t>
  </si>
  <si>
    <t>220KV SITARGANJ-CB GANJ</t>
  </si>
  <si>
    <t>N-314</t>
  </si>
  <si>
    <t>S/D taken by UPPCL to attend CB at CB Ganj.</t>
  </si>
  <si>
    <t>Tripped from tanakpur end due to tripping of 220KV Sitarganj-Bareily(UP) line due to problem at Bareily (UPPCL) end</t>
  </si>
  <si>
    <t>N-2015</t>
  </si>
  <si>
    <t>S/D availed for AMP work</t>
  </si>
  <si>
    <t>S/D availed for replacement of B Ph bushing due to oil leakage and other maintainance work</t>
  </si>
  <si>
    <t>N-1914</t>
  </si>
  <si>
    <t>S/D availed for replacement of 220kV R-phase bushing at Mainpuri.</t>
  </si>
  <si>
    <t>Hand tripped on Voltage regulation as per NRLDC instruction. Gorakhpur=393kV</t>
  </si>
  <si>
    <t>Hand tripped on Voltage regulation as per NRLDC instruction. Gorakhpur=389kV</t>
  </si>
  <si>
    <t>-</t>
  </si>
  <si>
    <t>Hand tripped on Voltage regulation as per NRLDC instruction. Balia=395kV</t>
  </si>
  <si>
    <t>N-615</t>
  </si>
  <si>
    <t>Hand tripped on Voltage regulation as per NRLDC instruction. Ballia=740kV</t>
  </si>
  <si>
    <t>N-1079</t>
  </si>
  <si>
    <t>Hand tripped on Voltage regulation as per NRLDC instruction. Balia=747kV</t>
  </si>
  <si>
    <t>N-30</t>
  </si>
  <si>
    <t>Hand tripped on Voltage regulation as per NRLDC instruction. Bareily=766kV</t>
  </si>
  <si>
    <t>N-146</t>
  </si>
  <si>
    <t>Hand tripped on Voltage regulation as per NRLDC instruction. Bareily=747kV</t>
  </si>
  <si>
    <t>N-1021</t>
  </si>
  <si>
    <t>Hand tripped on Voltage regulation as per NRLDC instruction. Bareily=755kV</t>
  </si>
  <si>
    <t>N-1206</t>
  </si>
  <si>
    <t>Hand tripped on Voltage regulation as per NRLDC instruction. Bareilly=754kV</t>
  </si>
  <si>
    <t>N-1532</t>
  </si>
  <si>
    <t>Hand tripped on Voltage regulation as per NRLDC instruction. Bareilly=747kV</t>
  </si>
  <si>
    <t>N-2063</t>
  </si>
  <si>
    <t>Hand tripped on Voltage regulation as per NRLDC instruction. Bareily=740kV</t>
  </si>
  <si>
    <t>N-687</t>
  </si>
  <si>
    <t>Hand tripped on Voltage regulation as per NRLDC instruction. Ballia=752kV</t>
  </si>
  <si>
    <t>N-616</t>
  </si>
  <si>
    <t>Hand tripped on Voltage regulation as per NRLDC instruction. Lucknow=748kV</t>
  </si>
  <si>
    <t>N-689</t>
  </si>
  <si>
    <t>Hand tripped on Voltage regulation as per NRLDC instruction. Lucknow=755kV</t>
  </si>
  <si>
    <t>N-1078</t>
  </si>
  <si>
    <t>Hand tripped on Voltage regulation as per NRLDC instruction. Lucknow=751kV</t>
  </si>
  <si>
    <t>Hand tripped on Voltage regulation as per NRLDC instruction. Bareily=406kV</t>
  </si>
  <si>
    <t>Hand tripped on Voltage regulation as per NRLDC instruction. Bareily=396kV</t>
  </si>
  <si>
    <t>Hand tripped on Voltage regulation as per NRLDC instruction. BRLY=391kV</t>
  </si>
  <si>
    <t>Hand tripped on Voltage regulation as per NRLDC instruction. Bareily=397kV</t>
  </si>
  <si>
    <t>Hand tripped on Voltage regulation as per NRLDC instruction. Bareily=389kV</t>
  </si>
  <si>
    <t>N-691</t>
  </si>
  <si>
    <t>Hand tripped on Voltage regulation as per NRLDC instruction. Varanasi=753kV</t>
  </si>
  <si>
    <t>N-1080</t>
  </si>
  <si>
    <t>Hand tripped on Voltage regulation as per NRLDC instruction. Varanasi=756kV</t>
  </si>
  <si>
    <t>N-617</t>
  </si>
  <si>
    <t>Hand tripped on Voltage regulation as per NRLDC instruction. Fatehpur=740kV</t>
  </si>
  <si>
    <t>N-690</t>
  </si>
  <si>
    <t>Hand tripped on Voltage regulation as per NRLDC instruction. Fatehpur=751kV</t>
  </si>
  <si>
    <t>N-1212</t>
  </si>
  <si>
    <t>Hand tripped on Voltage regulation as per NRLDC instruction. Fatehpur=750kV</t>
  </si>
  <si>
    <t>Hand tripped on Voltage regulation as per NRLDC instruction. BRLY=393kV</t>
  </si>
  <si>
    <t>N-1184</t>
  </si>
  <si>
    <t>Hand tripped on Voltage regulation as per NRLDC instruction. Bareily=400kV</t>
  </si>
  <si>
    <t>Sasaram HVDC B/B BLOCK-I</t>
  </si>
  <si>
    <t xml:space="preserve"> Availability calculation for the Period :  From 01.07.2017 to 31.07.2017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</si>
</sst>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0.000"/>
    <numFmt numFmtId="165" formatCode="0.00_)"/>
    <numFmt numFmtId="166" formatCode="0;[Red]0"/>
    <numFmt numFmtId="167" formatCode="0_)"/>
    <numFmt numFmtId="168" formatCode="0.00;[Red]0.00"/>
    <numFmt numFmtId="169" formatCode="[hh]:mm"/>
    <numFmt numFmtId="170" formatCode="dd/mm/yy&quot;   &quot;hh:mm"/>
    <numFmt numFmtId="171" formatCode="dd/mm&quot;   &quot;hh:mm"/>
    <numFmt numFmtId="172" formatCode="[h]:mm"/>
    <numFmt numFmtId="173" formatCode="0.0"/>
    <numFmt numFmtId="174" formatCode="hhmm"/>
    <numFmt numFmtId="175" formatCode="h:mm;@"/>
    <numFmt numFmtId="176" formatCode="dd\-mm\-yy\ \ hh:mm"/>
  </numFmts>
  <fonts count="3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Times New Roman"/>
      <family val="1"/>
    </font>
    <font>
      <sz val="10"/>
      <name val="Courier New"/>
      <family val="3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Times New Roman"/>
      <family val="1"/>
    </font>
    <font>
      <sz val="9"/>
      <color indexed="81"/>
      <name val="Tahoma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sz val="10"/>
      <name val="Times New Roman"/>
      <family val="1"/>
    </font>
    <font>
      <b/>
      <sz val="9"/>
      <color indexed="81"/>
      <name val="Tahoma"/>
      <family val="2"/>
    </font>
    <font>
      <sz val="9"/>
      <name val="Times New Roma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0000"/>
      <name val="Times New Roman"/>
      <family val="1"/>
    </font>
    <font>
      <sz val="8"/>
      <name val="Times New Roman"/>
      <family val="1"/>
    </font>
    <font>
      <sz val="11"/>
      <color rgb="FFFF0000"/>
      <name val="Arial"/>
      <family val="2"/>
    </font>
    <font>
      <sz val="10"/>
      <color theme="1" tint="4.9989318521683403E-2"/>
      <name val="Calibri"/>
      <family val="2"/>
      <scheme val="minor"/>
    </font>
    <font>
      <b/>
      <sz val="11"/>
      <name val="Courier New"/>
      <family val="3"/>
    </font>
    <font>
      <sz val="11"/>
      <color rgb="FF00B0F0"/>
      <name val="Arial"/>
      <family val="2"/>
    </font>
    <font>
      <sz val="11"/>
      <color theme="9" tint="-0.49998474074526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5" tint="0.59999389629810485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27">
    <xf numFmtId="20" fontId="0" fillId="0" borderId="0"/>
    <xf numFmtId="0" fontId="7" fillId="0" borderId="0" applyNumberFormat="0" applyFill="0" applyBorder="0" applyAlignment="0" applyProtection="0"/>
    <xf numFmtId="9" fontId="6" fillId="0" borderId="0" applyFill="0" applyBorder="0" applyAlignment="0" applyProtection="0"/>
    <xf numFmtId="0" fontId="2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4" fillId="0" borderId="0"/>
    <xf numFmtId="0" fontId="4" fillId="0" borderId="0"/>
    <xf numFmtId="9" fontId="4" fillId="0" borderId="0" applyFill="0" applyBorder="0" applyAlignment="0" applyProtection="0"/>
    <xf numFmtId="0" fontId="4" fillId="0" borderId="0"/>
    <xf numFmtId="20" fontId="6" fillId="0" borderId="0"/>
    <xf numFmtId="9" fontId="6" fillId="0" borderId="0" applyFill="0" applyBorder="0" applyAlignment="0" applyProtection="0"/>
    <xf numFmtId="0" fontId="6" fillId="0" borderId="0"/>
    <xf numFmtId="20" fontId="6" fillId="0" borderId="0"/>
    <xf numFmtId="0" fontId="10" fillId="0" borderId="0"/>
    <xf numFmtId="0" fontId="10" fillId="0" borderId="0"/>
    <xf numFmtId="0" fontId="10" fillId="0" borderId="0"/>
    <xf numFmtId="9" fontId="4" fillId="0" borderId="0" applyFill="0" applyBorder="0" applyAlignment="0" applyProtection="0"/>
    <xf numFmtId="165" fontId="4" fillId="0" borderId="0"/>
    <xf numFmtId="165" fontId="4" fillId="0" borderId="0"/>
    <xf numFmtId="165" fontId="4" fillId="0" borderId="0"/>
    <xf numFmtId="164" fontId="2" fillId="0" borderId="0"/>
    <xf numFmtId="0" fontId="1" fillId="0" borderId="0"/>
    <xf numFmtId="174" fontId="4" fillId="0" borderId="0"/>
    <xf numFmtId="20" fontId="6" fillId="0" borderId="0"/>
  </cellStyleXfs>
  <cellXfs count="1038">
    <xf numFmtId="20" fontId="0" fillId="0" borderId="0" xfId="0"/>
    <xf numFmtId="164" fontId="18" fillId="0" borderId="0" xfId="3" applyNumberFormat="1" applyFont="1" applyBorder="1" applyAlignment="1" applyProtection="1">
      <alignment horizontal="center" vertical="center"/>
    </xf>
    <xf numFmtId="164" fontId="2" fillId="0" borderId="0" xfId="3" applyNumberFormat="1" applyFont="1" applyBorder="1"/>
    <xf numFmtId="164" fontId="2" fillId="0" borderId="0" xfId="3" applyNumberFormat="1" applyFont="1"/>
    <xf numFmtId="1" fontId="2" fillId="0" borderId="0" xfId="3" applyNumberFormat="1" applyFont="1" applyBorder="1"/>
    <xf numFmtId="1" fontId="2" fillId="0" borderId="0" xfId="3" applyNumberFormat="1" applyFont="1"/>
    <xf numFmtId="0" fontId="13" fillId="0" borderId="12" xfId="3" applyNumberFormat="1" applyFont="1" applyBorder="1" applyAlignment="1">
      <alignment horizontal="left" vertical="center" wrapText="1"/>
    </xf>
    <xf numFmtId="164" fontId="12" fillId="0" borderId="6" xfId="3" applyNumberFormat="1" applyFont="1" applyBorder="1" applyAlignment="1" applyProtection="1">
      <alignment horizontal="left" vertical="center"/>
    </xf>
    <xf numFmtId="165" fontId="13" fillId="0" borderId="16" xfId="8" applyNumberFormat="1" applyFont="1" applyBorder="1" applyAlignment="1">
      <alignment horizontal="left" vertical="center"/>
    </xf>
    <xf numFmtId="164" fontId="13" fillId="0" borderId="15" xfId="3" applyNumberFormat="1" applyFont="1" applyBorder="1" applyAlignment="1">
      <alignment horizontal="left" vertical="center"/>
    </xf>
    <xf numFmtId="164" fontId="13" fillId="0" borderId="3" xfId="3" applyNumberFormat="1" applyFont="1" applyBorder="1" applyAlignment="1">
      <alignment horizontal="left" vertical="center"/>
    </xf>
    <xf numFmtId="165" fontId="14" fillId="0" borderId="3" xfId="6" applyNumberFormat="1" applyFont="1" applyBorder="1" applyAlignment="1">
      <alignment horizontal="left" vertical="center"/>
    </xf>
    <xf numFmtId="0" fontId="13" fillId="0" borderId="15" xfId="3" applyNumberFormat="1" applyFont="1" applyBorder="1" applyAlignment="1">
      <alignment horizontal="left" vertical="center" wrapText="1"/>
    </xf>
    <xf numFmtId="0" fontId="13" fillId="0" borderId="3" xfId="3" applyNumberFormat="1" applyFont="1" applyBorder="1" applyAlignment="1">
      <alignment horizontal="left" vertical="center" wrapText="1"/>
    </xf>
    <xf numFmtId="0" fontId="13" fillId="0" borderId="7" xfId="3" applyNumberFormat="1" applyFont="1" applyBorder="1" applyAlignment="1">
      <alignment horizontal="left" vertical="center" wrapText="1"/>
    </xf>
    <xf numFmtId="164" fontId="3" fillId="0" borderId="15" xfId="3" applyNumberFormat="1" applyFont="1" applyBorder="1" applyAlignment="1">
      <alignment horizontal="left" vertical="center"/>
    </xf>
    <xf numFmtId="165" fontId="14" fillId="0" borderId="15" xfId="8" applyNumberFormat="1" applyFont="1" applyBorder="1" applyAlignment="1">
      <alignment horizontal="left" vertical="center"/>
    </xf>
    <xf numFmtId="165" fontId="13" fillId="0" borderId="15" xfId="8" applyNumberFormat="1" applyFont="1" applyBorder="1" applyAlignment="1">
      <alignment horizontal="center" vertical="center"/>
    </xf>
    <xf numFmtId="0" fontId="13" fillId="0" borderId="18" xfId="3" applyNumberFormat="1" applyFont="1" applyBorder="1" applyAlignment="1">
      <alignment horizontal="left" vertical="center" wrapText="1"/>
    </xf>
    <xf numFmtId="165" fontId="14" fillId="0" borderId="7" xfId="6" applyNumberFormat="1" applyFont="1" applyBorder="1" applyAlignment="1">
      <alignment horizontal="left" vertical="center"/>
    </xf>
    <xf numFmtId="20" fontId="18" fillId="0" borderId="1" xfId="0" applyFont="1" applyFill="1" applyBorder="1" applyAlignment="1">
      <alignment horizontal="center" vertical="center" wrapText="1"/>
    </xf>
    <xf numFmtId="20" fontId="18" fillId="2" borderId="1" xfId="0" applyFont="1" applyFill="1" applyBorder="1" applyAlignment="1">
      <alignment horizontal="center" vertical="center"/>
    </xf>
    <xf numFmtId="170" fontId="18" fillId="2" borderId="1" xfId="2" applyNumberFormat="1" applyFont="1" applyFill="1" applyBorder="1" applyAlignment="1" applyProtection="1">
      <alignment horizontal="center" vertical="center"/>
    </xf>
    <xf numFmtId="22" fontId="18" fillId="2" borderId="1" xfId="0" applyNumberFormat="1" applyFont="1" applyFill="1" applyBorder="1" applyAlignment="1">
      <alignment horizontal="center" vertical="center"/>
    </xf>
    <xf numFmtId="20" fontId="18" fillId="2" borderId="1" xfId="0" applyFont="1" applyFill="1" applyBorder="1" applyAlignment="1">
      <alignment horizontal="center" vertical="center" wrapText="1"/>
    </xf>
    <xf numFmtId="22" fontId="18" fillId="2" borderId="1" xfId="2" applyNumberFormat="1" applyFont="1" applyFill="1" applyBorder="1" applyAlignment="1" applyProtection="1">
      <alignment horizontal="center" vertical="center"/>
    </xf>
    <xf numFmtId="22" fontId="18" fillId="0" borderId="1" xfId="0" applyNumberFormat="1" applyFont="1" applyFill="1" applyBorder="1" applyAlignment="1">
      <alignment horizontal="center" vertical="center"/>
    </xf>
    <xf numFmtId="20" fontId="18" fillId="0" borderId="1" xfId="0" quotePrefix="1" applyFont="1" applyBorder="1" applyAlignment="1">
      <alignment horizontal="center" vertical="center" wrapText="1"/>
    </xf>
    <xf numFmtId="170" fontId="19" fillId="2" borderId="1" xfId="2" applyNumberFormat="1" applyFont="1" applyFill="1" applyBorder="1" applyAlignment="1" applyProtection="1">
      <alignment horizontal="center" vertical="center"/>
    </xf>
    <xf numFmtId="20" fontId="19" fillId="2" borderId="1" xfId="0" applyFont="1" applyFill="1" applyBorder="1" applyAlignment="1">
      <alignment horizontal="center" vertical="center" wrapText="1"/>
    </xf>
    <xf numFmtId="20" fontId="18" fillId="0" borderId="1" xfId="0" quotePrefix="1" applyFont="1" applyBorder="1" applyAlignment="1">
      <alignment horizontal="center" vertical="center"/>
    </xf>
    <xf numFmtId="22" fontId="19" fillId="2" borderId="1" xfId="0" applyNumberFormat="1" applyFont="1" applyFill="1" applyBorder="1" applyAlignment="1">
      <alignment horizontal="center" vertical="center"/>
    </xf>
    <xf numFmtId="170" fontId="18" fillId="2" borderId="6" xfId="2" applyNumberFormat="1" applyFont="1" applyFill="1" applyBorder="1" applyAlignment="1" applyProtection="1">
      <alignment horizontal="center" vertical="center"/>
    </xf>
    <xf numFmtId="170" fontId="18" fillId="3" borderId="1" xfId="2" applyNumberFormat="1" applyFont="1" applyFill="1" applyBorder="1" applyAlignment="1" applyProtection="1">
      <alignment horizontal="center" vertical="center"/>
    </xf>
    <xf numFmtId="20" fontId="18" fillId="0" borderId="0" xfId="0" applyFont="1" applyFill="1" applyAlignment="1">
      <alignment horizontal="left" vertical="center" wrapText="1"/>
    </xf>
    <xf numFmtId="170" fontId="20" fillId="2" borderId="1" xfId="2" applyNumberFormat="1" applyFont="1" applyFill="1" applyBorder="1" applyAlignment="1" applyProtection="1">
      <alignment horizontal="center" vertical="center"/>
    </xf>
    <xf numFmtId="170" fontId="20" fillId="2" borderId="3" xfId="2" applyNumberFormat="1" applyFont="1" applyFill="1" applyBorder="1" applyAlignment="1" applyProtection="1">
      <alignment horizontal="center" vertical="center"/>
    </xf>
    <xf numFmtId="22" fontId="20" fillId="2" borderId="1" xfId="0" applyNumberFormat="1" applyFont="1" applyFill="1" applyBorder="1" applyAlignment="1">
      <alignment horizontal="center" vertical="center"/>
    </xf>
    <xf numFmtId="20" fontId="20" fillId="2" borderId="1" xfId="0" applyFont="1" applyFill="1" applyBorder="1" applyAlignment="1">
      <alignment horizontal="center" vertical="center" wrapText="1"/>
    </xf>
    <xf numFmtId="0" fontId="13" fillId="2" borderId="18" xfId="3" applyNumberFormat="1" applyFont="1" applyFill="1" applyBorder="1" applyAlignment="1">
      <alignment horizontal="center" vertical="center" wrapText="1"/>
    </xf>
    <xf numFmtId="0" fontId="18" fillId="0" borderId="77" xfId="23" applyNumberFormat="1" applyFont="1" applyFill="1" applyBorder="1" applyAlignment="1">
      <alignment horizontal="left" vertical="top" wrapText="1"/>
    </xf>
    <xf numFmtId="0" fontId="18" fillId="9" borderId="77" xfId="23" applyNumberFormat="1" applyFont="1" applyFill="1" applyBorder="1" applyAlignment="1">
      <alignment horizontal="center" vertical="center" wrapText="1"/>
    </xf>
    <xf numFmtId="164" fontId="18" fillId="9" borderId="77" xfId="23" applyNumberFormat="1" applyFont="1" applyFill="1" applyBorder="1" applyAlignment="1">
      <alignment horizontal="center" vertical="center" wrapText="1"/>
    </xf>
    <xf numFmtId="0" fontId="22" fillId="0" borderId="46" xfId="7" applyFont="1" applyFill="1" applyBorder="1" applyAlignment="1">
      <alignment vertical="top" wrapText="1"/>
    </xf>
    <xf numFmtId="0" fontId="18" fillId="0" borderId="77" xfId="23" applyNumberFormat="1" applyFont="1" applyFill="1" applyBorder="1" applyAlignment="1">
      <alignment horizontal="center" vertical="center" wrapText="1"/>
    </xf>
    <xf numFmtId="164" fontId="18" fillId="0" borderId="77" xfId="23" applyNumberFormat="1" applyFont="1" applyFill="1" applyBorder="1" applyAlignment="1">
      <alignment horizontal="center" vertical="center" wrapText="1"/>
    </xf>
    <xf numFmtId="164" fontId="18" fillId="0" borderId="78" xfId="23" applyNumberFormat="1" applyFont="1" applyFill="1" applyBorder="1" applyAlignment="1">
      <alignment horizontal="center" vertical="center" wrapText="1"/>
    </xf>
    <xf numFmtId="164" fontId="18" fillId="0" borderId="7" xfId="23" applyNumberFormat="1" applyFont="1" applyFill="1" applyBorder="1" applyAlignment="1">
      <alignment horizontal="center" vertical="center" wrapText="1"/>
    </xf>
    <xf numFmtId="164" fontId="18" fillId="9" borderId="15" xfId="23" applyNumberFormat="1" applyFont="1" applyFill="1" applyBorder="1" applyAlignment="1">
      <alignment horizontal="center" vertical="center" wrapText="1"/>
    </xf>
    <xf numFmtId="164" fontId="18" fillId="9" borderId="7" xfId="23" applyNumberFormat="1" applyFont="1" applyFill="1" applyBorder="1" applyAlignment="1">
      <alignment horizontal="center" vertical="center" wrapText="1"/>
    </xf>
    <xf numFmtId="164" fontId="18" fillId="9" borderId="78" xfId="23" applyNumberFormat="1" applyFont="1" applyFill="1" applyBorder="1" applyAlignment="1">
      <alignment horizontal="center" vertical="center" wrapText="1"/>
    </xf>
    <xf numFmtId="165" fontId="13" fillId="0" borderId="15" xfId="8" applyNumberFormat="1" applyFont="1" applyBorder="1" applyAlignment="1">
      <alignment horizontal="left" vertical="center"/>
    </xf>
    <xf numFmtId="20" fontId="18" fillId="2" borderId="1" xfId="0" applyFont="1" applyFill="1" applyBorder="1" applyAlignment="1">
      <alignment vertical="center" wrapText="1"/>
    </xf>
    <xf numFmtId="20" fontId="18" fillId="0" borderId="1" xfId="0" quotePrefix="1" applyFont="1" applyBorder="1" applyAlignment="1">
      <alignment horizontal="left" vertical="center"/>
    </xf>
    <xf numFmtId="16" fontId="18" fillId="2" borderId="1" xfId="0" applyNumberFormat="1" applyFont="1" applyFill="1" applyBorder="1" applyAlignment="1">
      <alignment horizontal="center" vertical="center"/>
    </xf>
    <xf numFmtId="20" fontId="18" fillId="2" borderId="1" xfId="0" applyFont="1" applyFill="1" applyBorder="1" applyAlignment="1">
      <alignment horizontal="left" vertical="center" wrapText="1"/>
    </xf>
    <xf numFmtId="20" fontId="18" fillId="2" borderId="1" xfId="0" applyFont="1" applyFill="1" applyBorder="1" applyAlignment="1">
      <alignment horizontal="left" vertical="center"/>
    </xf>
    <xf numFmtId="0" fontId="18" fillId="0" borderId="2" xfId="7" applyFont="1" applyFill="1" applyBorder="1" applyAlignment="1">
      <alignment vertical="top" wrapText="1"/>
    </xf>
    <xf numFmtId="164" fontId="18" fillId="9" borderId="0" xfId="23" applyNumberFormat="1" applyFont="1" applyFill="1" applyBorder="1" applyAlignment="1">
      <alignment horizontal="center" vertical="center" wrapText="1"/>
    </xf>
    <xf numFmtId="0" fontId="18" fillId="0" borderId="46" xfId="7" applyFont="1" applyFill="1" applyBorder="1" applyAlignment="1">
      <alignment vertical="top" wrapText="1"/>
    </xf>
    <xf numFmtId="165" fontId="13" fillId="0" borderId="7" xfId="8" applyNumberFormat="1" applyFont="1" applyBorder="1" applyAlignment="1">
      <alignment horizontal="left" vertical="center"/>
    </xf>
    <xf numFmtId="20" fontId="18" fillId="0" borderId="1" xfId="0" applyFont="1" applyFill="1" applyBorder="1" applyAlignment="1">
      <alignment horizontal="left" vertical="center"/>
    </xf>
    <xf numFmtId="20" fontId="18" fillId="0" borderId="1" xfId="0" applyFont="1" applyFill="1" applyBorder="1" applyAlignment="1">
      <alignment vertical="center"/>
    </xf>
    <xf numFmtId="170" fontId="18" fillId="0" borderId="1" xfId="2" applyNumberFormat="1" applyFont="1" applyFill="1" applyBorder="1" applyAlignment="1" applyProtection="1">
      <alignment horizontal="center" vertical="center"/>
    </xf>
    <xf numFmtId="20" fontId="18" fillId="0" borderId="1" xfId="0" applyFont="1" applyFill="1" applyBorder="1" applyAlignment="1">
      <alignment horizontal="center" vertical="center"/>
    </xf>
    <xf numFmtId="20" fontId="18" fillId="0" borderId="1" xfId="0" applyFont="1" applyFill="1" applyBorder="1" applyAlignment="1">
      <alignment vertical="center" wrapText="1"/>
    </xf>
    <xf numFmtId="175" fontId="18" fillId="0" borderId="1" xfId="2" applyNumberFormat="1" applyFont="1" applyFill="1" applyBorder="1" applyAlignment="1" applyProtection="1">
      <alignment horizontal="center" vertical="center"/>
    </xf>
    <xf numFmtId="170" fontId="17" fillId="0" borderId="1" xfId="2" applyNumberFormat="1" applyFont="1" applyFill="1" applyBorder="1" applyAlignment="1" applyProtection="1">
      <alignment horizontal="center" vertical="center"/>
    </xf>
    <xf numFmtId="16" fontId="18" fillId="0" borderId="1" xfId="0" applyNumberFormat="1" applyFont="1" applyFill="1" applyBorder="1" applyAlignment="1">
      <alignment horizontal="center" vertical="center"/>
    </xf>
    <xf numFmtId="169" fontId="18" fillId="2" borderId="1" xfId="0" applyNumberFormat="1" applyFont="1" applyFill="1" applyBorder="1" applyAlignment="1">
      <alignment horizontal="center" vertical="center"/>
    </xf>
    <xf numFmtId="164" fontId="18" fillId="3" borderId="1" xfId="23" applyFont="1" applyFill="1" applyBorder="1" applyAlignment="1">
      <alignment horizontal="justify" vertical="top"/>
    </xf>
    <xf numFmtId="1" fontId="0" fillId="0" borderId="0" xfId="0" applyNumberFormat="1"/>
    <xf numFmtId="20" fontId="18" fillId="0" borderId="1" xfId="0" quotePrefix="1" applyFont="1" applyFill="1" applyBorder="1" applyAlignment="1">
      <alignment vertical="center"/>
    </xf>
    <xf numFmtId="170" fontId="18" fillId="0" borderId="1" xfId="2" applyNumberFormat="1" applyFont="1" applyFill="1" applyBorder="1" applyAlignment="1" applyProtection="1">
      <alignment vertical="center"/>
    </xf>
    <xf numFmtId="169" fontId="18" fillId="0" borderId="1" xfId="0" applyNumberFormat="1" applyFont="1" applyFill="1" applyBorder="1" applyAlignment="1">
      <alignment vertical="center"/>
    </xf>
    <xf numFmtId="16" fontId="18" fillId="0" borderId="1" xfId="0" applyNumberFormat="1" applyFont="1" applyFill="1" applyBorder="1" applyAlignment="1">
      <alignment vertical="center"/>
    </xf>
    <xf numFmtId="20" fontId="0" fillId="0" borderId="0" xfId="0" applyAlignment="1"/>
    <xf numFmtId="164" fontId="18" fillId="0" borderId="1" xfId="23" applyFont="1" applyFill="1" applyBorder="1" applyAlignment="1">
      <alignment vertical="top"/>
    </xf>
    <xf numFmtId="20" fontId="18" fillId="2" borderId="1" xfId="0" quotePrefix="1" applyFont="1" applyFill="1" applyBorder="1" applyAlignment="1">
      <alignment vertical="center"/>
    </xf>
    <xf numFmtId="170" fontId="18" fillId="2" borderId="1" xfId="2" applyNumberFormat="1" applyFont="1" applyFill="1" applyBorder="1" applyAlignment="1" applyProtection="1">
      <alignment vertical="center"/>
    </xf>
    <xf numFmtId="169" fontId="18" fillId="2" borderId="1" xfId="0" applyNumberFormat="1" applyFont="1" applyFill="1" applyBorder="1" applyAlignment="1">
      <alignment vertical="center"/>
    </xf>
    <xf numFmtId="20" fontId="18" fillId="2" borderId="1" xfId="0" applyFont="1" applyFill="1" applyBorder="1" applyAlignment="1">
      <alignment vertical="center"/>
    </xf>
    <xf numFmtId="16" fontId="18" fillId="2" borderId="1" xfId="0" applyNumberFormat="1" applyFont="1" applyFill="1" applyBorder="1" applyAlignment="1">
      <alignment vertical="center"/>
    </xf>
    <xf numFmtId="20" fontId="18" fillId="0" borderId="1" xfId="0" applyFont="1" applyFill="1" applyBorder="1" applyAlignment="1"/>
    <xf numFmtId="20" fontId="18" fillId="3" borderId="1" xfId="0" quotePrefix="1" applyFont="1" applyFill="1" applyBorder="1" applyAlignment="1">
      <alignment vertical="center"/>
    </xf>
    <xf numFmtId="170" fontId="18" fillId="3" borderId="1" xfId="2" applyNumberFormat="1" applyFont="1" applyFill="1" applyBorder="1" applyAlignment="1" applyProtection="1">
      <alignment vertical="center"/>
    </xf>
    <xf numFmtId="170" fontId="17" fillId="2" borderId="0" xfId="0" applyNumberFormat="1" applyFont="1" applyFill="1" applyAlignment="1">
      <alignment horizontal="center" vertical="center"/>
    </xf>
    <xf numFmtId="165" fontId="17" fillId="2" borderId="0" xfId="0" applyNumberFormat="1" applyFont="1" applyFill="1" applyAlignment="1">
      <alignment horizontal="center" vertical="center"/>
    </xf>
    <xf numFmtId="165" fontId="17" fillId="2" borderId="0" xfId="0" applyNumberFormat="1" applyFont="1" applyFill="1" applyAlignment="1">
      <alignment horizontal="center" vertical="center" wrapText="1"/>
    </xf>
    <xf numFmtId="170" fontId="18" fillId="2" borderId="1" xfId="4" applyNumberFormat="1" applyFont="1" applyFill="1" applyBorder="1" applyAlignment="1">
      <alignment horizontal="center" vertical="center"/>
    </xf>
    <xf numFmtId="165" fontId="17" fillId="2" borderId="1" xfId="0" applyNumberFormat="1" applyFont="1" applyFill="1" applyBorder="1" applyAlignment="1">
      <alignment horizontal="center" vertical="center" wrapText="1"/>
    </xf>
    <xf numFmtId="167" fontId="17" fillId="2" borderId="1" xfId="0" applyNumberFormat="1" applyFont="1" applyFill="1" applyBorder="1" applyAlignment="1">
      <alignment horizontal="center" vertical="center"/>
    </xf>
    <xf numFmtId="167" fontId="18" fillId="2" borderId="1" xfId="4" applyNumberFormat="1" applyFont="1" applyFill="1" applyBorder="1" applyAlignment="1">
      <alignment horizontal="center" vertical="center"/>
    </xf>
    <xf numFmtId="0" fontId="18" fillId="2" borderId="1" xfId="4" applyFont="1" applyFill="1" applyBorder="1" applyAlignment="1">
      <alignment horizontal="center" vertical="center"/>
    </xf>
    <xf numFmtId="167" fontId="17" fillId="2" borderId="1" xfId="1" applyNumberFormat="1" applyFont="1" applyFill="1" applyBorder="1" applyAlignment="1">
      <alignment horizontal="center" vertical="center"/>
    </xf>
    <xf numFmtId="167" fontId="17" fillId="2" borderId="6" xfId="1" applyNumberFormat="1" applyFont="1" applyFill="1" applyBorder="1" applyAlignment="1">
      <alignment horizontal="center" vertical="center"/>
    </xf>
    <xf numFmtId="20" fontId="18" fillId="0" borderId="0" xfId="0" applyFont="1" applyFill="1" applyAlignment="1">
      <alignment horizontal="center" vertical="center"/>
    </xf>
    <xf numFmtId="170" fontId="18" fillId="0" borderId="1" xfId="0" applyNumberFormat="1" applyFont="1" applyFill="1" applyBorder="1" applyAlignment="1">
      <alignment horizontal="center" vertical="center"/>
    </xf>
    <xf numFmtId="22" fontId="24" fillId="0" borderId="1" xfId="0" applyNumberFormat="1" applyFont="1" applyFill="1" applyBorder="1" applyAlignment="1">
      <alignment horizontal="center" vertical="center"/>
    </xf>
    <xf numFmtId="22" fontId="18" fillId="0" borderId="1" xfId="0" applyNumberFormat="1" applyFont="1" applyFill="1" applyBorder="1" applyAlignment="1">
      <alignment horizontal="center" vertical="center" wrapText="1"/>
    </xf>
    <xf numFmtId="170" fontId="18" fillId="0" borderId="1" xfId="0" applyNumberFormat="1" applyFont="1" applyBorder="1" applyAlignment="1">
      <alignment horizontal="center" vertical="center"/>
    </xf>
    <xf numFmtId="20" fontId="18" fillId="2" borderId="0" xfId="0" applyFont="1" applyFill="1" applyAlignment="1">
      <alignment horizontal="center" vertical="center"/>
    </xf>
    <xf numFmtId="20" fontId="25" fillId="0" borderId="0" xfId="0" applyFont="1" applyAlignment="1">
      <alignment horizontal="center"/>
    </xf>
    <xf numFmtId="20" fontId="25" fillId="13" borderId="0" xfId="0" applyFont="1" applyFill="1" applyAlignment="1">
      <alignment horizontal="center"/>
    </xf>
    <xf numFmtId="20" fontId="12" fillId="0" borderId="0" xfId="0" applyFont="1"/>
    <xf numFmtId="20" fontId="8" fillId="0" borderId="0" xfId="0" applyFont="1" applyAlignment="1">
      <alignment vertical="center"/>
    </xf>
    <xf numFmtId="20" fontId="11" fillId="12" borderId="1" xfId="0" applyFont="1" applyFill="1" applyBorder="1" applyAlignment="1">
      <alignment horizontal="center"/>
    </xf>
    <xf numFmtId="20" fontId="11" fillId="13" borderId="1" xfId="0" applyFont="1" applyFill="1" applyBorder="1" applyAlignment="1">
      <alignment horizontal="center"/>
    </xf>
    <xf numFmtId="20" fontId="13" fillId="0" borderId="1" xfId="0" applyFont="1" applyBorder="1" applyAlignment="1">
      <alignment horizontal="left" vertical="center"/>
    </xf>
    <xf numFmtId="20" fontId="13" fillId="14" borderId="4" xfId="0" applyFont="1" applyFill="1" applyBorder="1" applyAlignment="1">
      <alignment horizontal="left" vertical="center"/>
    </xf>
    <xf numFmtId="20" fontId="12" fillId="0" borderId="0" xfId="0" applyFont="1" applyAlignment="1">
      <alignment horizontal="left"/>
    </xf>
    <xf numFmtId="20" fontId="0" fillId="0" borderId="0" xfId="0" applyAlignment="1">
      <alignment horizontal="left"/>
    </xf>
    <xf numFmtId="20" fontId="21" fillId="0" borderId="1" xfId="0" applyFont="1" applyBorder="1" applyAlignment="1">
      <alignment horizontal="left" vertical="center"/>
    </xf>
    <xf numFmtId="20" fontId="12" fillId="2" borderId="0" xfId="0" applyFont="1" applyFill="1" applyAlignment="1">
      <alignment horizontal="left"/>
    </xf>
    <xf numFmtId="20" fontId="13" fillId="2" borderId="0" xfId="0" applyFont="1" applyFill="1" applyBorder="1" applyAlignment="1">
      <alignment horizontal="left" vertical="center"/>
    </xf>
    <xf numFmtId="20" fontId="13" fillId="0" borderId="1" xfId="0" quotePrefix="1" applyFont="1" applyBorder="1" applyAlignment="1">
      <alignment horizontal="left" vertical="center"/>
    </xf>
    <xf numFmtId="20" fontId="13" fillId="0" borderId="0" xfId="0" applyFont="1" applyFill="1" applyBorder="1" applyAlignment="1">
      <alignment horizontal="left" vertical="center"/>
    </xf>
    <xf numFmtId="20" fontId="13" fillId="2" borderId="1" xfId="0" applyFont="1" applyFill="1" applyBorder="1" applyAlignment="1">
      <alignment horizontal="left" vertical="center"/>
    </xf>
    <xf numFmtId="20" fontId="13" fillId="14" borderId="4" xfId="0" quotePrefix="1" applyFont="1" applyFill="1" applyBorder="1" applyAlignment="1">
      <alignment horizontal="left" vertical="center"/>
    </xf>
    <xf numFmtId="20" fontId="12" fillId="0" borderId="0" xfId="0" applyFont="1" applyFill="1" applyBorder="1" applyAlignment="1">
      <alignment horizontal="left"/>
    </xf>
    <xf numFmtId="20" fontId="13" fillId="14" borderId="80" xfId="0" quotePrefix="1" applyFont="1" applyFill="1" applyBorder="1" applyAlignment="1">
      <alignment horizontal="left" vertical="center"/>
    </xf>
    <xf numFmtId="20" fontId="12" fillId="15" borderId="0" xfId="0" applyFont="1" applyFill="1" applyAlignment="1">
      <alignment horizontal="left"/>
    </xf>
    <xf numFmtId="16" fontId="12" fillId="0" borderId="0" xfId="0" applyNumberFormat="1" applyFont="1" applyAlignment="1">
      <alignment horizontal="left"/>
    </xf>
    <xf numFmtId="20" fontId="12" fillId="0" borderId="0" xfId="0" applyFont="1" applyFill="1" applyAlignment="1">
      <alignment horizontal="left"/>
    </xf>
    <xf numFmtId="20" fontId="13" fillId="0" borderId="6" xfId="0" quotePrefix="1" applyFont="1" applyBorder="1" applyAlignment="1">
      <alignment horizontal="left" vertical="center"/>
    </xf>
    <xf numFmtId="20" fontId="12" fillId="16" borderId="0" xfId="0" applyFont="1" applyFill="1" applyAlignment="1">
      <alignment horizontal="left"/>
    </xf>
    <xf numFmtId="20" fontId="12" fillId="17" borderId="0" xfId="0" applyFont="1" applyFill="1" applyAlignment="1">
      <alignment horizontal="left"/>
    </xf>
    <xf numFmtId="20" fontId="12" fillId="18" borderId="0" xfId="0" applyFont="1" applyFill="1" applyAlignment="1">
      <alignment horizontal="left"/>
    </xf>
    <xf numFmtId="20" fontId="13" fillId="19" borderId="4" xfId="0" applyFont="1" applyFill="1" applyBorder="1" applyAlignment="1">
      <alignment horizontal="left" vertical="center"/>
    </xf>
    <xf numFmtId="165" fontId="13" fillId="0" borderId="0" xfId="21" applyNumberFormat="1" applyFont="1" applyAlignment="1">
      <alignment horizontal="left" vertical="center"/>
    </xf>
    <xf numFmtId="20" fontId="13" fillId="0" borderId="1" xfId="0" applyFont="1" applyBorder="1" applyAlignment="1">
      <alignment vertical="center"/>
    </xf>
    <xf numFmtId="20" fontId="12" fillId="0" borderId="1" xfId="0" applyFont="1" applyBorder="1"/>
    <xf numFmtId="20" fontId="13" fillId="19" borderId="4" xfId="0" applyFont="1" applyFill="1" applyBorder="1" applyAlignment="1">
      <alignment horizontal="center" vertical="center"/>
    </xf>
    <xf numFmtId="20" fontId="12" fillId="4" borderId="0" xfId="0" applyFont="1" applyFill="1"/>
    <xf numFmtId="20" fontId="11" fillId="20" borderId="1" xfId="0" applyFont="1" applyFill="1" applyBorder="1" applyAlignment="1">
      <alignment horizontal="center"/>
    </xf>
    <xf numFmtId="20" fontId="13" fillId="21" borderId="4" xfId="0" applyFont="1" applyFill="1" applyBorder="1" applyAlignment="1">
      <alignment horizontal="center" vertical="center"/>
    </xf>
    <xf numFmtId="20" fontId="13" fillId="22" borderId="4" xfId="0" applyFont="1" applyFill="1" applyBorder="1" applyAlignment="1">
      <alignment horizontal="center" vertical="center"/>
    </xf>
    <xf numFmtId="20" fontId="13" fillId="23" borderId="1" xfId="0" applyFont="1" applyFill="1" applyBorder="1" applyAlignment="1">
      <alignment vertical="center"/>
    </xf>
    <xf numFmtId="20" fontId="13" fillId="4" borderId="0" xfId="0" applyFont="1" applyFill="1" applyBorder="1" applyAlignment="1">
      <alignment vertical="center"/>
    </xf>
    <xf numFmtId="20" fontId="13" fillId="0" borderId="1" xfId="0" quotePrefix="1" applyFont="1" applyBorder="1" applyAlignment="1">
      <alignment horizontal="center" vertical="center"/>
    </xf>
    <xf numFmtId="20" fontId="13" fillId="19" borderId="1" xfId="0" applyFont="1" applyFill="1" applyBorder="1" applyAlignment="1">
      <alignment horizontal="center" vertical="center"/>
    </xf>
    <xf numFmtId="20" fontId="13" fillId="2" borderId="1" xfId="0" applyFont="1" applyFill="1" applyBorder="1" applyAlignment="1">
      <alignment vertical="center"/>
    </xf>
    <xf numFmtId="20" fontId="11" fillId="3" borderId="0" xfId="0" applyFont="1" applyFill="1" applyAlignment="1">
      <alignment horizontal="center"/>
    </xf>
    <xf numFmtId="165" fontId="11" fillId="12" borderId="41" xfId="22" applyFont="1" applyFill="1" applyBorder="1" applyAlignment="1">
      <alignment horizontal="center" vertical="center"/>
    </xf>
    <xf numFmtId="20" fontId="13" fillId="0" borderId="6" xfId="0" applyFont="1" applyBorder="1" applyAlignment="1">
      <alignment vertical="center"/>
    </xf>
    <xf numFmtId="20" fontId="13" fillId="23" borderId="1" xfId="0" applyFont="1" applyFill="1" applyBorder="1" applyAlignment="1">
      <alignment horizontal="left" vertical="center"/>
    </xf>
    <xf numFmtId="20" fontId="12" fillId="0" borderId="1" xfId="0" applyFont="1" applyBorder="1" applyAlignment="1">
      <alignment horizontal="center"/>
    </xf>
    <xf numFmtId="20" fontId="13" fillId="0" borderId="1" xfId="0" applyFont="1" applyFill="1" applyBorder="1" applyAlignment="1">
      <alignment vertical="center"/>
    </xf>
    <xf numFmtId="20" fontId="13" fillId="0" borderId="0" xfId="0" applyFont="1" applyBorder="1" applyAlignment="1">
      <alignment vertical="center"/>
    </xf>
    <xf numFmtId="20" fontId="11" fillId="12" borderId="1" xfId="0" applyFont="1" applyFill="1" applyBorder="1" applyAlignment="1">
      <alignment horizontal="center" wrapText="1"/>
    </xf>
    <xf numFmtId="165" fontId="11" fillId="24" borderId="81" xfId="22" applyFont="1" applyFill="1" applyBorder="1" applyAlignment="1">
      <alignment vertical="center"/>
    </xf>
    <xf numFmtId="20" fontId="13" fillId="14" borderId="1" xfId="0" applyFont="1" applyFill="1" applyBorder="1" applyAlignment="1">
      <alignment horizontal="center" vertical="center"/>
    </xf>
    <xf numFmtId="165" fontId="11" fillId="3" borderId="81" xfId="22" applyFont="1" applyFill="1" applyBorder="1" applyAlignment="1">
      <alignment vertical="center"/>
    </xf>
    <xf numFmtId="20" fontId="11" fillId="0" borderId="1" xfId="0" applyFont="1" applyBorder="1"/>
    <xf numFmtId="20" fontId="13" fillId="19" borderId="1" xfId="0" quotePrefix="1" applyFont="1" applyFill="1" applyBorder="1" applyAlignment="1">
      <alignment horizontal="center" vertical="center"/>
    </xf>
    <xf numFmtId="164" fontId="13" fillId="0" borderId="46" xfId="3" quotePrefix="1" applyNumberFormat="1" applyFont="1" applyBorder="1" applyAlignment="1">
      <alignment horizontal="left" vertical="top"/>
    </xf>
    <xf numFmtId="20" fontId="13" fillId="0" borderId="1" xfId="0" applyFont="1" applyBorder="1" applyAlignment="1">
      <alignment horizontal="center" vertical="center"/>
    </xf>
    <xf numFmtId="20" fontId="11" fillId="3" borderId="1" xfId="0" applyFont="1" applyFill="1" applyBorder="1" applyAlignment="1">
      <alignment horizontal="center"/>
    </xf>
    <xf numFmtId="20" fontId="21" fillId="0" borderId="1" xfId="0" quotePrefix="1" applyFont="1" applyBorder="1" applyAlignment="1">
      <alignment horizontal="left" vertical="center"/>
    </xf>
    <xf numFmtId="0" fontId="13" fillId="14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Border="1" applyAlignment="1">
      <alignment vertical="center"/>
    </xf>
    <xf numFmtId="164" fontId="13" fillId="2" borderId="46" xfId="3" applyNumberFormat="1" applyFont="1" applyFill="1" applyBorder="1" applyAlignment="1">
      <alignment horizontal="justify" vertical="top"/>
    </xf>
    <xf numFmtId="0" fontId="13" fillId="0" borderId="1" xfId="0" applyNumberFormat="1" applyFont="1" applyBorder="1" applyAlignment="1">
      <alignment horizontal="center" vertical="center"/>
    </xf>
    <xf numFmtId="20" fontId="8" fillId="0" borderId="1" xfId="0" quotePrefix="1" applyFont="1" applyBorder="1" applyAlignment="1">
      <alignment horizontal="left" vertical="center"/>
    </xf>
    <xf numFmtId="1" fontId="12" fillId="0" borderId="0" xfId="0" applyNumberFormat="1" applyFont="1"/>
    <xf numFmtId="1" fontId="23" fillId="0" borderId="1" xfId="0" applyNumberFormat="1" applyFont="1" applyBorder="1" applyAlignment="1">
      <alignment horizontal="left"/>
    </xf>
    <xf numFmtId="1" fontId="12" fillId="0" borderId="1" xfId="0" applyNumberFormat="1" applyFont="1" applyBorder="1" applyAlignment="1">
      <alignment horizontal="center"/>
    </xf>
    <xf numFmtId="1" fontId="23" fillId="0" borderId="1" xfId="0" applyNumberFormat="1" applyFont="1" applyBorder="1" applyAlignment="1">
      <alignment horizontal="center"/>
    </xf>
    <xf numFmtId="1" fontId="13" fillId="0" borderId="1" xfId="0" applyNumberFormat="1" applyFont="1" applyBorder="1" applyAlignment="1">
      <alignment vertical="center"/>
    </xf>
    <xf numFmtId="1" fontId="27" fillId="0" borderId="1" xfId="0" applyNumberFormat="1" applyFont="1" applyBorder="1" applyAlignment="1">
      <alignment horizontal="center"/>
    </xf>
    <xf numFmtId="1" fontId="12" fillId="0" borderId="1" xfId="0" applyNumberFormat="1" applyFont="1" applyBorder="1"/>
    <xf numFmtId="1" fontId="26" fillId="0" borderId="1" xfId="0" applyNumberFormat="1" applyFont="1" applyBorder="1" applyAlignment="1">
      <alignment horizontal="center"/>
    </xf>
    <xf numFmtId="1" fontId="26" fillId="0" borderId="45" xfId="0" applyNumberFormat="1" applyFont="1" applyFill="1" applyBorder="1" applyAlignment="1">
      <alignment horizontal="center"/>
    </xf>
    <xf numFmtId="164" fontId="30" fillId="0" borderId="4" xfId="23" applyFont="1" applyBorder="1" applyAlignment="1" applyProtection="1">
      <alignment horizontal="center"/>
    </xf>
    <xf numFmtId="164" fontId="30" fillId="0" borderId="5" xfId="23" applyFont="1" applyBorder="1" applyAlignment="1" applyProtection="1">
      <alignment horizontal="center"/>
    </xf>
    <xf numFmtId="164" fontId="31" fillId="0" borderId="66" xfId="23" applyFont="1" applyBorder="1" applyProtection="1"/>
    <xf numFmtId="164" fontId="30" fillId="0" borderId="82" xfId="23" applyFont="1" applyBorder="1" applyAlignment="1" applyProtection="1">
      <alignment horizontal="center"/>
    </xf>
    <xf numFmtId="164" fontId="30" fillId="0" borderId="47" xfId="23" applyFont="1" applyBorder="1" applyProtection="1"/>
    <xf numFmtId="1" fontId="18" fillId="0" borderId="82" xfId="23" applyNumberFormat="1" applyFont="1" applyBorder="1" applyAlignment="1">
      <alignment horizontal="center"/>
    </xf>
    <xf numFmtId="0" fontId="18" fillId="0" borderId="46" xfId="23" applyNumberFormat="1" applyFont="1" applyBorder="1" applyAlignment="1">
      <alignment horizontal="left" vertical="top" wrapText="1"/>
    </xf>
    <xf numFmtId="0" fontId="18" fillId="3" borderId="46" xfId="7" applyFont="1" applyFill="1" applyBorder="1" applyAlignment="1">
      <alignment vertical="top" wrapText="1"/>
    </xf>
    <xf numFmtId="0" fontId="18" fillId="3" borderId="46" xfId="23" applyNumberFormat="1" applyFont="1" applyFill="1" applyBorder="1" applyAlignment="1">
      <alignment horizontal="left" vertical="top" wrapText="1"/>
    </xf>
    <xf numFmtId="20" fontId="18" fillId="0" borderId="1" xfId="0" applyFont="1" applyBorder="1" applyAlignment="1">
      <alignment horizontal="left" vertical="center"/>
    </xf>
    <xf numFmtId="0" fontId="18" fillId="25" borderId="46" xfId="7" applyFont="1" applyFill="1" applyBorder="1" applyAlignment="1">
      <alignment vertical="top" wrapText="1"/>
    </xf>
    <xf numFmtId="164" fontId="18" fillId="26" borderId="46" xfId="23" applyFont="1" applyFill="1" applyBorder="1" applyAlignment="1">
      <alignment horizontal="justify" vertical="top"/>
    </xf>
    <xf numFmtId="20" fontId="16" fillId="0" borderId="1" xfId="0" applyFont="1" applyBorder="1" applyAlignment="1">
      <alignment horizontal="left" vertical="center"/>
    </xf>
    <xf numFmtId="20" fontId="21" fillId="0" borderId="1" xfId="0" applyFont="1" applyBorder="1" applyAlignment="1">
      <alignment vertical="center"/>
    </xf>
    <xf numFmtId="0" fontId="22" fillId="0" borderId="0" xfId="7" applyFont="1" applyFill="1" applyBorder="1" applyAlignment="1">
      <alignment vertical="top" wrapText="1"/>
    </xf>
    <xf numFmtId="0" fontId="22" fillId="0" borderId="2" xfId="7" applyFont="1" applyFill="1" applyBorder="1" applyAlignment="1">
      <alignment vertical="top" wrapText="1"/>
    </xf>
    <xf numFmtId="1" fontId="18" fillId="0" borderId="1" xfId="23" applyNumberFormat="1" applyFont="1" applyBorder="1" applyAlignment="1">
      <alignment horizontal="center"/>
    </xf>
    <xf numFmtId="0" fontId="18" fillId="0" borderId="2" xfId="23" applyNumberFormat="1" applyFont="1" applyBorder="1" applyAlignment="1">
      <alignment horizontal="left" vertical="top" wrapText="1"/>
    </xf>
    <xf numFmtId="164" fontId="17" fillId="0" borderId="82" xfId="23" applyFont="1" applyBorder="1" applyAlignment="1">
      <alignment horizontal="center"/>
    </xf>
    <xf numFmtId="164" fontId="17" fillId="0" borderId="1" xfId="23" applyFont="1" applyBorder="1" applyAlignment="1">
      <alignment horizontal="center"/>
    </xf>
    <xf numFmtId="164" fontId="30" fillId="0" borderId="80" xfId="23" applyFont="1" applyBorder="1" applyProtection="1"/>
    <xf numFmtId="0" fontId="18" fillId="25" borderId="66" xfId="7" applyFont="1" applyFill="1" applyBorder="1" applyAlignment="1">
      <alignment vertical="top" wrapText="1"/>
    </xf>
    <xf numFmtId="164" fontId="18" fillId="0" borderId="46" xfId="23" applyFont="1" applyBorder="1" applyAlignment="1">
      <alignment horizontal="justify" vertical="top"/>
    </xf>
    <xf numFmtId="0" fontId="20" fillId="0" borderId="46" xfId="7" applyFont="1" applyFill="1" applyBorder="1" applyAlignment="1">
      <alignment vertical="top" wrapText="1"/>
    </xf>
    <xf numFmtId="164" fontId="30" fillId="0" borderId="1" xfId="23" applyFont="1" applyBorder="1" applyProtection="1"/>
    <xf numFmtId="0" fontId="18" fillId="0" borderId="1" xfId="7" applyFont="1" applyFill="1" applyBorder="1" applyAlignment="1">
      <alignment vertical="top" wrapText="1"/>
    </xf>
    <xf numFmtId="164" fontId="18" fillId="26" borderId="83" xfId="23" applyFont="1" applyFill="1" applyBorder="1" applyAlignment="1">
      <alignment horizontal="justify" vertical="top"/>
    </xf>
    <xf numFmtId="164" fontId="31" fillId="0" borderId="80" xfId="23" applyFont="1" applyBorder="1" applyProtection="1"/>
    <xf numFmtId="1" fontId="18" fillId="4" borderId="54" xfId="23" applyNumberFormat="1" applyFont="1" applyFill="1" applyBorder="1" applyAlignment="1">
      <alignment horizontal="center"/>
    </xf>
    <xf numFmtId="164" fontId="17" fillId="0" borderId="1" xfId="23" applyFont="1" applyBorder="1" applyAlignment="1">
      <alignment horizontal="left"/>
    </xf>
    <xf numFmtId="164" fontId="30" fillId="0" borderId="2" xfId="23" applyFont="1" applyBorder="1" applyAlignment="1" applyProtection="1">
      <alignment horizontal="center"/>
    </xf>
    <xf numFmtId="1" fontId="18" fillId="0" borderId="0" xfId="23" applyNumberFormat="1" applyFont="1" applyFill="1" applyBorder="1" applyAlignment="1">
      <alignment horizontal="center"/>
    </xf>
    <xf numFmtId="164" fontId="17" fillId="0" borderId="84" xfId="23" applyFont="1" applyBorder="1" applyAlignment="1">
      <alignment horizontal="right" vertical="center"/>
    </xf>
    <xf numFmtId="164" fontId="17" fillId="0" borderId="84" xfId="23" applyFont="1" applyBorder="1" applyAlignment="1">
      <alignment horizontal="center"/>
    </xf>
    <xf numFmtId="164" fontId="30" fillId="0" borderId="84" xfId="23" applyFont="1" applyBorder="1" applyProtection="1"/>
    <xf numFmtId="1" fontId="18" fillId="0" borderId="3" xfId="23" applyNumberFormat="1" applyFont="1" applyBorder="1" applyAlignment="1">
      <alignment horizontal="center"/>
    </xf>
    <xf numFmtId="1" fontId="18" fillId="0" borderId="0" xfId="23" applyNumberFormat="1" applyFont="1" applyBorder="1" applyAlignment="1">
      <alignment horizontal="center"/>
    </xf>
    <xf numFmtId="164" fontId="17" fillId="0" borderId="46" xfId="23" applyFont="1" applyBorder="1" applyAlignment="1">
      <alignment horizontal="center"/>
    </xf>
    <xf numFmtId="167" fontId="18" fillId="0" borderId="5" xfId="22" applyNumberFormat="1" applyFont="1" applyBorder="1" applyAlignment="1">
      <alignment horizontal="center" vertical="center"/>
    </xf>
    <xf numFmtId="1" fontId="17" fillId="4" borderId="1" xfId="23" applyNumberFormat="1" applyFont="1" applyFill="1" applyBorder="1" applyAlignment="1">
      <alignment horizontal="center"/>
    </xf>
    <xf numFmtId="164" fontId="30" fillId="0" borderId="85" xfId="23" applyFont="1" applyBorder="1" applyAlignment="1" applyProtection="1">
      <alignment horizontal="center"/>
    </xf>
    <xf numFmtId="1" fontId="17" fillId="0" borderId="82" xfId="23" applyNumberFormat="1" applyFont="1" applyBorder="1" applyAlignment="1">
      <alignment horizontal="center"/>
    </xf>
    <xf numFmtId="164" fontId="30" fillId="0" borderId="4" xfId="23" applyFont="1" applyBorder="1" applyProtection="1"/>
    <xf numFmtId="165" fontId="17" fillId="0" borderId="46" xfId="26" applyNumberFormat="1" applyFont="1" applyBorder="1" applyAlignment="1">
      <alignment vertical="center"/>
    </xf>
    <xf numFmtId="164" fontId="30" fillId="0" borderId="85" xfId="23" applyFont="1" applyBorder="1" applyAlignment="1" applyProtection="1">
      <alignment horizontal="left"/>
    </xf>
    <xf numFmtId="0" fontId="18" fillId="27" borderId="46" xfId="7" applyFont="1" applyFill="1" applyBorder="1" applyAlignment="1">
      <alignment vertical="top" wrapText="1"/>
    </xf>
    <xf numFmtId="164" fontId="18" fillId="27" borderId="46" xfId="23" applyFont="1" applyFill="1" applyBorder="1" applyAlignment="1">
      <alignment horizontal="justify" vertical="top"/>
    </xf>
    <xf numFmtId="164" fontId="18" fillId="0" borderId="46" xfId="23" quotePrefix="1" applyFont="1" applyBorder="1" applyAlignment="1">
      <alignment horizontal="left" vertical="top"/>
    </xf>
    <xf numFmtId="164" fontId="18" fillId="0" borderId="1" xfId="23" applyFont="1" applyBorder="1" applyAlignment="1">
      <alignment horizontal="left" vertical="center"/>
    </xf>
    <xf numFmtId="164" fontId="18" fillId="0" borderId="0" xfId="23" applyFont="1" applyBorder="1"/>
    <xf numFmtId="164" fontId="30" fillId="0" borderId="80" xfId="23" applyFont="1" applyBorder="1" applyAlignment="1" applyProtection="1">
      <alignment horizontal="center"/>
    </xf>
    <xf numFmtId="164" fontId="31" fillId="0" borderId="0" xfId="23" applyFont="1" applyBorder="1" applyProtection="1"/>
    <xf numFmtId="164" fontId="17" fillId="0" borderId="0" xfId="23" applyFont="1" applyBorder="1"/>
    <xf numFmtId="164" fontId="30" fillId="0" borderId="0" xfId="23" applyFont="1" applyBorder="1" applyAlignment="1" applyProtection="1">
      <alignment horizontal="center"/>
    </xf>
    <xf numFmtId="164" fontId="30" fillId="0" borderId="0" xfId="23" applyFont="1" applyBorder="1" applyProtection="1"/>
    <xf numFmtId="0" fontId="18" fillId="0" borderId="0" xfId="23" applyNumberFormat="1" applyFont="1" applyBorder="1" applyAlignment="1">
      <alignment horizontal="left" vertical="top" wrapText="1"/>
    </xf>
    <xf numFmtId="164" fontId="18" fillId="26" borderId="0" xfId="23" applyFont="1" applyFill="1" applyBorder="1" applyAlignment="1">
      <alignment horizontal="justify" vertical="top"/>
    </xf>
    <xf numFmtId="20" fontId="21" fillId="0" borderId="0" xfId="0" applyFont="1" applyBorder="1" applyAlignment="1">
      <alignment vertical="center"/>
    </xf>
    <xf numFmtId="164" fontId="18" fillId="0" borderId="0" xfId="23" applyFont="1" applyBorder="1" applyAlignment="1">
      <alignment horizontal="justify" vertical="top"/>
    </xf>
    <xf numFmtId="164" fontId="17" fillId="0" borderId="0" xfId="23" applyFont="1" applyBorder="1" applyAlignment="1">
      <alignment horizontal="right" vertical="center"/>
    </xf>
    <xf numFmtId="165" fontId="17" fillId="0" borderId="0" xfId="26" applyNumberFormat="1" applyFont="1" applyBorder="1" applyAlignment="1">
      <alignment vertical="center"/>
    </xf>
    <xf numFmtId="164" fontId="30" fillId="0" borderId="0" xfId="23" applyFont="1" applyBorder="1" applyAlignment="1" applyProtection="1">
      <alignment horizontal="left"/>
    </xf>
    <xf numFmtId="20" fontId="13" fillId="0" borderId="0" xfId="0" quotePrefix="1" applyFont="1" applyBorder="1" applyAlignment="1">
      <alignment horizontal="left" vertical="center"/>
    </xf>
    <xf numFmtId="164" fontId="18" fillId="27" borderId="0" xfId="23" applyFont="1" applyFill="1" applyBorder="1" applyAlignment="1">
      <alignment horizontal="justify" vertical="top"/>
    </xf>
    <xf numFmtId="164" fontId="18" fillId="0" borderId="0" xfId="23" quotePrefix="1" applyFont="1" applyBorder="1" applyAlignment="1">
      <alignment horizontal="left" vertical="top"/>
    </xf>
    <xf numFmtId="164" fontId="18" fillId="0" borderId="0" xfId="23" applyFont="1" applyBorder="1" applyAlignment="1">
      <alignment horizontal="left" vertical="center"/>
    </xf>
    <xf numFmtId="20" fontId="18" fillId="0" borderId="0" xfId="0" quotePrefix="1" applyFont="1" applyBorder="1" applyAlignment="1">
      <alignment horizontal="left" vertical="center"/>
    </xf>
    <xf numFmtId="20" fontId="0" fillId="3" borderId="0" xfId="0" applyFill="1"/>
    <xf numFmtId="170" fontId="18" fillId="2" borderId="1" xfId="0" applyNumberFormat="1" applyFont="1" applyFill="1" applyBorder="1" applyAlignment="1">
      <alignment horizontal="center" vertical="center"/>
    </xf>
    <xf numFmtId="20" fontId="18" fillId="2" borderId="1" xfId="0" quotePrefix="1" applyFont="1" applyFill="1" applyBorder="1" applyAlignment="1">
      <alignment horizontal="left" vertical="center"/>
    </xf>
    <xf numFmtId="165" fontId="17" fillId="2" borderId="0" xfId="0" applyNumberFormat="1" applyFont="1" applyFill="1" applyAlignment="1">
      <alignment horizontal="left" vertical="center" wrapText="1"/>
    </xf>
    <xf numFmtId="167" fontId="17" fillId="2" borderId="1" xfId="1" applyNumberFormat="1" applyFont="1" applyFill="1" applyBorder="1" applyAlignment="1">
      <alignment horizontal="left" vertical="center"/>
    </xf>
    <xf numFmtId="167" fontId="17" fillId="2" borderId="1" xfId="1" applyNumberFormat="1" applyFont="1" applyFill="1" applyBorder="1" applyAlignment="1">
      <alignment horizontal="center" vertical="center" wrapText="1"/>
    </xf>
    <xf numFmtId="176" fontId="18" fillId="2" borderId="1" xfId="0" quotePrefix="1" applyNumberFormat="1" applyFont="1" applyFill="1" applyBorder="1" applyAlignment="1">
      <alignment horizontal="center" vertical="center"/>
    </xf>
    <xf numFmtId="20" fontId="17" fillId="2" borderId="1" xfId="0" applyFont="1" applyFill="1" applyBorder="1" applyAlignment="1">
      <alignment horizontal="center" vertical="center" wrapText="1"/>
    </xf>
    <xf numFmtId="20" fontId="17" fillId="2" borderId="1" xfId="0" applyFont="1" applyFill="1" applyBorder="1" applyAlignment="1">
      <alignment horizontal="center" vertical="center"/>
    </xf>
    <xf numFmtId="20" fontId="17" fillId="2" borderId="1" xfId="0" applyFont="1" applyFill="1" applyBorder="1" applyAlignment="1">
      <alignment horizontal="center" vertical="top" wrapText="1"/>
    </xf>
    <xf numFmtId="22" fontId="17" fillId="2" borderId="1" xfId="0" applyNumberFormat="1" applyFont="1" applyFill="1" applyBorder="1" applyAlignment="1">
      <alignment horizontal="center" vertical="center"/>
    </xf>
    <xf numFmtId="20" fontId="18" fillId="2" borderId="1" xfId="0" applyFont="1" applyFill="1" applyBorder="1" applyAlignment="1">
      <alignment horizontal="center" vertical="top" wrapText="1"/>
    </xf>
    <xf numFmtId="20" fontId="0" fillId="0" borderId="1" xfId="0" applyBorder="1"/>
    <xf numFmtId="20" fontId="0" fillId="0" borderId="1" xfId="0" applyBorder="1" applyAlignment="1">
      <alignment wrapText="1"/>
    </xf>
    <xf numFmtId="170" fontId="18" fillId="2" borderId="1" xfId="0" quotePrefix="1" applyNumberFormat="1" applyFont="1" applyFill="1" applyBorder="1" applyAlignment="1">
      <alignment horizontal="center" vertical="center"/>
    </xf>
    <xf numFmtId="170" fontId="18" fillId="2" borderId="1" xfId="0" applyNumberFormat="1" applyFont="1" applyFill="1" applyBorder="1" applyAlignment="1">
      <alignment horizontal="left" vertical="center"/>
    </xf>
    <xf numFmtId="169" fontId="18" fillId="2" borderId="1" xfId="0" applyNumberFormat="1" applyFont="1" applyFill="1" applyBorder="1" applyAlignment="1">
      <alignment horizontal="left" vertical="center"/>
    </xf>
    <xf numFmtId="20" fontId="19" fillId="2" borderId="1" xfId="0" applyFont="1" applyFill="1" applyBorder="1" applyAlignment="1">
      <alignment horizontal="center" vertical="center"/>
    </xf>
    <xf numFmtId="164" fontId="18" fillId="2" borderId="1" xfId="23" applyFont="1" applyFill="1" applyBorder="1" applyAlignment="1">
      <alignment horizontal="justify" vertical="top"/>
    </xf>
    <xf numFmtId="164" fontId="18" fillId="2" borderId="1" xfId="23" applyFont="1" applyFill="1" applyBorder="1" applyAlignment="1">
      <alignment horizontal="left" vertical="center"/>
    </xf>
    <xf numFmtId="164" fontId="18" fillId="0" borderId="0" xfId="3" applyNumberFormat="1" applyFont="1" applyBorder="1" applyAlignment="1">
      <alignment horizontal="center" vertical="center"/>
    </xf>
    <xf numFmtId="164" fontId="32" fillId="0" borderId="0" xfId="3" applyNumberFormat="1" applyFont="1" applyBorder="1" applyAlignment="1">
      <alignment horizontal="center" vertical="center"/>
    </xf>
    <xf numFmtId="164" fontId="33" fillId="0" borderId="0" xfId="3" applyNumberFormat="1" applyFont="1" applyBorder="1" applyAlignment="1">
      <alignment horizontal="left" vertical="center"/>
    </xf>
    <xf numFmtId="164" fontId="33" fillId="0" borderId="0" xfId="3" applyNumberFormat="1" applyFont="1" applyBorder="1" applyAlignment="1">
      <alignment horizontal="center" vertical="center"/>
    </xf>
    <xf numFmtId="164" fontId="33" fillId="0" borderId="0" xfId="3" applyNumberFormat="1" applyFont="1" applyBorder="1" applyAlignment="1">
      <alignment horizontal="center"/>
    </xf>
    <xf numFmtId="166" fontId="18" fillId="2" borderId="1" xfId="0" quotePrefix="1" applyNumberFormat="1" applyFont="1" applyFill="1" applyBorder="1" applyAlignment="1">
      <alignment horizontal="center" vertical="center" wrapText="1"/>
    </xf>
    <xf numFmtId="2" fontId="18" fillId="0" borderId="46" xfId="3" applyNumberFormat="1" applyFont="1" applyBorder="1" applyAlignment="1">
      <alignment horizontal="center" vertical="center"/>
    </xf>
    <xf numFmtId="170" fontId="20" fillId="0" borderId="4" xfId="10" applyNumberFormat="1" applyFont="1" applyFill="1" applyBorder="1" applyAlignment="1" applyProtection="1">
      <alignment horizontal="center" vertical="center"/>
    </xf>
    <xf numFmtId="165" fontId="20" fillId="0" borderId="5" xfId="21" applyNumberFormat="1" applyFont="1" applyBorder="1" applyAlignment="1">
      <alignment horizontal="center" vertical="center"/>
    </xf>
    <xf numFmtId="2" fontId="18" fillId="0" borderId="46" xfId="3" applyNumberFormat="1" applyFont="1" applyBorder="1" applyAlignment="1">
      <alignment horizontal="center" vertical="center" wrapText="1"/>
    </xf>
    <xf numFmtId="2" fontId="18" fillId="0" borderId="47" xfId="23" applyNumberFormat="1" applyFont="1" applyBorder="1" applyAlignment="1">
      <alignment horizontal="center" vertical="center"/>
    </xf>
    <xf numFmtId="2" fontId="18" fillId="0" borderId="0" xfId="23" applyNumberFormat="1" applyFont="1" applyBorder="1" applyAlignment="1">
      <alignment horizontal="center" vertical="center"/>
    </xf>
    <xf numFmtId="170" fontId="18" fillId="0" borderId="4" xfId="10" applyNumberFormat="1" applyFont="1" applyFill="1" applyBorder="1" applyAlignment="1" applyProtection="1">
      <alignment horizontal="center" vertical="center"/>
    </xf>
    <xf numFmtId="165" fontId="20" fillId="0" borderId="5" xfId="6" applyNumberFormat="1" applyFont="1" applyBorder="1" applyAlignment="1">
      <alignment horizontal="center" vertical="center"/>
    </xf>
    <xf numFmtId="0" fontId="18" fillId="0" borderId="29" xfId="8" applyNumberFormat="1" applyFont="1" applyBorder="1" applyAlignment="1">
      <alignment horizontal="center" vertical="center"/>
    </xf>
    <xf numFmtId="165" fontId="18" fillId="0" borderId="15" xfId="8" applyNumberFormat="1" applyFont="1" applyBorder="1" applyAlignment="1">
      <alignment horizontal="left" vertical="center"/>
    </xf>
    <xf numFmtId="0" fontId="18" fillId="0" borderId="30" xfId="8" applyNumberFormat="1" applyFont="1" applyBorder="1" applyAlignment="1">
      <alignment horizontal="center" vertical="center"/>
    </xf>
    <xf numFmtId="165" fontId="18" fillId="0" borderId="7" xfId="8" applyNumberFormat="1" applyFont="1" applyBorder="1" applyAlignment="1">
      <alignment horizontal="left" vertical="center"/>
    </xf>
    <xf numFmtId="1" fontId="18" fillId="0" borderId="21" xfId="8" applyNumberFormat="1" applyFont="1" applyBorder="1" applyAlignment="1">
      <alignment horizontal="center" vertical="center"/>
    </xf>
    <xf numFmtId="165" fontId="18" fillId="0" borderId="23" xfId="8" applyNumberFormat="1" applyFont="1" applyBorder="1" applyAlignment="1">
      <alignment horizontal="center" vertical="center"/>
    </xf>
    <xf numFmtId="169" fontId="18" fillId="0" borderId="23" xfId="10" applyNumberFormat="1" applyFont="1" applyFill="1" applyBorder="1" applyAlignment="1" applyProtection="1">
      <alignment horizontal="center" vertical="center"/>
    </xf>
    <xf numFmtId="2" fontId="18" fillId="0" borderId="23" xfId="3" applyNumberFormat="1" applyFont="1" applyBorder="1" applyAlignment="1">
      <alignment horizontal="center" vertical="center" wrapText="1"/>
    </xf>
    <xf numFmtId="2" fontId="18" fillId="0" borderId="25" xfId="3" applyNumberFormat="1" applyFont="1" applyBorder="1" applyAlignment="1">
      <alignment horizontal="center" vertical="center"/>
    </xf>
    <xf numFmtId="171" fontId="18" fillId="0" borderId="23" xfId="10" applyNumberFormat="1" applyFont="1" applyFill="1" applyBorder="1" applyAlignment="1" applyProtection="1">
      <alignment horizontal="center" vertical="center"/>
    </xf>
    <xf numFmtId="165" fontId="20" fillId="0" borderId="23" xfId="8" applyNumberFormat="1" applyFont="1" applyBorder="1" applyAlignment="1">
      <alignment horizontal="center" vertical="center"/>
    </xf>
    <xf numFmtId="169" fontId="18" fillId="0" borderId="15" xfId="10" applyNumberFormat="1" applyFont="1" applyFill="1" applyBorder="1" applyAlignment="1" applyProtection="1">
      <alignment horizontal="center" vertical="center"/>
    </xf>
    <xf numFmtId="169" fontId="18" fillId="2" borderId="1" xfId="10" applyNumberFormat="1" applyFont="1" applyFill="1" applyBorder="1" applyAlignment="1" applyProtection="1">
      <alignment horizontal="center" vertical="center"/>
    </xf>
    <xf numFmtId="165" fontId="18" fillId="0" borderId="23" xfId="8" applyNumberFormat="1" applyFont="1" applyBorder="1" applyAlignment="1">
      <alignment horizontal="left" vertical="center"/>
    </xf>
    <xf numFmtId="169" fontId="18" fillId="0" borderId="16" xfId="10" applyNumberFormat="1" applyFont="1" applyFill="1" applyBorder="1" applyAlignment="1" applyProtection="1">
      <alignment horizontal="center" vertical="center"/>
    </xf>
    <xf numFmtId="165" fontId="18" fillId="0" borderId="5" xfId="6" applyNumberFormat="1" applyFont="1" applyBorder="1" applyAlignment="1">
      <alignment horizontal="center" vertical="center"/>
    </xf>
    <xf numFmtId="0" fontId="18" fillId="9" borderId="15" xfId="7" applyFont="1" applyFill="1" applyBorder="1" applyAlignment="1">
      <alignment horizontal="center" vertical="top" wrapText="1"/>
    </xf>
    <xf numFmtId="170" fontId="19" fillId="7" borderId="1" xfId="2" applyNumberFormat="1" applyFont="1" applyFill="1" applyBorder="1" applyAlignment="1" applyProtection="1">
      <alignment horizontal="center" vertical="center"/>
    </xf>
    <xf numFmtId="22" fontId="19" fillId="7" borderId="1" xfId="0" applyNumberFormat="1" applyFont="1" applyFill="1" applyBorder="1" applyAlignment="1">
      <alignment horizontal="center" vertical="center"/>
    </xf>
    <xf numFmtId="20" fontId="19" fillId="7" borderId="1" xfId="0" applyFont="1" applyFill="1" applyBorder="1" applyAlignment="1">
      <alignment horizontal="center" vertical="center" wrapText="1"/>
    </xf>
    <xf numFmtId="0" fontId="18" fillId="9" borderId="3" xfId="7" applyFont="1" applyFill="1" applyBorder="1" applyAlignment="1">
      <alignment horizontal="center" vertical="top" wrapText="1"/>
    </xf>
    <xf numFmtId="0" fontId="18" fillId="9" borderId="7" xfId="7" applyFont="1" applyFill="1" applyBorder="1" applyAlignment="1">
      <alignment horizontal="center" vertical="top" wrapText="1"/>
    </xf>
    <xf numFmtId="165" fontId="18" fillId="0" borderId="5" xfId="21" applyNumberFormat="1" applyFont="1" applyBorder="1" applyAlignment="1">
      <alignment horizontal="center" vertical="center"/>
    </xf>
    <xf numFmtId="165" fontId="18" fillId="0" borderId="8" xfId="11" applyNumberFormat="1" applyFont="1" applyBorder="1" applyAlignment="1">
      <alignment horizontal="center" vertical="center"/>
    </xf>
    <xf numFmtId="165" fontId="18" fillId="0" borderId="3" xfId="6" applyNumberFormat="1" applyFont="1" applyBorder="1" applyAlignment="1">
      <alignment horizontal="left" vertical="center"/>
    </xf>
    <xf numFmtId="165" fontId="18" fillId="0" borderId="17" xfId="11" applyNumberFormat="1" applyFont="1" applyBorder="1" applyAlignment="1">
      <alignment horizontal="center" vertical="center"/>
    </xf>
    <xf numFmtId="2" fontId="18" fillId="0" borderId="47" xfId="3" applyNumberFormat="1" applyFont="1" applyBorder="1" applyAlignment="1">
      <alignment horizontal="center" vertical="center"/>
    </xf>
    <xf numFmtId="170" fontId="18" fillId="0" borderId="4" xfId="19" applyNumberFormat="1" applyFont="1" applyFill="1" applyBorder="1" applyAlignment="1" applyProtection="1">
      <alignment horizontal="center" vertical="center"/>
    </xf>
    <xf numFmtId="165" fontId="18" fillId="0" borderId="5" xfId="0" applyNumberFormat="1" applyFont="1" applyBorder="1" applyAlignment="1">
      <alignment horizontal="center" vertical="center"/>
    </xf>
    <xf numFmtId="170" fontId="18" fillId="0" borderId="5" xfId="10" applyNumberFormat="1" applyFont="1" applyFill="1" applyBorder="1" applyAlignment="1" applyProtection="1">
      <alignment horizontal="center" vertical="center"/>
    </xf>
    <xf numFmtId="165" fontId="18" fillId="0" borderId="1" xfId="6" applyNumberFormat="1" applyFont="1" applyBorder="1" applyAlignment="1">
      <alignment horizontal="center" vertical="center"/>
    </xf>
    <xf numFmtId="165" fontId="18" fillId="0" borderId="7" xfId="11" applyNumberFormat="1" applyFont="1" applyBorder="1" applyAlignment="1">
      <alignment horizontal="center" vertical="center"/>
    </xf>
    <xf numFmtId="165" fontId="18" fillId="0" borderId="7" xfId="6" applyNumberFormat="1" applyFont="1" applyBorder="1" applyAlignment="1">
      <alignment horizontal="left" vertical="center"/>
    </xf>
    <xf numFmtId="2" fontId="18" fillId="0" borderId="1" xfId="3" applyNumberFormat="1" applyFont="1" applyBorder="1" applyAlignment="1">
      <alignment horizontal="center"/>
    </xf>
    <xf numFmtId="2" fontId="18" fillId="0" borderId="68" xfId="3" applyNumberFormat="1" applyFont="1" applyBorder="1" applyAlignment="1">
      <alignment horizontal="center" vertical="center"/>
    </xf>
    <xf numFmtId="165" fontId="18" fillId="0" borderId="8" xfId="6" applyNumberFormat="1" applyFont="1" applyBorder="1" applyAlignment="1">
      <alignment horizontal="center" vertical="center"/>
    </xf>
    <xf numFmtId="165" fontId="18" fillId="0" borderId="9" xfId="6" applyNumberFormat="1" applyFont="1" applyBorder="1" applyAlignment="1">
      <alignment horizontal="center" vertical="center"/>
    </xf>
    <xf numFmtId="2" fontId="18" fillId="0" borderId="47" xfId="23" applyNumberFormat="1" applyFont="1" applyBorder="1" applyAlignment="1">
      <alignment horizontal="center"/>
    </xf>
    <xf numFmtId="2" fontId="18" fillId="0" borderId="0" xfId="23" applyNumberFormat="1" applyFont="1" applyBorder="1" applyAlignment="1">
      <alignment horizontal="center"/>
    </xf>
    <xf numFmtId="170" fontId="18" fillId="0" borderId="22" xfId="19" applyNumberFormat="1" applyFont="1" applyFill="1" applyBorder="1" applyAlignment="1" applyProtection="1">
      <alignment horizontal="center" vertical="center"/>
    </xf>
    <xf numFmtId="170" fontId="18" fillId="0" borderId="63" xfId="10" applyNumberFormat="1" applyFont="1" applyFill="1" applyBorder="1" applyAlignment="1" applyProtection="1">
      <alignment horizontal="center" vertical="center"/>
    </xf>
    <xf numFmtId="170" fontId="18" fillId="0" borderId="60" xfId="10" applyNumberFormat="1" applyFont="1" applyFill="1" applyBorder="1" applyAlignment="1" applyProtection="1">
      <alignment horizontal="center" vertical="center"/>
    </xf>
    <xf numFmtId="165" fontId="18" fillId="0" borderId="26" xfId="6" applyNumberFormat="1" applyFont="1" applyBorder="1" applyAlignment="1">
      <alignment horizontal="center" vertical="center"/>
    </xf>
    <xf numFmtId="170" fontId="18" fillId="0" borderId="23" xfId="19" applyNumberFormat="1" applyFont="1" applyFill="1" applyBorder="1" applyAlignment="1" applyProtection="1">
      <alignment horizontal="center" vertical="center"/>
    </xf>
    <xf numFmtId="169" fontId="18" fillId="0" borderId="1" xfId="10" applyNumberFormat="1" applyFont="1" applyFill="1" applyBorder="1" applyAlignment="1" applyProtection="1">
      <alignment horizontal="center" vertical="center"/>
    </xf>
    <xf numFmtId="1" fontId="18" fillId="0" borderId="23" xfId="8" applyNumberFormat="1" applyFont="1" applyBorder="1" applyAlignment="1">
      <alignment horizontal="center" vertical="center"/>
    </xf>
    <xf numFmtId="169" fontId="18" fillId="0" borderId="22" xfId="10" applyNumberFormat="1" applyFont="1" applyFill="1" applyBorder="1" applyAlignment="1" applyProtection="1">
      <alignment horizontal="center" vertical="center"/>
    </xf>
    <xf numFmtId="165" fontId="18" fillId="0" borderId="22" xfId="8" applyNumberFormat="1" applyFont="1" applyBorder="1" applyAlignment="1">
      <alignment horizontal="center" vertical="center"/>
    </xf>
    <xf numFmtId="165" fontId="18" fillId="0" borderId="22" xfId="8" applyNumberFormat="1" applyFont="1" applyBorder="1" applyAlignment="1">
      <alignment horizontal="left" vertical="center"/>
    </xf>
    <xf numFmtId="1" fontId="18" fillId="0" borderId="34" xfId="8" applyNumberFormat="1" applyFont="1" applyBorder="1" applyAlignment="1">
      <alignment horizontal="center" vertical="center"/>
    </xf>
    <xf numFmtId="171" fontId="18" fillId="0" borderId="22" xfId="10" applyNumberFormat="1" applyFont="1" applyFill="1" applyBorder="1" applyAlignment="1" applyProtection="1">
      <alignment horizontal="center" vertical="center"/>
    </xf>
    <xf numFmtId="0" fontId="18" fillId="0" borderId="31" xfId="8" applyNumberFormat="1" applyFont="1" applyBorder="1" applyAlignment="1">
      <alignment horizontal="center" vertical="center"/>
    </xf>
    <xf numFmtId="165" fontId="18" fillId="0" borderId="3" xfId="8" applyNumberFormat="1" applyFont="1" applyBorder="1" applyAlignment="1">
      <alignment horizontal="left" vertical="center"/>
    </xf>
    <xf numFmtId="1" fontId="18" fillId="0" borderId="21" xfId="12" applyNumberFormat="1" applyFont="1" applyBorder="1" applyAlignment="1">
      <alignment horizontal="center" vertical="center"/>
    </xf>
    <xf numFmtId="20" fontId="18" fillId="0" borderId="23" xfId="12" applyFont="1" applyBorder="1" applyAlignment="1">
      <alignment horizontal="center" vertical="center"/>
    </xf>
    <xf numFmtId="20" fontId="18" fillId="0" borderId="23" xfId="12" applyFont="1" applyBorder="1" applyAlignment="1">
      <alignment horizontal="left" vertical="center"/>
    </xf>
    <xf numFmtId="169" fontId="18" fillId="0" borderId="6" xfId="10" applyNumberFormat="1" applyFont="1" applyFill="1" applyBorder="1" applyAlignment="1" applyProtection="1">
      <alignment horizontal="center" vertical="center"/>
    </xf>
    <xf numFmtId="170" fontId="18" fillId="2" borderId="23" xfId="13" applyNumberFormat="1" applyFont="1" applyFill="1" applyBorder="1" applyAlignment="1" applyProtection="1">
      <alignment horizontal="center" vertical="center"/>
    </xf>
    <xf numFmtId="170" fontId="18" fillId="2" borderId="0" xfId="2" applyNumberFormat="1" applyFont="1" applyFill="1" applyBorder="1" applyAlignment="1" applyProtection="1">
      <alignment horizontal="center" vertical="center"/>
    </xf>
    <xf numFmtId="169" fontId="18" fillId="0" borderId="0" xfId="10" applyNumberFormat="1" applyFont="1" applyFill="1" applyBorder="1" applyAlignment="1" applyProtection="1">
      <alignment horizontal="center" vertical="center"/>
    </xf>
    <xf numFmtId="169" fontId="18" fillId="0" borderId="3" xfId="10" applyNumberFormat="1" applyFont="1" applyFill="1" applyBorder="1" applyAlignment="1" applyProtection="1">
      <alignment horizontal="center" vertical="center"/>
    </xf>
    <xf numFmtId="1" fontId="18" fillId="0" borderId="34" xfId="12" applyNumberFormat="1" applyFont="1" applyBorder="1" applyAlignment="1">
      <alignment horizontal="center" vertical="center"/>
    </xf>
    <xf numFmtId="20" fontId="18" fillId="0" borderId="22" xfId="12" applyFont="1" applyBorder="1" applyAlignment="1">
      <alignment horizontal="center" vertical="center"/>
    </xf>
    <xf numFmtId="20" fontId="18" fillId="0" borderId="22" xfId="12" applyFont="1" applyBorder="1" applyAlignment="1">
      <alignment horizontal="left" vertical="center"/>
    </xf>
    <xf numFmtId="2" fontId="18" fillId="0" borderId="22" xfId="3" applyNumberFormat="1" applyFont="1" applyBorder="1" applyAlignment="1">
      <alignment horizontal="center" vertical="center" wrapText="1"/>
    </xf>
    <xf numFmtId="2" fontId="18" fillId="0" borderId="35" xfId="3" applyNumberFormat="1" applyFont="1" applyBorder="1" applyAlignment="1">
      <alignment horizontal="center" vertical="center"/>
    </xf>
    <xf numFmtId="169" fontId="18" fillId="0" borderId="7" xfId="10" applyNumberFormat="1" applyFont="1" applyFill="1" applyBorder="1" applyAlignment="1" applyProtection="1">
      <alignment horizontal="center" vertical="center"/>
    </xf>
    <xf numFmtId="170" fontId="18" fillId="0" borderId="1" xfId="10" applyNumberFormat="1" applyFont="1" applyFill="1" applyBorder="1" applyAlignment="1" applyProtection="1">
      <alignment horizontal="center" vertical="center"/>
    </xf>
    <xf numFmtId="165" fontId="18" fillId="0" borderId="4" xfId="20" applyFont="1" applyBorder="1" applyAlignment="1">
      <alignment horizontal="center" vertical="center"/>
    </xf>
    <xf numFmtId="165" fontId="18" fillId="0" borderId="0" xfId="20" applyFont="1" applyBorder="1" applyAlignment="1">
      <alignment horizontal="center" vertical="center"/>
    </xf>
    <xf numFmtId="170" fontId="18" fillId="0" borderId="61" xfId="10" applyNumberFormat="1" applyFont="1" applyFill="1" applyBorder="1" applyAlignment="1" applyProtection="1">
      <alignment horizontal="center" vertical="center"/>
    </xf>
    <xf numFmtId="170" fontId="18" fillId="0" borderId="62" xfId="10" applyNumberFormat="1" applyFont="1" applyFill="1" applyBorder="1" applyAlignment="1" applyProtection="1">
      <alignment horizontal="center" vertical="center"/>
    </xf>
    <xf numFmtId="165" fontId="18" fillId="0" borderId="49" xfId="6" applyNumberFormat="1" applyFont="1" applyBorder="1" applyAlignment="1">
      <alignment horizontal="center" vertical="center"/>
    </xf>
    <xf numFmtId="170" fontId="18" fillId="0" borderId="58" xfId="10" applyNumberFormat="1" applyFont="1" applyFill="1" applyBorder="1" applyAlignment="1" applyProtection="1">
      <alignment horizontal="center" vertical="center"/>
    </xf>
    <xf numFmtId="165" fontId="18" fillId="0" borderId="59" xfId="6" applyNumberFormat="1" applyFont="1" applyBorder="1" applyAlignment="1">
      <alignment horizontal="center" vertical="center"/>
    </xf>
    <xf numFmtId="165" fontId="18" fillId="0" borderId="15" xfId="6" applyNumberFormat="1" applyFont="1" applyBorder="1" applyAlignment="1">
      <alignment horizontal="left" vertical="center"/>
    </xf>
    <xf numFmtId="169" fontId="18" fillId="0" borderId="12" xfId="10" applyNumberFormat="1" applyFont="1" applyFill="1" applyBorder="1" applyAlignment="1" applyProtection="1">
      <alignment horizontal="center" vertical="center"/>
    </xf>
    <xf numFmtId="20" fontId="18" fillId="0" borderId="73" xfId="12" applyFont="1" applyBorder="1" applyAlignment="1">
      <alignment horizontal="center" vertical="center"/>
    </xf>
    <xf numFmtId="20" fontId="18" fillId="0" borderId="66" xfId="12" applyFont="1" applyBorder="1" applyAlignment="1">
      <alignment horizontal="center" vertical="center"/>
    </xf>
    <xf numFmtId="170" fontId="18" fillId="2" borderId="7" xfId="2" applyNumberFormat="1" applyFont="1" applyFill="1" applyBorder="1" applyAlignment="1" applyProtection="1">
      <alignment horizontal="center" vertical="center"/>
    </xf>
    <xf numFmtId="165" fontId="18" fillId="0" borderId="7" xfId="21" applyNumberFormat="1" applyFont="1" applyBorder="1" applyAlignment="1">
      <alignment horizontal="left" vertical="center"/>
    </xf>
    <xf numFmtId="0" fontId="18" fillId="0" borderId="14" xfId="8" applyNumberFormat="1" applyFont="1" applyBorder="1" applyAlignment="1">
      <alignment horizontal="center" vertical="center"/>
    </xf>
    <xf numFmtId="16" fontId="18" fillId="6" borderId="1" xfId="0" applyNumberFormat="1" applyFont="1" applyFill="1" applyBorder="1" applyAlignment="1">
      <alignment horizontal="center" vertical="center"/>
    </xf>
    <xf numFmtId="164" fontId="18" fillId="0" borderId="0" xfId="3" applyNumberFormat="1" applyFont="1" applyBorder="1" applyAlignment="1" applyProtection="1">
      <alignment horizontal="left" vertical="center"/>
    </xf>
    <xf numFmtId="164" fontId="18" fillId="0" borderId="0" xfId="3" applyNumberFormat="1" applyFont="1" applyBorder="1" applyAlignment="1" applyProtection="1">
      <alignment horizontal="center" vertical="center"/>
    </xf>
    <xf numFmtId="164" fontId="33" fillId="0" borderId="0" xfId="3" applyNumberFormat="1" applyFont="1" applyFill="1" applyBorder="1" applyAlignment="1">
      <alignment horizontal="center"/>
    </xf>
    <xf numFmtId="20" fontId="18" fillId="0" borderId="3" xfId="0" applyFont="1" applyBorder="1" applyAlignment="1">
      <alignment horizontal="left"/>
    </xf>
    <xf numFmtId="165" fontId="18" fillId="0" borderId="0" xfId="21" applyNumberFormat="1" applyFont="1" applyAlignment="1">
      <alignment horizontal="left" vertical="center"/>
    </xf>
    <xf numFmtId="20" fontId="18" fillId="3" borderId="1" xfId="0" quotePrefix="1" applyFont="1" applyFill="1" applyBorder="1" applyAlignment="1">
      <alignment horizontal="left" vertical="center"/>
    </xf>
    <xf numFmtId="164" fontId="33" fillId="0" borderId="0" xfId="3" applyNumberFormat="1" applyFont="1" applyBorder="1" applyAlignment="1">
      <alignment horizontal="center" vertical="center" wrapText="1"/>
    </xf>
    <xf numFmtId="20" fontId="24" fillId="0" borderId="1" xfId="0" applyFont="1" applyFill="1" applyBorder="1" applyAlignment="1">
      <alignment horizontal="center" vertical="center" wrapText="1"/>
    </xf>
    <xf numFmtId="20" fontId="18" fillId="0" borderId="1" xfId="0" applyFont="1" applyFill="1" applyBorder="1" applyAlignment="1">
      <alignment horizontal="center" vertical="top" wrapText="1"/>
    </xf>
    <xf numFmtId="165" fontId="20" fillId="0" borderId="69" xfId="20" applyFont="1" applyBorder="1" applyAlignment="1">
      <alignment horizontal="center" vertical="top" wrapText="1"/>
    </xf>
    <xf numFmtId="0" fontId="20" fillId="0" borderId="77" xfId="7" applyFont="1" applyFill="1" applyBorder="1" applyAlignment="1">
      <alignment horizontal="center" vertical="top" wrapText="1"/>
    </xf>
    <xf numFmtId="2" fontId="18" fillId="0" borderId="46" xfId="23" applyNumberFormat="1" applyFont="1" applyBorder="1" applyAlignment="1">
      <alignment horizontal="center" vertical="center" wrapText="1"/>
    </xf>
    <xf numFmtId="2" fontId="18" fillId="0" borderId="0" xfId="23" applyNumberFormat="1" applyFont="1" applyBorder="1" applyAlignment="1">
      <alignment horizontal="center" vertical="center" wrapText="1"/>
    </xf>
    <xf numFmtId="0" fontId="18" fillId="0" borderId="77" xfId="7" applyFont="1" applyFill="1" applyBorder="1" applyAlignment="1">
      <alignment horizontal="center" vertical="top" wrapText="1"/>
    </xf>
    <xf numFmtId="165" fontId="20" fillId="0" borderId="5" xfId="20" applyFont="1" applyBorder="1" applyAlignment="1">
      <alignment horizontal="center" vertical="top" wrapText="1"/>
    </xf>
    <xf numFmtId="165" fontId="18" fillId="0" borderId="16" xfId="11" quotePrefix="1" applyNumberFormat="1" applyFont="1" applyBorder="1" applyAlignment="1">
      <alignment horizontal="center" vertical="top" wrapText="1"/>
    </xf>
    <xf numFmtId="22" fontId="18" fillId="2" borderId="6" xfId="0" applyNumberFormat="1" applyFont="1" applyFill="1" applyBorder="1" applyAlignment="1">
      <alignment horizontal="center" vertical="center"/>
    </xf>
    <xf numFmtId="20" fontId="18" fillId="2" borderId="6" xfId="0" applyFont="1" applyFill="1" applyBorder="1" applyAlignment="1">
      <alignment horizontal="center" vertical="center" wrapText="1"/>
    </xf>
    <xf numFmtId="165" fontId="18" fillId="0" borderId="15" xfId="11" quotePrefix="1" applyNumberFormat="1" applyFont="1" applyBorder="1" applyAlignment="1">
      <alignment horizontal="center" vertical="top" wrapText="1"/>
    </xf>
    <xf numFmtId="165" fontId="18" fillId="0" borderId="18" xfId="11" applyNumberFormat="1" applyFont="1" applyBorder="1" applyAlignment="1">
      <alignment horizontal="center" vertical="center"/>
    </xf>
    <xf numFmtId="165" fontId="18" fillId="0" borderId="19" xfId="11" applyNumberFormat="1" applyFont="1" applyBorder="1" applyAlignment="1">
      <alignment horizontal="center" vertical="center"/>
    </xf>
    <xf numFmtId="165" fontId="18" fillId="0" borderId="3" xfId="11" quotePrefix="1" applyNumberFormat="1" applyFont="1" applyBorder="1" applyAlignment="1">
      <alignment horizontal="center" vertical="top" wrapText="1"/>
    </xf>
    <xf numFmtId="165" fontId="18" fillId="0" borderId="0" xfId="11" applyNumberFormat="1" applyFont="1" applyBorder="1" applyAlignment="1">
      <alignment horizontal="center" vertical="center"/>
    </xf>
    <xf numFmtId="165" fontId="18" fillId="0" borderId="20" xfId="11" applyNumberFormat="1" applyFont="1" applyBorder="1" applyAlignment="1">
      <alignment horizontal="center" vertical="center"/>
    </xf>
    <xf numFmtId="165" fontId="18" fillId="0" borderId="5" xfId="11" quotePrefix="1" applyNumberFormat="1" applyFont="1" applyBorder="1" applyAlignment="1">
      <alignment horizontal="center" vertical="top" wrapText="1"/>
    </xf>
    <xf numFmtId="20" fontId="18" fillId="0" borderId="6" xfId="0" applyFont="1" applyBorder="1" applyAlignment="1">
      <alignment horizontal="center" vertical="top" wrapText="1"/>
    </xf>
    <xf numFmtId="165" fontId="18" fillId="0" borderId="5" xfId="20" applyFont="1" applyBorder="1" applyAlignment="1">
      <alignment horizontal="center" vertical="top" wrapText="1"/>
    </xf>
    <xf numFmtId="170" fontId="18" fillId="11" borderId="6" xfId="2" applyNumberFormat="1" applyFont="1" applyFill="1" applyBorder="1" applyAlignment="1" applyProtection="1">
      <alignment horizontal="center" vertical="center"/>
    </xf>
    <xf numFmtId="20" fontId="18" fillId="11" borderId="1" xfId="0" applyFont="1" applyFill="1" applyBorder="1" applyAlignment="1">
      <alignment horizontal="center" vertical="center"/>
    </xf>
    <xf numFmtId="20" fontId="18" fillId="11" borderId="6" xfId="0" applyFont="1" applyFill="1" applyBorder="1" applyAlignment="1">
      <alignment horizontal="center" vertical="center" wrapText="1"/>
    </xf>
    <xf numFmtId="2" fontId="18" fillId="0" borderId="51" xfId="3" applyNumberFormat="1" applyFont="1" applyBorder="1" applyAlignment="1">
      <alignment horizontal="center" vertical="center" wrapText="1"/>
    </xf>
    <xf numFmtId="165" fontId="18" fillId="0" borderId="5" xfId="0" applyNumberFormat="1" applyFont="1" applyBorder="1" applyAlignment="1">
      <alignment horizontal="center" vertical="center" wrapText="1"/>
    </xf>
    <xf numFmtId="165" fontId="18" fillId="0" borderId="5" xfId="20" quotePrefix="1" applyFont="1" applyBorder="1" applyAlignment="1">
      <alignment horizontal="center" vertical="top" wrapText="1"/>
    </xf>
    <xf numFmtId="20" fontId="18" fillId="0" borderId="18" xfId="0" applyFont="1" applyBorder="1" applyAlignment="1">
      <alignment horizontal="center" vertical="center"/>
    </xf>
    <xf numFmtId="20" fontId="18" fillId="0" borderId="19" xfId="0" applyFont="1" applyBorder="1" applyAlignment="1">
      <alignment horizontal="center" vertical="center"/>
    </xf>
    <xf numFmtId="165" fontId="18" fillId="0" borderId="1" xfId="20" quotePrefix="1" applyFont="1" applyBorder="1" applyAlignment="1">
      <alignment horizontal="center" vertical="top" wrapText="1"/>
    </xf>
    <xf numFmtId="20" fontId="18" fillId="0" borderId="1" xfId="0" applyFont="1" applyBorder="1" applyAlignment="1">
      <alignment horizontal="center" vertical="center"/>
    </xf>
    <xf numFmtId="20" fontId="18" fillId="0" borderId="27" xfId="0" applyFont="1" applyBorder="1" applyAlignment="1">
      <alignment horizontal="center" vertical="center"/>
    </xf>
    <xf numFmtId="20" fontId="18" fillId="0" borderId="28" xfId="0" applyFont="1" applyBorder="1" applyAlignment="1">
      <alignment horizontal="center" vertical="center"/>
    </xf>
    <xf numFmtId="20" fontId="18" fillId="0" borderId="0" xfId="0" applyFont="1" applyBorder="1" applyAlignment="1">
      <alignment horizontal="center" vertical="center"/>
    </xf>
    <xf numFmtId="20" fontId="18" fillId="0" borderId="20" xfId="0" applyFont="1" applyBorder="1" applyAlignment="1">
      <alignment horizontal="center" vertical="center"/>
    </xf>
    <xf numFmtId="20" fontId="18" fillId="2" borderId="7" xfId="0" applyFont="1" applyFill="1" applyBorder="1" applyAlignment="1">
      <alignment horizontal="center" vertical="center" wrapText="1"/>
    </xf>
    <xf numFmtId="2" fontId="18" fillId="0" borderId="1" xfId="3" applyNumberFormat="1" applyFont="1" applyBorder="1" applyAlignment="1">
      <alignment horizontal="center" vertical="top" wrapText="1"/>
    </xf>
    <xf numFmtId="2" fontId="18" fillId="0" borderId="58" xfId="3" applyNumberFormat="1" applyFont="1" applyBorder="1" applyAlignment="1">
      <alignment horizontal="center" vertical="center" wrapText="1"/>
    </xf>
    <xf numFmtId="165" fontId="18" fillId="0" borderId="69" xfId="20" applyFont="1" applyBorder="1" applyAlignment="1">
      <alignment horizontal="center" vertical="top" wrapText="1"/>
    </xf>
    <xf numFmtId="165" fontId="18" fillId="0" borderId="57" xfId="20" applyFont="1" applyBorder="1" applyAlignment="1">
      <alignment horizontal="center" vertical="top" wrapText="1"/>
    </xf>
    <xf numFmtId="0" fontId="18" fillId="0" borderId="46" xfId="7" applyFont="1" applyFill="1" applyBorder="1" applyAlignment="1">
      <alignment horizontal="center" vertical="top" wrapText="1"/>
    </xf>
    <xf numFmtId="2" fontId="18" fillId="0" borderId="46" xfId="23" applyNumberFormat="1" applyFont="1" applyBorder="1" applyAlignment="1">
      <alignment horizontal="center" vertical="top" wrapText="1"/>
    </xf>
    <xf numFmtId="2" fontId="18" fillId="0" borderId="0" xfId="23" applyNumberFormat="1" applyFont="1" applyBorder="1" applyAlignment="1">
      <alignment horizontal="center" vertical="top" wrapText="1"/>
    </xf>
    <xf numFmtId="165" fontId="18" fillId="0" borderId="64" xfId="20" applyFont="1" applyBorder="1" applyAlignment="1">
      <alignment horizontal="center" vertical="top" wrapText="1"/>
    </xf>
    <xf numFmtId="20" fontId="18" fillId="0" borderId="30" xfId="0" applyFont="1" applyBorder="1" applyAlignment="1">
      <alignment horizontal="center"/>
    </xf>
    <xf numFmtId="165" fontId="18" fillId="0" borderId="16" xfId="8" quotePrefix="1" applyNumberFormat="1" applyFont="1" applyBorder="1" applyAlignment="1">
      <alignment horizontal="center" vertical="center" wrapText="1"/>
    </xf>
    <xf numFmtId="165" fontId="18" fillId="0" borderId="7" xfId="8" quotePrefix="1" applyNumberFormat="1" applyFont="1" applyBorder="1" applyAlignment="1">
      <alignment horizontal="center" vertical="center" wrapText="1"/>
    </xf>
    <xf numFmtId="0" fontId="20" fillId="0" borderId="46" xfId="7" applyFont="1" applyFill="1" applyBorder="1" applyAlignment="1">
      <alignment horizontal="center" vertical="top" wrapText="1"/>
    </xf>
    <xf numFmtId="165" fontId="18" fillId="0" borderId="7" xfId="11" quotePrefix="1" applyNumberFormat="1" applyFont="1" applyBorder="1" applyAlignment="1">
      <alignment horizontal="center" vertical="top" wrapText="1"/>
    </xf>
    <xf numFmtId="20" fontId="18" fillId="0" borderId="6" xfId="0" applyFont="1" applyFill="1" applyBorder="1" applyAlignment="1">
      <alignment horizontal="center" vertical="center" wrapText="1"/>
    </xf>
    <xf numFmtId="165" fontId="18" fillId="0" borderId="62" xfId="20" applyFont="1" applyBorder="1" applyAlignment="1">
      <alignment horizontal="center" vertical="top" wrapText="1"/>
    </xf>
    <xf numFmtId="0" fontId="18" fillId="0" borderId="2" xfId="7" applyFont="1" applyFill="1" applyBorder="1" applyAlignment="1">
      <alignment horizontal="center" vertical="top" wrapText="1"/>
    </xf>
    <xf numFmtId="165" fontId="18" fillId="0" borderId="1" xfId="20" applyFont="1" applyBorder="1" applyAlignment="1">
      <alignment horizontal="center" vertical="top" wrapText="1"/>
    </xf>
    <xf numFmtId="20" fontId="18" fillId="0" borderId="18" xfId="0" applyFont="1" applyBorder="1" applyAlignment="1">
      <alignment horizontal="center" vertical="center" wrapText="1"/>
    </xf>
    <xf numFmtId="20" fontId="18" fillId="0" borderId="19" xfId="0" applyFont="1" applyBorder="1" applyAlignment="1">
      <alignment horizontal="center" vertical="center" wrapText="1"/>
    </xf>
    <xf numFmtId="16" fontId="18" fillId="2" borderId="6" xfId="0" applyNumberFormat="1" applyFont="1" applyFill="1" applyBorder="1" applyAlignment="1">
      <alignment horizontal="center" vertical="center"/>
    </xf>
    <xf numFmtId="20" fontId="18" fillId="0" borderId="1" xfId="0" applyFont="1" applyBorder="1" applyAlignment="1">
      <alignment horizontal="center" vertical="top" wrapText="1"/>
    </xf>
    <xf numFmtId="164" fontId="18" fillId="0" borderId="0" xfId="3" applyNumberFormat="1" applyFont="1" applyBorder="1" applyAlignment="1" applyProtection="1">
      <alignment horizontal="center"/>
    </xf>
    <xf numFmtId="20" fontId="19" fillId="2" borderId="1" xfId="0" applyFont="1" applyFill="1" applyBorder="1" applyAlignment="1">
      <alignment horizontal="left" vertical="center"/>
    </xf>
    <xf numFmtId="176" fontId="19" fillId="2" borderId="1" xfId="0" quotePrefix="1" applyNumberFormat="1" applyFont="1" applyFill="1" applyBorder="1" applyAlignment="1">
      <alignment horizontal="center" vertical="center"/>
    </xf>
    <xf numFmtId="169" fontId="19" fillId="2" borderId="1" xfId="0" applyNumberFormat="1" applyFont="1" applyFill="1" applyBorder="1" applyAlignment="1">
      <alignment horizontal="center" vertical="center"/>
    </xf>
    <xf numFmtId="20" fontId="34" fillId="2" borderId="1" xfId="0" applyFont="1" applyFill="1" applyBorder="1" applyAlignment="1">
      <alignment horizontal="center" vertical="center"/>
    </xf>
    <xf numFmtId="20" fontId="19" fillId="2" borderId="1" xfId="0" applyFont="1" applyFill="1" applyBorder="1" applyAlignment="1">
      <alignment horizontal="left" vertical="center" wrapText="1"/>
    </xf>
    <xf numFmtId="164" fontId="18" fillId="0" borderId="0" xfId="3" applyNumberFormat="1" applyFont="1" applyBorder="1" applyAlignment="1">
      <alignment vertical="center"/>
    </xf>
    <xf numFmtId="164" fontId="18" fillId="0" borderId="0" xfId="3" applyNumberFormat="1" applyFont="1" applyBorder="1" applyAlignment="1" applyProtection="1"/>
    <xf numFmtId="164" fontId="18" fillId="0" borderId="0" xfId="3" applyNumberFormat="1" applyFont="1" applyBorder="1" applyAlignment="1" applyProtection="1">
      <alignment vertical="center"/>
    </xf>
    <xf numFmtId="164" fontId="18" fillId="0" borderId="0" xfId="3" applyNumberFormat="1" applyFont="1" applyBorder="1" applyAlignment="1" applyProtection="1">
      <alignment vertical="center" wrapText="1"/>
    </xf>
    <xf numFmtId="164" fontId="18" fillId="0" borderId="10" xfId="3" quotePrefix="1" applyNumberFormat="1" applyFont="1" applyBorder="1" applyAlignment="1" applyProtection="1">
      <alignment horizontal="center" vertical="center"/>
    </xf>
    <xf numFmtId="164" fontId="18" fillId="0" borderId="0" xfId="3" applyNumberFormat="1" applyFont="1" applyBorder="1" applyAlignment="1" applyProtection="1">
      <alignment horizontal="center" vertical="center" wrapText="1"/>
    </xf>
    <xf numFmtId="2" fontId="18" fillId="0" borderId="0" xfId="3" applyNumberFormat="1" applyFont="1" applyBorder="1" applyAlignment="1">
      <alignment horizontal="center" vertical="center" wrapText="1"/>
    </xf>
    <xf numFmtId="164" fontId="18" fillId="0" borderId="0" xfId="3" applyNumberFormat="1" applyFont="1" applyAlignment="1">
      <alignment horizontal="center" vertical="center"/>
    </xf>
    <xf numFmtId="165" fontId="18" fillId="0" borderId="6" xfId="4" applyNumberFormat="1" applyFont="1" applyBorder="1" applyAlignment="1">
      <alignment horizontal="center" vertical="center" wrapText="1"/>
    </xf>
    <xf numFmtId="166" fontId="18" fillId="2" borderId="1" xfId="5" quotePrefix="1" applyNumberFormat="1" applyFont="1" applyFill="1" applyBorder="1" applyAlignment="1">
      <alignment horizontal="center" vertical="center" wrapText="1"/>
    </xf>
    <xf numFmtId="165" fontId="18" fillId="0" borderId="1" xfId="4" applyNumberFormat="1" applyFont="1" applyBorder="1" applyAlignment="1">
      <alignment horizontal="left" vertical="center"/>
    </xf>
    <xf numFmtId="164" fontId="18" fillId="2" borderId="1" xfId="0" applyNumberFormat="1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 wrapText="1"/>
    </xf>
    <xf numFmtId="165" fontId="18" fillId="0" borderId="1" xfId="4" applyNumberFormat="1" applyFont="1" applyBorder="1" applyAlignment="1">
      <alignment horizontal="center" vertical="center"/>
    </xf>
    <xf numFmtId="2" fontId="18" fillId="2" borderId="1" xfId="0" quotePrefix="1" applyNumberFormat="1" applyFont="1" applyFill="1" applyBorder="1" applyAlignment="1">
      <alignment horizontal="center" vertical="center" wrapText="1"/>
    </xf>
    <xf numFmtId="167" fontId="18" fillId="0" borderId="39" xfId="4" applyNumberFormat="1" applyFont="1" applyBorder="1" applyAlignment="1">
      <alignment horizontal="center" vertical="center" wrapText="1"/>
    </xf>
    <xf numFmtId="167" fontId="18" fillId="0" borderId="40" xfId="4" applyNumberFormat="1" applyFont="1" applyBorder="1" applyAlignment="1">
      <alignment horizontal="center" vertical="center" wrapText="1"/>
    </xf>
    <xf numFmtId="167" fontId="18" fillId="0" borderId="41" xfId="4" applyNumberFormat="1" applyFont="1" applyBorder="1" applyAlignment="1">
      <alignment horizontal="center" vertical="center" wrapText="1"/>
    </xf>
    <xf numFmtId="165" fontId="18" fillId="0" borderId="7" xfId="4" applyNumberFormat="1" applyFont="1" applyBorder="1" applyAlignment="1">
      <alignment horizontal="center" vertical="center" wrapText="1"/>
    </xf>
    <xf numFmtId="1" fontId="18" fillId="2" borderId="1" xfId="0" applyNumberFormat="1" applyFont="1" applyFill="1" applyBorder="1" applyAlignment="1">
      <alignment horizontal="center" vertical="center" wrapText="1"/>
    </xf>
    <xf numFmtId="168" fontId="18" fillId="2" borderId="1" xfId="5" applyNumberFormat="1" applyFont="1" applyFill="1" applyBorder="1" applyAlignment="1">
      <alignment horizontal="center" vertical="center" wrapText="1"/>
    </xf>
    <xf numFmtId="167" fontId="18" fillId="0" borderId="1" xfId="4" applyNumberFormat="1" applyFont="1" applyBorder="1" applyAlignment="1">
      <alignment horizontal="center" vertical="center"/>
    </xf>
    <xf numFmtId="164" fontId="35" fillId="0" borderId="1" xfId="3" applyNumberFormat="1" applyFont="1" applyBorder="1" applyAlignment="1" applyProtection="1">
      <alignment horizontal="center" vertical="center"/>
    </xf>
    <xf numFmtId="164" fontId="18" fillId="0" borderId="1" xfId="7" applyNumberFormat="1" applyFont="1" applyFill="1" applyBorder="1" applyAlignment="1">
      <alignment horizontal="center" vertical="center" wrapText="1"/>
    </xf>
    <xf numFmtId="165" fontId="18" fillId="0" borderId="3" xfId="4" applyNumberFormat="1" applyFont="1" applyBorder="1" applyAlignment="1">
      <alignment horizontal="center" vertical="center" wrapText="1"/>
    </xf>
    <xf numFmtId="1" fontId="18" fillId="0" borderId="1" xfId="3" applyNumberFormat="1" applyFont="1" applyBorder="1" applyAlignment="1" applyProtection="1">
      <alignment horizontal="center" vertical="center"/>
    </xf>
    <xf numFmtId="1" fontId="18" fillId="0" borderId="1" xfId="3" applyNumberFormat="1" applyFont="1" applyBorder="1" applyAlignment="1" applyProtection="1">
      <alignment horizontal="left" vertical="center"/>
    </xf>
    <xf numFmtId="1" fontId="18" fillId="0" borderId="1" xfId="3" applyNumberFormat="1" applyFont="1" applyBorder="1" applyAlignment="1" applyProtection="1">
      <alignment horizontal="center"/>
    </xf>
    <xf numFmtId="1" fontId="18" fillId="0" borderId="1" xfId="3" applyNumberFormat="1" applyFont="1" applyBorder="1" applyAlignment="1" applyProtection="1">
      <alignment horizontal="center" vertical="center" wrapText="1"/>
    </xf>
    <xf numFmtId="1" fontId="18" fillId="0" borderId="1" xfId="3" applyNumberFormat="1" applyFont="1" applyBorder="1" applyAlignment="1">
      <alignment horizontal="center" vertical="center"/>
    </xf>
    <xf numFmtId="164" fontId="18" fillId="0" borderId="6" xfId="3" applyNumberFormat="1" applyFont="1" applyBorder="1" applyAlignment="1" applyProtection="1">
      <alignment horizontal="center" vertical="center"/>
    </xf>
    <xf numFmtId="0" fontId="18" fillId="0" borderId="6" xfId="7" applyFont="1" applyFill="1" applyBorder="1" applyAlignment="1">
      <alignment horizontal="center" vertical="center" wrapText="1"/>
    </xf>
    <xf numFmtId="164" fontId="18" fillId="0" borderId="6" xfId="3" applyNumberFormat="1" applyFont="1" applyBorder="1" applyAlignment="1" applyProtection="1">
      <alignment horizontal="left" vertical="center"/>
    </xf>
    <xf numFmtId="164" fontId="18" fillId="0" borderId="6" xfId="3" applyNumberFormat="1" applyFont="1" applyBorder="1" applyAlignment="1" applyProtection="1">
      <alignment horizontal="center"/>
    </xf>
    <xf numFmtId="164" fontId="18" fillId="0" borderId="23" xfId="3" applyNumberFormat="1" applyFont="1" applyBorder="1" applyAlignment="1" applyProtection="1">
      <alignment horizontal="center" vertical="center"/>
    </xf>
    <xf numFmtId="164" fontId="18" fillId="0" borderId="23" xfId="3" applyNumberFormat="1" applyFont="1" applyBorder="1" applyAlignment="1" applyProtection="1">
      <alignment horizontal="center"/>
    </xf>
    <xf numFmtId="164" fontId="18" fillId="0" borderId="23" xfId="3" applyNumberFormat="1" applyFont="1" applyBorder="1" applyAlignment="1" applyProtection="1">
      <alignment horizontal="center" vertical="center" wrapText="1"/>
    </xf>
    <xf numFmtId="1" fontId="18" fillId="0" borderId="29" xfId="3" applyNumberFormat="1" applyFont="1" applyBorder="1" applyAlignment="1">
      <alignment horizontal="center" vertical="center"/>
    </xf>
    <xf numFmtId="165" fontId="18" fillId="0" borderId="15" xfId="9" applyNumberFormat="1" applyFont="1" applyBorder="1" applyAlignment="1">
      <alignment horizontal="center" vertical="center"/>
    </xf>
    <xf numFmtId="165" fontId="18" fillId="2" borderId="67" xfId="0" applyNumberFormat="1" applyFont="1" applyFill="1" applyBorder="1" applyAlignment="1">
      <alignment horizontal="left" vertical="center"/>
    </xf>
    <xf numFmtId="164" fontId="18" fillId="2" borderId="74" xfId="3" applyNumberFormat="1" applyFont="1" applyFill="1" applyBorder="1" applyAlignment="1">
      <alignment horizontal="center" vertical="center" wrapText="1"/>
    </xf>
    <xf numFmtId="0" fontId="18" fillId="0" borderId="15" xfId="3" applyNumberFormat="1" applyFont="1" applyBorder="1" applyAlignment="1">
      <alignment horizontal="center" vertical="center" wrapText="1"/>
    </xf>
    <xf numFmtId="0" fontId="18" fillId="0" borderId="15" xfId="0" quotePrefix="1" applyNumberFormat="1" applyFont="1" applyFill="1" applyBorder="1" applyAlignment="1">
      <alignment horizontal="center" vertical="center" wrapText="1"/>
    </xf>
    <xf numFmtId="0" fontId="18" fillId="0" borderId="7" xfId="3" applyNumberFormat="1" applyFont="1" applyBorder="1" applyAlignment="1">
      <alignment horizontal="center" vertical="top" wrapText="1"/>
    </xf>
    <xf numFmtId="169" fontId="18" fillId="0" borderId="7" xfId="0" applyNumberFormat="1" applyFont="1" applyBorder="1" applyAlignment="1">
      <alignment horizontal="center" vertical="center"/>
    </xf>
    <xf numFmtId="169" fontId="18" fillId="0" borderId="15" xfId="0" applyNumberFormat="1" applyFont="1" applyBorder="1" applyAlignment="1">
      <alignment horizontal="center" vertical="center"/>
    </xf>
    <xf numFmtId="2" fontId="18" fillId="0" borderId="17" xfId="3" applyNumberFormat="1" applyFont="1" applyBorder="1" applyAlignment="1">
      <alignment horizontal="center" vertical="center"/>
    </xf>
    <xf numFmtId="0" fontId="18" fillId="0" borderId="0" xfId="3" applyNumberFormat="1" applyFont="1" applyBorder="1" applyAlignment="1">
      <alignment horizontal="center" vertical="center" wrapText="1"/>
    </xf>
    <xf numFmtId="164" fontId="18" fillId="0" borderId="0" xfId="3" applyNumberFormat="1" applyFont="1" applyBorder="1" applyAlignment="1">
      <alignment horizontal="center" vertical="center" wrapText="1"/>
    </xf>
    <xf numFmtId="2" fontId="18" fillId="0" borderId="0" xfId="3" applyNumberFormat="1" applyFont="1" applyBorder="1" applyAlignment="1">
      <alignment horizontal="center" vertical="center"/>
    </xf>
    <xf numFmtId="2" fontId="18" fillId="0" borderId="19" xfId="3" applyNumberFormat="1" applyFont="1" applyBorder="1" applyAlignment="1">
      <alignment horizontal="center" vertical="center"/>
    </xf>
    <xf numFmtId="1" fontId="18" fillId="0" borderId="30" xfId="3" applyNumberFormat="1" applyFont="1" applyBorder="1" applyAlignment="1">
      <alignment horizontal="center" vertical="center"/>
    </xf>
    <xf numFmtId="165" fontId="18" fillId="0" borderId="7" xfId="9" applyNumberFormat="1" applyFont="1" applyBorder="1" applyAlignment="1">
      <alignment horizontal="center" vertical="center"/>
    </xf>
    <xf numFmtId="165" fontId="18" fillId="2" borderId="8" xfId="0" applyNumberFormat="1" applyFont="1" applyFill="1" applyBorder="1" applyAlignment="1">
      <alignment horizontal="left" vertical="center"/>
    </xf>
    <xf numFmtId="164" fontId="18" fillId="2" borderId="45" xfId="3" applyNumberFormat="1" applyFont="1" applyFill="1" applyBorder="1" applyAlignment="1">
      <alignment horizontal="center" vertical="center" wrapText="1"/>
    </xf>
    <xf numFmtId="0" fontId="18" fillId="0" borderId="7" xfId="3" applyNumberFormat="1" applyFont="1" applyBorder="1" applyAlignment="1">
      <alignment horizontal="center" vertical="center" wrapText="1"/>
    </xf>
    <xf numFmtId="0" fontId="18" fillId="0" borderId="7" xfId="0" quotePrefix="1" applyNumberFormat="1" applyFont="1" applyFill="1" applyBorder="1" applyAlignment="1">
      <alignment horizontal="center" vertical="center" wrapText="1"/>
    </xf>
    <xf numFmtId="0" fontId="18" fillId="0" borderId="23" xfId="3" applyNumberFormat="1" applyFont="1" applyBorder="1" applyAlignment="1">
      <alignment horizontal="center" vertical="center" wrapText="1"/>
    </xf>
    <xf numFmtId="0" fontId="18" fillId="0" borderId="23" xfId="0" quotePrefix="1" applyNumberFormat="1" applyFont="1" applyFill="1" applyBorder="1" applyAlignment="1">
      <alignment horizontal="center" vertical="center" wrapText="1"/>
    </xf>
    <xf numFmtId="165" fontId="18" fillId="0" borderId="23" xfId="11" quotePrefix="1" applyNumberFormat="1" applyFont="1" applyBorder="1" applyAlignment="1">
      <alignment horizontal="center" vertical="center" wrapText="1"/>
    </xf>
    <xf numFmtId="2" fontId="18" fillId="0" borderId="23" xfId="3" applyNumberFormat="1" applyFont="1" applyBorder="1" applyAlignment="1">
      <alignment horizontal="center" vertical="center"/>
    </xf>
    <xf numFmtId="0" fontId="18" fillId="2" borderId="46" xfId="3" applyNumberFormat="1" applyFont="1" applyFill="1" applyBorder="1" applyAlignment="1">
      <alignment horizontal="center" vertical="center" wrapText="1"/>
    </xf>
    <xf numFmtId="164" fontId="18" fillId="2" borderId="46" xfId="3" applyNumberFormat="1" applyFont="1" applyFill="1" applyBorder="1" applyAlignment="1">
      <alignment horizontal="center" vertical="center" wrapText="1"/>
    </xf>
    <xf numFmtId="164" fontId="18" fillId="0" borderId="15" xfId="3" applyNumberFormat="1" applyFont="1" applyBorder="1" applyAlignment="1">
      <alignment horizontal="center" vertical="center" wrapText="1"/>
    </xf>
    <xf numFmtId="0" fontId="18" fillId="0" borderId="16" xfId="0" quotePrefix="1" applyNumberFormat="1" applyFont="1" applyFill="1" applyBorder="1" applyAlignment="1">
      <alignment horizontal="center" vertical="center" wrapText="1"/>
    </xf>
    <xf numFmtId="165" fontId="18" fillId="0" borderId="17" xfId="8" applyNumberFormat="1" applyFont="1" applyBorder="1" applyAlignment="1">
      <alignment horizontal="center" vertical="center"/>
    </xf>
    <xf numFmtId="165" fontId="18" fillId="0" borderId="18" xfId="8" applyNumberFormat="1" applyFont="1" applyBorder="1" applyAlignment="1">
      <alignment horizontal="center" vertical="center"/>
    </xf>
    <xf numFmtId="165" fontId="18" fillId="0" borderId="19" xfId="8" applyNumberFormat="1" applyFont="1" applyBorder="1" applyAlignment="1">
      <alignment horizontal="center" vertical="center"/>
    </xf>
    <xf numFmtId="164" fontId="18" fillId="0" borderId="7" xfId="3" applyNumberFormat="1" applyFont="1" applyBorder="1" applyAlignment="1">
      <alignment horizontal="center" vertical="center" wrapText="1"/>
    </xf>
    <xf numFmtId="0" fontId="18" fillId="0" borderId="3" xfId="0" quotePrefix="1" applyNumberFormat="1" applyFont="1" applyFill="1" applyBorder="1" applyAlignment="1">
      <alignment horizontal="center" vertical="center" wrapText="1"/>
    </xf>
    <xf numFmtId="165" fontId="18" fillId="0" borderId="8" xfId="8" applyNumberFormat="1" applyFont="1" applyBorder="1" applyAlignment="1">
      <alignment horizontal="center" vertical="center"/>
    </xf>
    <xf numFmtId="165" fontId="18" fillId="0" borderId="0" xfId="8" applyNumberFormat="1" applyFont="1" applyBorder="1" applyAlignment="1">
      <alignment horizontal="center" vertical="center"/>
    </xf>
    <xf numFmtId="165" fontId="18" fillId="0" borderId="20" xfId="8" applyNumberFormat="1" applyFont="1" applyBorder="1" applyAlignment="1">
      <alignment horizontal="center" vertical="center"/>
    </xf>
    <xf numFmtId="165" fontId="17" fillId="0" borderId="0" xfId="8" applyNumberFormat="1" applyFont="1" applyAlignment="1">
      <alignment horizontal="center"/>
    </xf>
    <xf numFmtId="165" fontId="18" fillId="0" borderId="6" xfId="8" applyNumberFormat="1" applyFont="1" applyBorder="1" applyAlignment="1">
      <alignment horizontal="center" vertical="center"/>
    </xf>
    <xf numFmtId="2" fontId="18" fillId="0" borderId="6" xfId="3" applyNumberFormat="1" applyFont="1" applyBorder="1" applyAlignment="1">
      <alignment horizontal="center" vertical="center"/>
    </xf>
    <xf numFmtId="0" fontId="18" fillId="0" borderId="6" xfId="3" applyNumberFormat="1" applyFont="1" applyBorder="1" applyAlignment="1">
      <alignment horizontal="center" vertical="center" wrapText="1"/>
    </xf>
    <xf numFmtId="2" fontId="18" fillId="0" borderId="6" xfId="3" applyNumberFormat="1" applyFont="1" applyBorder="1" applyAlignment="1">
      <alignment horizontal="center" vertical="center" wrapText="1"/>
    </xf>
    <xf numFmtId="2" fontId="18" fillId="0" borderId="33" xfId="3" applyNumberFormat="1" applyFont="1" applyBorder="1" applyAlignment="1">
      <alignment horizontal="center" vertical="center"/>
    </xf>
    <xf numFmtId="0" fontId="18" fillId="0" borderId="3" xfId="3" applyNumberFormat="1" applyFont="1" applyBorder="1" applyAlignment="1">
      <alignment horizontal="center" vertical="top" wrapText="1"/>
    </xf>
    <xf numFmtId="165" fontId="18" fillId="0" borderId="1" xfId="11" quotePrefix="1" applyNumberFormat="1" applyFont="1" applyBorder="1" applyAlignment="1">
      <alignment horizontal="center" vertical="top" wrapText="1"/>
    </xf>
    <xf numFmtId="165" fontId="18" fillId="0" borderId="1" xfId="8" applyNumberFormat="1" applyFont="1" applyBorder="1" applyAlignment="1">
      <alignment horizontal="center" vertical="center"/>
    </xf>
    <xf numFmtId="171" fontId="20" fillId="0" borderId="23" xfId="10" applyNumberFormat="1" applyFont="1" applyFill="1" applyBorder="1" applyAlignment="1" applyProtection="1">
      <alignment horizontal="center" vertical="center"/>
    </xf>
    <xf numFmtId="165" fontId="18" fillId="0" borderId="23" xfId="8" applyNumberFormat="1" applyFont="1" applyBorder="1" applyAlignment="1">
      <alignment horizontal="center" vertical="center" wrapText="1"/>
    </xf>
    <xf numFmtId="164" fontId="18" fillId="0" borderId="23" xfId="3" applyNumberFormat="1" applyFont="1" applyBorder="1" applyAlignment="1">
      <alignment horizontal="center" vertical="center" wrapText="1"/>
    </xf>
    <xf numFmtId="2" fontId="18" fillId="2" borderId="25" xfId="3" applyNumberFormat="1" applyFont="1" applyFill="1" applyBorder="1" applyAlignment="1">
      <alignment horizontal="center" vertical="center"/>
    </xf>
    <xf numFmtId="0" fontId="18" fillId="0" borderId="15" xfId="7" applyFont="1" applyFill="1" applyBorder="1" applyAlignment="1">
      <alignment horizontal="center" vertical="center" wrapText="1"/>
    </xf>
    <xf numFmtId="0" fontId="18" fillId="0" borderId="15" xfId="3" applyNumberFormat="1" applyFont="1" applyBorder="1" applyAlignment="1">
      <alignment horizontal="left" vertical="center" wrapText="1"/>
    </xf>
    <xf numFmtId="0" fontId="18" fillId="0" borderId="16" xfId="3" applyNumberFormat="1" applyFont="1" applyBorder="1" applyAlignment="1">
      <alignment horizontal="center" vertical="top" wrapText="1"/>
    </xf>
    <xf numFmtId="169" fontId="18" fillId="0" borderId="16" xfId="0" applyNumberFormat="1" applyFont="1" applyBorder="1" applyAlignment="1">
      <alignment horizontal="center" vertical="center"/>
    </xf>
    <xf numFmtId="169" fontId="18" fillId="0" borderId="1" xfId="0" applyNumberFormat="1" applyFont="1" applyBorder="1" applyAlignment="1">
      <alignment horizontal="center" vertical="center"/>
    </xf>
    <xf numFmtId="2" fontId="18" fillId="0" borderId="1" xfId="3" applyNumberFormat="1" applyFont="1" applyBorder="1" applyAlignment="1">
      <alignment horizontal="center" vertical="center"/>
    </xf>
    <xf numFmtId="0" fontId="18" fillId="0" borderId="7" xfId="7" applyFont="1" applyFill="1" applyBorder="1" applyAlignment="1">
      <alignment horizontal="center" vertical="center" wrapText="1"/>
    </xf>
    <xf numFmtId="0" fontId="18" fillId="0" borderId="7" xfId="3" applyNumberFormat="1" applyFont="1" applyBorder="1" applyAlignment="1">
      <alignment horizontal="left" vertical="center" wrapText="1"/>
    </xf>
    <xf numFmtId="165" fontId="20" fillId="0" borderId="23" xfId="8" applyNumberFormat="1" applyFont="1" applyBorder="1" applyAlignment="1">
      <alignment horizontal="center" vertical="center" wrapText="1"/>
    </xf>
    <xf numFmtId="1" fontId="18" fillId="0" borderId="29" xfId="8" applyNumberFormat="1" applyFont="1" applyBorder="1" applyAlignment="1">
      <alignment horizontal="center" vertical="center"/>
    </xf>
    <xf numFmtId="165" fontId="18" fillId="0" borderId="15" xfId="8" applyNumberFormat="1" applyFont="1" applyBorder="1" applyAlignment="1">
      <alignment horizontal="center" vertical="center"/>
    </xf>
    <xf numFmtId="0" fontId="18" fillId="0" borderId="15" xfId="3" applyNumberFormat="1" applyFont="1" applyBorder="1" applyAlignment="1">
      <alignment horizontal="center" vertical="top" wrapText="1"/>
    </xf>
    <xf numFmtId="1" fontId="18" fillId="0" borderId="30" xfId="8" applyNumberFormat="1" applyFont="1" applyBorder="1" applyAlignment="1">
      <alignment horizontal="center" vertical="center"/>
    </xf>
    <xf numFmtId="165" fontId="18" fillId="0" borderId="7" xfId="8" applyNumberFormat="1" applyFont="1" applyBorder="1" applyAlignment="1">
      <alignment horizontal="center" vertical="center"/>
    </xf>
    <xf numFmtId="0" fontId="18" fillId="0" borderId="23" xfId="7" applyFont="1" applyFill="1" applyBorder="1" applyAlignment="1">
      <alignment horizontal="center" vertical="center" wrapText="1"/>
    </xf>
    <xf numFmtId="0" fontId="18" fillId="0" borderId="46" xfId="3" applyNumberFormat="1" applyFont="1" applyBorder="1" applyAlignment="1">
      <alignment horizontal="center" vertical="center" wrapText="1"/>
    </xf>
    <xf numFmtId="164" fontId="18" fillId="0" borderId="46" xfId="3" applyNumberFormat="1" applyFont="1" applyBorder="1" applyAlignment="1">
      <alignment horizontal="center" vertical="center" wrapText="1"/>
    </xf>
    <xf numFmtId="1" fontId="18" fillId="0" borderId="18" xfId="8" applyNumberFormat="1" applyFont="1" applyBorder="1" applyAlignment="1">
      <alignment horizontal="center" vertical="center"/>
    </xf>
    <xf numFmtId="0" fontId="18" fillId="2" borderId="54" xfId="7" applyFont="1" applyFill="1" applyBorder="1" applyAlignment="1">
      <alignment horizontal="center" vertical="center" wrapText="1"/>
    </xf>
    <xf numFmtId="0" fontId="18" fillId="2" borderId="15" xfId="3" applyNumberFormat="1" applyFont="1" applyFill="1" applyBorder="1" applyAlignment="1">
      <alignment horizontal="left" vertical="center" wrapText="1"/>
    </xf>
    <xf numFmtId="0" fontId="18" fillId="0" borderId="1" xfId="0" quotePrefix="1" applyNumberFormat="1" applyFont="1" applyFill="1" applyBorder="1" applyAlignment="1">
      <alignment horizontal="center" vertical="center" wrapText="1"/>
    </xf>
    <xf numFmtId="0" fontId="18" fillId="0" borderId="1" xfId="3" applyNumberFormat="1" applyFont="1" applyBorder="1" applyAlignment="1">
      <alignment horizontal="center" vertical="top" wrapText="1"/>
    </xf>
    <xf numFmtId="2" fontId="18" fillId="0" borderId="3" xfId="3" applyNumberFormat="1" applyFont="1" applyBorder="1" applyAlignment="1">
      <alignment horizontal="center" vertical="center"/>
    </xf>
    <xf numFmtId="1" fontId="18" fillId="0" borderId="10" xfId="8" applyNumberFormat="1" applyFont="1" applyBorder="1" applyAlignment="1">
      <alignment horizontal="center" vertical="center"/>
    </xf>
    <xf numFmtId="0" fontId="18" fillId="0" borderId="65" xfId="7" applyFont="1" applyFill="1" applyBorder="1" applyAlignment="1">
      <alignment horizontal="center" vertical="center" wrapText="1"/>
    </xf>
    <xf numFmtId="164" fontId="18" fillId="0" borderId="3" xfId="3" applyNumberFormat="1" applyFont="1" applyBorder="1" applyAlignment="1">
      <alignment horizontal="center" vertical="center" wrapText="1"/>
    </xf>
    <xf numFmtId="2" fontId="18" fillId="0" borderId="12" xfId="3" applyNumberFormat="1" applyFont="1" applyBorder="1" applyAlignment="1">
      <alignment horizontal="center" vertical="center"/>
    </xf>
    <xf numFmtId="0" fontId="18" fillId="0" borderId="38" xfId="3" applyNumberFormat="1" applyFont="1" applyBorder="1" applyAlignment="1">
      <alignment horizontal="center" vertical="center" wrapText="1"/>
    </xf>
    <xf numFmtId="164" fontId="18" fillId="0" borderId="38" xfId="3" applyNumberFormat="1" applyFont="1" applyBorder="1" applyAlignment="1">
      <alignment horizontal="center" vertical="center" wrapText="1"/>
    </xf>
    <xf numFmtId="2" fontId="18" fillId="0" borderId="38" xfId="3" applyNumberFormat="1" applyFont="1" applyBorder="1" applyAlignment="1">
      <alignment horizontal="center" vertical="center" wrapText="1"/>
    </xf>
    <xf numFmtId="2" fontId="18" fillId="0" borderId="38" xfId="3" applyNumberFormat="1" applyFont="1" applyBorder="1" applyAlignment="1">
      <alignment horizontal="center" vertical="center"/>
    </xf>
    <xf numFmtId="1" fontId="18" fillId="0" borderId="42" xfId="8" applyNumberFormat="1" applyFont="1" applyBorder="1" applyAlignment="1">
      <alignment horizontal="center" vertical="center"/>
    </xf>
    <xf numFmtId="0" fontId="18" fillId="2" borderId="17" xfId="7" applyFont="1" applyFill="1" applyBorder="1" applyAlignment="1">
      <alignment horizontal="center" vertical="center" wrapText="1"/>
    </xf>
    <xf numFmtId="0" fontId="18" fillId="2" borderId="3" xfId="3" applyNumberFormat="1" applyFont="1" applyFill="1" applyBorder="1" applyAlignment="1">
      <alignment horizontal="left" vertical="center" wrapText="1"/>
    </xf>
    <xf numFmtId="164" fontId="18" fillId="0" borderId="1" xfId="3" applyNumberFormat="1" applyFont="1" applyBorder="1" applyAlignment="1">
      <alignment horizontal="center" vertical="center" wrapText="1"/>
    </xf>
    <xf numFmtId="1" fontId="18" fillId="0" borderId="45" xfId="8" applyNumberFormat="1" applyFont="1" applyBorder="1" applyAlignment="1">
      <alignment horizontal="center" vertical="center"/>
    </xf>
    <xf numFmtId="0" fontId="18" fillId="2" borderId="8" xfId="7" applyFont="1" applyFill="1" applyBorder="1" applyAlignment="1">
      <alignment horizontal="center" vertical="center" wrapText="1"/>
    </xf>
    <xf numFmtId="0" fontId="18" fillId="0" borderId="52" xfId="3" applyNumberFormat="1" applyFont="1" applyBorder="1" applyAlignment="1">
      <alignment horizontal="center" vertical="center" wrapText="1"/>
    </xf>
    <xf numFmtId="164" fontId="18" fillId="0" borderId="51" xfId="3" applyNumberFormat="1" applyFont="1" applyBorder="1" applyAlignment="1">
      <alignment horizontal="center" vertical="center" wrapText="1"/>
    </xf>
    <xf numFmtId="2" fontId="18" fillId="0" borderId="51" xfId="3" applyNumberFormat="1" applyFont="1" applyBorder="1" applyAlignment="1">
      <alignment horizontal="center" vertical="center"/>
    </xf>
    <xf numFmtId="0" fontId="18" fillId="2" borderId="17" xfId="3" applyNumberFormat="1" applyFont="1" applyFill="1" applyBorder="1" applyAlignment="1">
      <alignment horizontal="left" vertical="center" wrapText="1"/>
    </xf>
    <xf numFmtId="164" fontId="18" fillId="0" borderId="42" xfId="3" applyNumberFormat="1" applyFont="1" applyBorder="1" applyAlignment="1">
      <alignment horizontal="center" vertical="center" wrapText="1"/>
    </xf>
    <xf numFmtId="1" fontId="18" fillId="0" borderId="0" xfId="8" applyNumberFormat="1" applyFont="1" applyBorder="1" applyAlignment="1">
      <alignment horizontal="center" vertical="center"/>
    </xf>
    <xf numFmtId="0" fontId="18" fillId="2" borderId="0" xfId="7" applyFont="1" applyFill="1" applyBorder="1" applyAlignment="1">
      <alignment horizontal="center" vertical="center" wrapText="1"/>
    </xf>
    <xf numFmtId="0" fontId="18" fillId="2" borderId="8" xfId="3" applyNumberFormat="1" applyFont="1" applyFill="1" applyBorder="1" applyAlignment="1">
      <alignment horizontal="left" vertical="center" wrapText="1"/>
    </xf>
    <xf numFmtId="164" fontId="18" fillId="0" borderId="45" xfId="3" applyNumberFormat="1" applyFont="1" applyBorder="1" applyAlignment="1">
      <alignment horizontal="center" vertical="center" wrapText="1"/>
    </xf>
    <xf numFmtId="0" fontId="18" fillId="2" borderId="42" xfId="7" applyFont="1" applyFill="1" applyBorder="1" applyAlignment="1">
      <alignment horizontal="center" vertical="center" wrapText="1"/>
    </xf>
    <xf numFmtId="0" fontId="18" fillId="2" borderId="45" xfId="7" applyFont="1" applyFill="1" applyBorder="1" applyAlignment="1">
      <alignment horizontal="center" vertical="center" wrapText="1"/>
    </xf>
    <xf numFmtId="0" fontId="18" fillId="2" borderId="43" xfId="7" applyFont="1" applyFill="1" applyBorder="1" applyAlignment="1">
      <alignment horizontal="center" vertical="center" wrapText="1"/>
    </xf>
    <xf numFmtId="164" fontId="18" fillId="0" borderId="43" xfId="3" applyNumberFormat="1" applyFont="1" applyBorder="1" applyAlignment="1">
      <alignment horizontal="center" vertical="center" wrapText="1"/>
    </xf>
    <xf numFmtId="165" fontId="20" fillId="2" borderId="0" xfId="8" applyNumberFormat="1" applyFont="1" applyFill="1" applyAlignment="1">
      <alignment horizontal="center"/>
    </xf>
    <xf numFmtId="165" fontId="18" fillId="0" borderId="0" xfId="8" applyNumberFormat="1" applyFont="1" applyAlignment="1">
      <alignment horizontal="center"/>
    </xf>
    <xf numFmtId="0" fontId="18" fillId="0" borderId="46" xfId="23" applyNumberFormat="1" applyFont="1" applyBorder="1" applyAlignment="1">
      <alignment horizontal="center" vertical="center" wrapText="1"/>
    </xf>
    <xf numFmtId="164" fontId="18" fillId="0" borderId="46" xfId="23" applyNumberFormat="1" applyFont="1" applyBorder="1" applyAlignment="1">
      <alignment horizontal="center" vertical="center" wrapText="1"/>
    </xf>
    <xf numFmtId="1" fontId="18" fillId="0" borderId="50" xfId="8" applyNumberFormat="1" applyFont="1" applyBorder="1" applyAlignment="1">
      <alignment horizontal="center" vertical="center"/>
    </xf>
    <xf numFmtId="0" fontId="18" fillId="0" borderId="22" xfId="7" applyFont="1" applyFill="1" applyBorder="1" applyAlignment="1">
      <alignment horizontal="center" vertical="center" wrapText="1"/>
    </xf>
    <xf numFmtId="0" fontId="18" fillId="0" borderId="22" xfId="3" applyNumberFormat="1" applyFont="1" applyBorder="1" applyAlignment="1">
      <alignment horizontal="center" vertical="center" wrapText="1"/>
    </xf>
    <xf numFmtId="0" fontId="18" fillId="0" borderId="22" xfId="0" quotePrefix="1" applyNumberFormat="1" applyFont="1" applyFill="1" applyBorder="1" applyAlignment="1">
      <alignment horizontal="center" vertical="center" wrapText="1"/>
    </xf>
    <xf numFmtId="165" fontId="20" fillId="0" borderId="22" xfId="8" applyNumberFormat="1" applyFont="1" applyBorder="1" applyAlignment="1">
      <alignment horizontal="center" vertical="center"/>
    </xf>
    <xf numFmtId="165" fontId="20" fillId="0" borderId="22" xfId="8" applyNumberFormat="1" applyFont="1" applyBorder="1" applyAlignment="1">
      <alignment horizontal="center" vertical="center" wrapText="1"/>
    </xf>
    <xf numFmtId="2" fontId="18" fillId="0" borderId="22" xfId="3" applyNumberFormat="1" applyFont="1" applyBorder="1" applyAlignment="1">
      <alignment horizontal="center" vertical="center"/>
    </xf>
    <xf numFmtId="0" fontId="18" fillId="0" borderId="0" xfId="23" applyNumberFormat="1" applyFont="1" applyBorder="1" applyAlignment="1">
      <alignment horizontal="center" vertical="center" wrapText="1"/>
    </xf>
    <xf numFmtId="164" fontId="18" fillId="0" borderId="0" xfId="23" applyNumberFormat="1" applyFont="1" applyBorder="1" applyAlignment="1">
      <alignment horizontal="center" vertical="center" wrapText="1"/>
    </xf>
    <xf numFmtId="164" fontId="18" fillId="0" borderId="22" xfId="3" applyNumberFormat="1" applyFont="1" applyBorder="1" applyAlignment="1" applyProtection="1">
      <alignment horizontal="center" vertical="center"/>
    </xf>
    <xf numFmtId="164" fontId="18" fillId="0" borderId="22" xfId="3" applyNumberFormat="1" applyFont="1" applyBorder="1" applyAlignment="1" applyProtection="1">
      <alignment horizontal="left" vertical="center"/>
    </xf>
    <xf numFmtId="164" fontId="18" fillId="0" borderId="0" xfId="3" applyNumberFormat="1" applyFont="1" applyAlignment="1">
      <alignment horizontal="center"/>
    </xf>
    <xf numFmtId="164" fontId="18" fillId="0" borderId="22" xfId="3" applyNumberFormat="1" applyFont="1" applyBorder="1" applyAlignment="1" applyProtection="1">
      <alignment horizontal="center"/>
    </xf>
    <xf numFmtId="164" fontId="20" fillId="0" borderId="22" xfId="3" applyNumberFormat="1" applyFont="1" applyBorder="1" applyAlignment="1" applyProtection="1">
      <alignment horizontal="center" vertical="center"/>
    </xf>
    <xf numFmtId="164" fontId="20" fillId="0" borderId="22" xfId="3" applyNumberFormat="1" applyFont="1" applyBorder="1" applyAlignment="1" applyProtection="1">
      <alignment horizontal="center" vertical="center" wrapText="1"/>
    </xf>
    <xf numFmtId="164" fontId="18" fillId="2" borderId="15" xfId="3" applyNumberFormat="1" applyFont="1" applyFill="1" applyBorder="1" applyAlignment="1">
      <alignment horizontal="center" vertical="center" wrapText="1"/>
    </xf>
    <xf numFmtId="0" fontId="18" fillId="2" borderId="15" xfId="3" applyNumberFormat="1" applyFont="1" applyFill="1" applyBorder="1" applyAlignment="1">
      <alignment horizontal="center" vertical="center" wrapText="1"/>
    </xf>
    <xf numFmtId="0" fontId="18" fillId="2" borderId="16" xfId="0" quotePrefix="1" applyNumberFormat="1" applyFont="1" applyFill="1" applyBorder="1" applyAlignment="1">
      <alignment horizontal="center" vertical="center" wrapText="1"/>
    </xf>
    <xf numFmtId="0" fontId="18" fillId="2" borderId="16" xfId="3" applyNumberFormat="1" applyFont="1" applyFill="1" applyBorder="1" applyAlignment="1">
      <alignment horizontal="center" vertical="center" wrapText="1"/>
    </xf>
    <xf numFmtId="169" fontId="18" fillId="2" borderId="15" xfId="10" applyNumberFormat="1" applyFont="1" applyFill="1" applyBorder="1" applyAlignment="1" applyProtection="1">
      <alignment horizontal="center" vertical="center"/>
    </xf>
    <xf numFmtId="165" fontId="18" fillId="0" borderId="16" xfId="11" quotePrefix="1" applyNumberFormat="1" applyFont="1" applyBorder="1" applyAlignment="1">
      <alignment horizontal="center" vertical="center" wrapText="1"/>
    </xf>
    <xf numFmtId="165" fontId="18" fillId="0" borderId="26" xfId="8" applyNumberFormat="1" applyFont="1" applyBorder="1" applyAlignment="1">
      <alignment horizontal="center" vertical="center"/>
    </xf>
    <xf numFmtId="165" fontId="18" fillId="0" borderId="27" xfId="8" applyNumberFormat="1" applyFont="1" applyBorder="1" applyAlignment="1">
      <alignment horizontal="center" vertical="center"/>
    </xf>
    <xf numFmtId="165" fontId="18" fillId="0" borderId="28" xfId="8" applyNumberFormat="1" applyFont="1" applyBorder="1" applyAlignment="1">
      <alignment horizontal="center" vertical="center"/>
    </xf>
    <xf numFmtId="165" fontId="18" fillId="0" borderId="3" xfId="9" applyNumberFormat="1" applyFont="1" applyBorder="1" applyAlignment="1">
      <alignment horizontal="center" vertical="center"/>
    </xf>
    <xf numFmtId="0" fontId="18" fillId="0" borderId="3" xfId="3" applyNumberFormat="1" applyFont="1" applyBorder="1" applyAlignment="1">
      <alignment horizontal="center" vertical="center" wrapText="1"/>
    </xf>
    <xf numFmtId="0" fontId="18" fillId="0" borderId="16" xfId="3" applyNumberFormat="1" applyFont="1" applyBorder="1" applyAlignment="1">
      <alignment horizontal="center" vertical="center" wrapText="1"/>
    </xf>
    <xf numFmtId="2" fontId="18" fillId="0" borderId="26" xfId="3" applyNumberFormat="1" applyFont="1" applyBorder="1" applyAlignment="1">
      <alignment horizontal="center" vertical="center"/>
    </xf>
    <xf numFmtId="2" fontId="18" fillId="0" borderId="27" xfId="3" applyNumberFormat="1" applyFont="1" applyBorder="1" applyAlignment="1">
      <alignment horizontal="center" vertical="center"/>
    </xf>
    <xf numFmtId="2" fontId="18" fillId="0" borderId="28" xfId="3" applyNumberFormat="1" applyFont="1" applyBorder="1" applyAlignment="1">
      <alignment horizontal="center" vertical="center"/>
    </xf>
    <xf numFmtId="2" fontId="18" fillId="0" borderId="8" xfId="3" applyNumberFormat="1" applyFont="1" applyBorder="1" applyAlignment="1">
      <alignment horizontal="center" vertical="center"/>
    </xf>
    <xf numFmtId="2" fontId="18" fillId="0" borderId="20" xfId="3" applyNumberFormat="1" applyFont="1" applyBorder="1" applyAlignment="1">
      <alignment horizontal="center" vertical="center"/>
    </xf>
    <xf numFmtId="165" fontId="17" fillId="0" borderId="0" xfId="8" applyNumberFormat="1" applyFont="1" applyAlignment="1">
      <alignment horizontal="center" vertical="center"/>
    </xf>
    <xf numFmtId="22" fontId="18" fillId="2" borderId="3" xfId="0" applyNumberFormat="1" applyFont="1" applyFill="1" applyBorder="1" applyAlignment="1">
      <alignment horizontal="center" vertical="center"/>
    </xf>
    <xf numFmtId="20" fontId="18" fillId="2" borderId="3" xfId="0" applyFont="1" applyFill="1" applyBorder="1" applyAlignment="1">
      <alignment horizontal="center" vertical="center" wrapText="1"/>
    </xf>
    <xf numFmtId="0" fontId="18" fillId="0" borderId="23" xfId="3" applyNumberFormat="1" applyFont="1" applyBorder="1" applyAlignment="1">
      <alignment horizontal="center" vertical="top" wrapText="1"/>
    </xf>
    <xf numFmtId="1" fontId="18" fillId="0" borderId="11" xfId="3" applyNumberFormat="1" applyFont="1" applyBorder="1" applyAlignment="1">
      <alignment horizontal="center" vertical="center"/>
    </xf>
    <xf numFmtId="0" fontId="18" fillId="0" borderId="12" xfId="7" applyFont="1" applyFill="1" applyBorder="1" applyAlignment="1">
      <alignment horizontal="center" vertical="center" wrapText="1"/>
    </xf>
    <xf numFmtId="0" fontId="18" fillId="0" borderId="12" xfId="3" applyNumberFormat="1" applyFont="1" applyBorder="1" applyAlignment="1">
      <alignment horizontal="left" vertical="center" wrapText="1"/>
    </xf>
    <xf numFmtId="164" fontId="18" fillId="0" borderId="12" xfId="3" applyNumberFormat="1" applyFont="1" applyBorder="1" applyAlignment="1">
      <alignment horizontal="center" vertical="center" wrapText="1"/>
    </xf>
    <xf numFmtId="0" fontId="18" fillId="0" borderId="12" xfId="0" quotePrefix="1" applyNumberFormat="1" applyFont="1" applyFill="1" applyBorder="1" applyAlignment="1">
      <alignment horizontal="center" vertical="center" wrapText="1"/>
    </xf>
    <xf numFmtId="0" fontId="18" fillId="2" borderId="12" xfId="3" applyNumberFormat="1" applyFont="1" applyFill="1" applyBorder="1" applyAlignment="1">
      <alignment horizontal="center" vertical="top" wrapText="1"/>
    </xf>
    <xf numFmtId="169" fontId="18" fillId="2" borderId="12" xfId="0" applyNumberFormat="1" applyFont="1" applyFill="1" applyBorder="1" applyAlignment="1">
      <alignment horizontal="center" vertical="center"/>
    </xf>
    <xf numFmtId="169" fontId="18" fillId="0" borderId="12" xfId="0" applyNumberFormat="1" applyFont="1" applyBorder="1" applyAlignment="1">
      <alignment horizontal="center" vertical="center"/>
    </xf>
    <xf numFmtId="0" fontId="18" fillId="0" borderId="12" xfId="3" applyNumberFormat="1" applyFont="1" applyBorder="1" applyAlignment="1">
      <alignment horizontal="center" vertical="center" wrapText="1"/>
    </xf>
    <xf numFmtId="2" fontId="18" fillId="0" borderId="12" xfId="3" applyNumberFormat="1" applyFont="1" applyBorder="1" applyAlignment="1">
      <alignment horizontal="center" vertical="center" wrapText="1"/>
    </xf>
    <xf numFmtId="2" fontId="18" fillId="0" borderId="13" xfId="3" applyNumberFormat="1" applyFont="1" applyBorder="1" applyAlignment="1">
      <alignment horizontal="center" vertical="center"/>
    </xf>
    <xf numFmtId="2" fontId="18" fillId="0" borderId="15" xfId="3" applyNumberFormat="1" applyFont="1" applyBorder="1" applyAlignment="1">
      <alignment horizontal="center" vertical="center"/>
    </xf>
    <xf numFmtId="2" fontId="18" fillId="0" borderId="15" xfId="3" applyNumberFormat="1" applyFont="1" applyBorder="1" applyAlignment="1">
      <alignment horizontal="center" vertical="center" wrapText="1"/>
    </xf>
    <xf numFmtId="2" fontId="18" fillId="0" borderId="44" xfId="3" applyNumberFormat="1" applyFont="1" applyBorder="1" applyAlignment="1">
      <alignment horizontal="center" vertical="center"/>
    </xf>
    <xf numFmtId="1" fontId="18" fillId="0" borderId="34" xfId="3" applyNumberFormat="1" applyFont="1" applyBorder="1" applyAlignment="1">
      <alignment horizontal="center" vertical="center"/>
    </xf>
    <xf numFmtId="2" fontId="18" fillId="0" borderId="7" xfId="3" applyNumberFormat="1" applyFont="1" applyBorder="1" applyAlignment="1">
      <alignment horizontal="center" vertical="center"/>
    </xf>
    <xf numFmtId="2" fontId="18" fillId="0" borderId="7" xfId="3" applyNumberFormat="1" applyFont="1" applyBorder="1" applyAlignment="1">
      <alignment horizontal="center" vertical="center" wrapText="1"/>
    </xf>
    <xf numFmtId="2" fontId="18" fillId="0" borderId="36" xfId="3" applyNumberFormat="1" applyFont="1" applyBorder="1" applyAlignment="1">
      <alignment horizontal="center" vertical="center"/>
    </xf>
    <xf numFmtId="164" fontId="18" fillId="2" borderId="23" xfId="3" applyNumberFormat="1" applyFont="1" applyFill="1" applyBorder="1" applyAlignment="1">
      <alignment horizontal="center" vertical="center" wrapText="1"/>
    </xf>
    <xf numFmtId="2" fontId="18" fillId="0" borderId="18" xfId="3" applyNumberFormat="1" applyFont="1" applyBorder="1" applyAlignment="1">
      <alignment horizontal="center" vertical="center"/>
    </xf>
    <xf numFmtId="0" fontId="18" fillId="0" borderId="1" xfId="3" applyNumberFormat="1" applyFont="1" applyBorder="1" applyAlignment="1">
      <alignment horizontal="center" vertical="center" wrapText="1"/>
    </xf>
    <xf numFmtId="165" fontId="18" fillId="0" borderId="0" xfId="8" applyNumberFormat="1" applyFont="1" applyAlignment="1">
      <alignment horizontal="center" vertical="center"/>
    </xf>
    <xf numFmtId="164" fontId="18" fillId="0" borderId="16" xfId="3" applyNumberFormat="1" applyFont="1" applyBorder="1" applyAlignment="1">
      <alignment horizontal="center" vertical="center" wrapText="1"/>
    </xf>
    <xf numFmtId="1" fontId="18" fillId="0" borderId="31" xfId="3" applyNumberFormat="1" applyFont="1" applyBorder="1" applyAlignment="1">
      <alignment horizontal="center" vertical="center"/>
    </xf>
    <xf numFmtId="0" fontId="18" fillId="0" borderId="3" xfId="7" applyFont="1" applyFill="1" applyBorder="1" applyAlignment="1">
      <alignment horizontal="center" vertical="center" wrapText="1"/>
    </xf>
    <xf numFmtId="0" fontId="18" fillId="0" borderId="3" xfId="3" applyNumberFormat="1" applyFont="1" applyBorder="1" applyAlignment="1">
      <alignment horizontal="left" vertical="center" wrapText="1"/>
    </xf>
    <xf numFmtId="0" fontId="18" fillId="0" borderId="12" xfId="3" applyNumberFormat="1" applyFont="1" applyBorder="1" applyAlignment="1">
      <alignment horizontal="center" vertical="top" wrapText="1"/>
    </xf>
    <xf numFmtId="1" fontId="18" fillId="0" borderId="29" xfId="3" applyNumberFormat="1" applyFont="1" applyBorder="1" applyAlignment="1">
      <alignment horizontal="center" vertical="center" wrapText="1"/>
    </xf>
    <xf numFmtId="1" fontId="18" fillId="0" borderId="30" xfId="3" applyNumberFormat="1" applyFont="1" applyBorder="1" applyAlignment="1">
      <alignment horizontal="center" vertical="center" wrapText="1"/>
    </xf>
    <xf numFmtId="171" fontId="18" fillId="0" borderId="6" xfId="10" applyNumberFormat="1" applyFont="1" applyFill="1" applyBorder="1" applyAlignment="1" applyProtection="1">
      <alignment horizontal="center" vertical="center"/>
    </xf>
    <xf numFmtId="165" fontId="18" fillId="0" borderId="6" xfId="8" applyNumberFormat="1" applyFont="1" applyBorder="1" applyAlignment="1">
      <alignment horizontal="center" vertical="center" wrapText="1"/>
    </xf>
    <xf numFmtId="169" fontId="18" fillId="3" borderId="23" xfId="10" applyNumberFormat="1" applyFont="1" applyFill="1" applyBorder="1" applyAlignment="1" applyProtection="1">
      <alignment horizontal="center" vertical="center"/>
    </xf>
    <xf numFmtId="165" fontId="18" fillId="0" borderId="26" xfId="11" quotePrefix="1" applyNumberFormat="1" applyFont="1" applyBorder="1" applyAlignment="1">
      <alignment horizontal="center" vertical="center" wrapText="1"/>
    </xf>
    <xf numFmtId="165" fontId="18" fillId="0" borderId="24" xfId="8" applyNumberFormat="1" applyFont="1" applyBorder="1" applyAlignment="1">
      <alignment horizontal="center" vertical="center"/>
    </xf>
    <xf numFmtId="169" fontId="18" fillId="3" borderId="22" xfId="10" applyNumberFormat="1" applyFont="1" applyFill="1" applyBorder="1" applyAlignment="1" applyProtection="1">
      <alignment horizontal="center" vertical="center"/>
    </xf>
    <xf numFmtId="164" fontId="18" fillId="0" borderId="22" xfId="3" applyNumberFormat="1" applyFont="1" applyBorder="1" applyAlignment="1">
      <alignment horizontal="center" vertical="center" wrapText="1"/>
    </xf>
    <xf numFmtId="0" fontId="18" fillId="0" borderId="26" xfId="3" applyNumberFormat="1" applyFont="1" applyBorder="1" applyAlignment="1">
      <alignment horizontal="center" vertical="center" wrapText="1"/>
    </xf>
    <xf numFmtId="0" fontId="18" fillId="0" borderId="71" xfId="0" quotePrefix="1" applyNumberFormat="1" applyFont="1" applyFill="1" applyBorder="1" applyAlignment="1">
      <alignment horizontal="center" vertical="center" wrapText="1"/>
    </xf>
    <xf numFmtId="165" fontId="18" fillId="0" borderId="3" xfId="11" quotePrefix="1" applyNumberFormat="1" applyFont="1" applyBorder="1" applyAlignment="1">
      <alignment horizontal="center" vertical="center" wrapText="1"/>
    </xf>
    <xf numFmtId="0" fontId="18" fillId="0" borderId="22" xfId="3" applyNumberFormat="1" applyFont="1" applyBorder="1" applyAlignment="1">
      <alignment horizontal="center" vertical="top" wrapText="1"/>
    </xf>
    <xf numFmtId="165" fontId="18" fillId="0" borderId="22" xfId="8" applyNumberFormat="1" applyFont="1" applyBorder="1" applyAlignment="1">
      <alignment horizontal="center" vertical="center" wrapText="1"/>
    </xf>
    <xf numFmtId="164" fontId="18" fillId="0" borderId="15" xfId="3" applyNumberFormat="1" applyFont="1" applyBorder="1" applyAlignment="1">
      <alignment horizontal="center" vertical="center"/>
    </xf>
    <xf numFmtId="164" fontId="18" fillId="0" borderId="7" xfId="3" applyNumberFormat="1" applyFont="1" applyBorder="1" applyAlignment="1">
      <alignment horizontal="center" vertical="center"/>
    </xf>
    <xf numFmtId="165" fontId="18" fillId="0" borderId="55" xfId="8" applyNumberFormat="1" applyFont="1" applyBorder="1" applyAlignment="1">
      <alignment horizontal="center"/>
    </xf>
    <xf numFmtId="165" fontId="18" fillId="0" borderId="75" xfId="8" applyNumberFormat="1" applyFont="1" applyBorder="1" applyAlignment="1">
      <alignment horizontal="center"/>
    </xf>
    <xf numFmtId="165" fontId="18" fillId="0" borderId="9" xfId="8" applyNumberFormat="1" applyFont="1" applyBorder="1" applyAlignment="1">
      <alignment horizontal="center" vertical="center"/>
    </xf>
    <xf numFmtId="165" fontId="18" fillId="0" borderId="10" xfId="8" applyNumberFormat="1" applyFont="1" applyBorder="1" applyAlignment="1">
      <alignment horizontal="center" vertical="center"/>
    </xf>
    <xf numFmtId="164" fontId="18" fillId="0" borderId="6" xfId="3" applyNumberFormat="1" applyFont="1" applyBorder="1" applyAlignment="1">
      <alignment horizontal="center" vertical="center" wrapText="1"/>
    </xf>
    <xf numFmtId="1" fontId="18" fillId="0" borderId="42" xfId="3" applyNumberFormat="1" applyFont="1" applyBorder="1" applyAlignment="1">
      <alignment horizontal="center" vertical="center"/>
    </xf>
    <xf numFmtId="1" fontId="18" fillId="0" borderId="43" xfId="3" applyNumberFormat="1" applyFont="1" applyBorder="1" applyAlignment="1">
      <alignment horizontal="center" vertical="center"/>
    </xf>
    <xf numFmtId="2" fontId="18" fillId="0" borderId="1" xfId="3" applyNumberFormat="1" applyFont="1" applyBorder="1" applyAlignment="1">
      <alignment horizontal="center" vertical="center" wrapText="1"/>
    </xf>
    <xf numFmtId="165" fontId="18" fillId="0" borderId="12" xfId="8" applyNumberFormat="1" applyFont="1" applyBorder="1" applyAlignment="1">
      <alignment horizontal="center" vertical="center"/>
    </xf>
    <xf numFmtId="165" fontId="18" fillId="0" borderId="12" xfId="8" applyNumberFormat="1" applyFont="1" applyBorder="1" applyAlignment="1">
      <alignment horizontal="left" vertical="center"/>
    </xf>
    <xf numFmtId="165" fontId="18" fillId="0" borderId="37" xfId="8" applyNumberFormat="1" applyFont="1" applyBorder="1" applyAlignment="1">
      <alignment horizontal="center"/>
    </xf>
    <xf numFmtId="165" fontId="18" fillId="0" borderId="12" xfId="8" applyNumberFormat="1" applyFont="1" applyBorder="1" applyAlignment="1">
      <alignment horizontal="center" vertical="center" wrapText="1"/>
    </xf>
    <xf numFmtId="1" fontId="18" fillId="0" borderId="3" xfId="3" applyNumberFormat="1" applyFont="1" applyBorder="1" applyAlignment="1">
      <alignment horizontal="center" vertical="center"/>
    </xf>
    <xf numFmtId="1" fontId="18" fillId="0" borderId="18" xfId="3" applyNumberFormat="1" applyFont="1" applyBorder="1" applyAlignment="1">
      <alignment horizontal="center" vertical="center"/>
    </xf>
    <xf numFmtId="0" fontId="18" fillId="0" borderId="18" xfId="7" applyFont="1" applyFill="1" applyBorder="1" applyAlignment="1">
      <alignment horizontal="center" vertical="center" wrapText="1"/>
    </xf>
    <xf numFmtId="0" fontId="18" fillId="0" borderId="18" xfId="3" applyNumberFormat="1" applyFont="1" applyBorder="1" applyAlignment="1">
      <alignment horizontal="left" vertical="center" wrapText="1"/>
    </xf>
    <xf numFmtId="1" fontId="18" fillId="0" borderId="0" xfId="3" applyNumberFormat="1" applyFont="1" applyBorder="1" applyAlignment="1">
      <alignment horizontal="center" vertical="center"/>
    </xf>
    <xf numFmtId="0" fontId="18" fillId="0" borderId="0" xfId="7" applyFont="1" applyFill="1" applyBorder="1" applyAlignment="1">
      <alignment horizontal="center" vertical="center" wrapText="1"/>
    </xf>
    <xf numFmtId="0" fontId="18" fillId="0" borderId="0" xfId="3" applyNumberFormat="1" applyFont="1" applyBorder="1" applyAlignment="1">
      <alignment horizontal="left" vertical="center" wrapText="1"/>
    </xf>
    <xf numFmtId="164" fontId="18" fillId="0" borderId="1" xfId="3" applyNumberFormat="1" applyFont="1" applyBorder="1" applyAlignment="1">
      <alignment horizontal="center" vertical="top" wrapText="1"/>
    </xf>
    <xf numFmtId="0" fontId="18" fillId="0" borderId="58" xfId="3" applyNumberFormat="1" applyFont="1" applyBorder="1" applyAlignment="1">
      <alignment horizontal="center" vertical="center" wrapText="1"/>
    </xf>
    <xf numFmtId="164" fontId="18" fillId="0" borderId="58" xfId="3" applyNumberFormat="1" applyFont="1" applyBorder="1" applyAlignment="1">
      <alignment horizontal="center" vertical="center" wrapText="1"/>
    </xf>
    <xf numFmtId="0" fontId="18" fillId="0" borderId="3" xfId="8" applyNumberFormat="1" applyFont="1" applyBorder="1" applyAlignment="1">
      <alignment horizontal="center" vertical="center"/>
    </xf>
    <xf numFmtId="165" fontId="18" fillId="0" borderId="3" xfId="8" applyNumberFormat="1" applyFont="1" applyBorder="1" applyAlignment="1">
      <alignment horizontal="center" vertical="center"/>
    </xf>
    <xf numFmtId="0" fontId="18" fillId="0" borderId="45" xfId="8" applyNumberFormat="1" applyFont="1" applyBorder="1" applyAlignment="1">
      <alignment horizontal="center" vertical="center"/>
    </xf>
    <xf numFmtId="1" fontId="18" fillId="0" borderId="45" xfId="3" applyNumberFormat="1" applyFont="1" applyBorder="1" applyAlignment="1">
      <alignment horizontal="center" vertical="center"/>
    </xf>
    <xf numFmtId="169" fontId="18" fillId="0" borderId="22" xfId="0" applyNumberFormat="1" applyFont="1" applyBorder="1" applyAlignment="1">
      <alignment horizontal="center" vertical="center"/>
    </xf>
    <xf numFmtId="169" fontId="18" fillId="0" borderId="23" xfId="0" applyNumberFormat="1" applyFont="1" applyBorder="1" applyAlignment="1">
      <alignment horizontal="center" vertical="center"/>
    </xf>
    <xf numFmtId="169" fontId="18" fillId="0" borderId="23" xfId="0" applyNumberFormat="1" applyFont="1" applyBorder="1" applyAlignment="1">
      <alignment horizontal="center" vertical="center" wrapText="1"/>
    </xf>
    <xf numFmtId="0" fontId="18" fillId="0" borderId="42" xfId="8" applyNumberFormat="1" applyFont="1" applyBorder="1" applyAlignment="1">
      <alignment horizontal="center" vertical="center"/>
    </xf>
    <xf numFmtId="0" fontId="18" fillId="0" borderId="79" xfId="7" applyFont="1" applyFill="1" applyBorder="1" applyAlignment="1">
      <alignment horizontal="center" vertical="center" wrapText="1"/>
    </xf>
    <xf numFmtId="165" fontId="18" fillId="0" borderId="0" xfId="8" applyNumberFormat="1" applyFont="1" applyAlignment="1">
      <alignment horizontal="left"/>
    </xf>
    <xf numFmtId="169" fontId="18" fillId="0" borderId="71" xfId="0" applyNumberFormat="1" applyFont="1" applyBorder="1" applyAlignment="1">
      <alignment horizontal="center" vertical="center"/>
    </xf>
    <xf numFmtId="1" fontId="18" fillId="0" borderId="32" xfId="8" applyNumberFormat="1" applyFont="1" applyBorder="1" applyAlignment="1">
      <alignment horizontal="center" vertical="center"/>
    </xf>
    <xf numFmtId="165" fontId="18" fillId="0" borderId="6" xfId="8" applyNumberFormat="1" applyFont="1" applyBorder="1" applyAlignment="1">
      <alignment horizontal="left" vertical="center"/>
    </xf>
    <xf numFmtId="0" fontId="18" fillId="0" borderId="6" xfId="0" quotePrefix="1" applyNumberFormat="1" applyFont="1" applyFill="1" applyBorder="1" applyAlignment="1">
      <alignment horizontal="center" vertical="center" wrapText="1"/>
    </xf>
    <xf numFmtId="164" fontId="18" fillId="0" borderId="18" xfId="3" applyNumberFormat="1" applyFont="1" applyBorder="1" applyAlignment="1">
      <alignment horizontal="center" vertical="center" wrapText="1"/>
    </xf>
    <xf numFmtId="0" fontId="18" fillId="0" borderId="8" xfId="7" applyFont="1" applyFill="1" applyBorder="1" applyAlignment="1">
      <alignment horizontal="center" vertical="center" wrapText="1"/>
    </xf>
    <xf numFmtId="0" fontId="18" fillId="0" borderId="0" xfId="0" quotePrefix="1" applyNumberFormat="1" applyFont="1" applyFill="1" applyBorder="1" applyAlignment="1">
      <alignment horizontal="center" vertical="center" wrapText="1"/>
    </xf>
    <xf numFmtId="0" fontId="18" fillId="0" borderId="0" xfId="3" applyNumberFormat="1" applyFont="1" applyBorder="1" applyAlignment="1">
      <alignment horizontal="center" vertical="top" wrapText="1"/>
    </xf>
    <xf numFmtId="169" fontId="18" fillId="0" borderId="0" xfId="0" applyNumberFormat="1" applyFont="1" applyBorder="1" applyAlignment="1">
      <alignment horizontal="center" vertical="center"/>
    </xf>
    <xf numFmtId="0" fontId="18" fillId="0" borderId="21" xfId="8" applyNumberFormat="1" applyFont="1" applyBorder="1" applyAlignment="1">
      <alignment horizontal="center" vertical="center"/>
    </xf>
    <xf numFmtId="169" fontId="18" fillId="0" borderId="8" xfId="0" applyNumberFormat="1" applyFont="1" applyBorder="1" applyAlignment="1">
      <alignment horizontal="center" vertical="center"/>
    </xf>
    <xf numFmtId="2" fontId="18" fillId="0" borderId="45" xfId="3" applyNumberFormat="1" applyFont="1" applyBorder="1" applyAlignment="1">
      <alignment horizontal="center" vertical="center"/>
    </xf>
    <xf numFmtId="0" fontId="18" fillId="0" borderId="34" xfId="8" applyNumberFormat="1" applyFont="1" applyBorder="1" applyAlignment="1">
      <alignment horizontal="center" vertical="center"/>
    </xf>
    <xf numFmtId="0" fontId="18" fillId="0" borderId="26" xfId="3" applyNumberFormat="1" applyFont="1" applyBorder="1" applyAlignment="1">
      <alignment horizontal="center" vertical="top" wrapText="1"/>
    </xf>
    <xf numFmtId="0" fontId="18" fillId="0" borderId="15" xfId="7" applyFont="1" applyFill="1" applyBorder="1" applyAlignment="1">
      <alignment horizontal="center" vertical="top" wrapText="1"/>
    </xf>
    <xf numFmtId="0" fontId="18" fillId="2" borderId="70" xfId="8" applyNumberFormat="1" applyFont="1" applyFill="1" applyBorder="1" applyAlignment="1">
      <alignment horizontal="center" vertical="center"/>
    </xf>
    <xf numFmtId="0" fontId="18" fillId="2" borderId="18" xfId="7" applyFont="1" applyFill="1" applyBorder="1" applyAlignment="1">
      <alignment horizontal="center" vertical="center" wrapText="1"/>
    </xf>
    <xf numFmtId="0" fontId="18" fillId="2" borderId="18" xfId="3" applyNumberFormat="1" applyFont="1" applyFill="1" applyBorder="1" applyAlignment="1">
      <alignment horizontal="left" vertical="center" wrapText="1"/>
    </xf>
    <xf numFmtId="0" fontId="18" fillId="2" borderId="76" xfId="8" applyNumberFormat="1" applyFont="1" applyFill="1" applyBorder="1" applyAlignment="1">
      <alignment horizontal="center" vertical="center"/>
    </xf>
    <xf numFmtId="0" fontId="18" fillId="2" borderId="0" xfId="3" applyNumberFormat="1" applyFont="1" applyFill="1" applyBorder="1" applyAlignment="1">
      <alignment horizontal="left" vertical="center" wrapText="1"/>
    </xf>
    <xf numFmtId="0" fontId="18" fillId="0" borderId="7" xfId="7" applyFont="1" applyFill="1" applyBorder="1" applyAlignment="1">
      <alignment horizontal="center" vertical="top" wrapText="1"/>
    </xf>
    <xf numFmtId="0" fontId="18" fillId="0" borderId="46" xfId="23" applyNumberFormat="1" applyFont="1" applyBorder="1" applyAlignment="1">
      <alignment horizontal="center" vertical="top" wrapText="1"/>
    </xf>
    <xf numFmtId="164" fontId="18" fillId="0" borderId="46" xfId="23" applyNumberFormat="1" applyFont="1" applyBorder="1" applyAlignment="1">
      <alignment horizontal="center" vertical="top" wrapText="1"/>
    </xf>
    <xf numFmtId="164" fontId="18" fillId="0" borderId="15" xfId="3" applyNumberFormat="1" applyFont="1" applyFill="1" applyBorder="1" applyAlignment="1">
      <alignment horizontal="center" vertical="center" wrapText="1"/>
    </xf>
    <xf numFmtId="0" fontId="18" fillId="0" borderId="15" xfId="3" applyNumberFormat="1" applyFont="1" applyFill="1" applyBorder="1" applyAlignment="1">
      <alignment horizontal="center" vertical="center" wrapText="1"/>
    </xf>
    <xf numFmtId="0" fontId="18" fillId="0" borderId="15" xfId="3" applyNumberFormat="1" applyFont="1" applyFill="1" applyBorder="1" applyAlignment="1">
      <alignment horizontal="center" vertical="top" wrapText="1"/>
    </xf>
    <xf numFmtId="164" fontId="18" fillId="0" borderId="7" xfId="3" applyNumberFormat="1" applyFont="1" applyFill="1" applyBorder="1" applyAlignment="1">
      <alignment horizontal="center" vertical="center" wrapText="1"/>
    </xf>
    <xf numFmtId="0" fontId="18" fillId="0" borderId="7" xfId="3" applyNumberFormat="1" applyFont="1" applyFill="1" applyBorder="1" applyAlignment="1">
      <alignment horizontal="center" vertical="center" wrapText="1"/>
    </xf>
    <xf numFmtId="0" fontId="18" fillId="0" borderId="7" xfId="3" applyNumberFormat="1" applyFont="1" applyFill="1" applyBorder="1" applyAlignment="1">
      <alignment horizontal="center" vertical="top" wrapText="1"/>
    </xf>
    <xf numFmtId="165" fontId="18" fillId="0" borderId="22" xfId="8" applyNumberFormat="1" applyFont="1" applyFill="1" applyBorder="1" applyAlignment="1">
      <alignment horizontal="center" vertical="center"/>
    </xf>
    <xf numFmtId="0" fontId="18" fillId="0" borderId="23" xfId="3" applyNumberFormat="1" applyFont="1" applyFill="1" applyBorder="1" applyAlignment="1">
      <alignment horizontal="center" vertical="center" wrapText="1"/>
    </xf>
    <xf numFmtId="164" fontId="18" fillId="0" borderId="0" xfId="3" applyNumberFormat="1" applyFont="1" applyFill="1" applyAlignment="1">
      <alignment horizontal="center"/>
    </xf>
    <xf numFmtId="171" fontId="18" fillId="0" borderId="7" xfId="10" applyNumberFormat="1" applyFont="1" applyFill="1" applyBorder="1" applyAlignment="1" applyProtection="1">
      <alignment horizontal="center" vertical="center"/>
    </xf>
    <xf numFmtId="165" fontId="18" fillId="0" borderId="7" xfId="8" applyNumberFormat="1" applyFont="1" applyBorder="1" applyAlignment="1">
      <alignment horizontal="center" vertical="center" wrapText="1"/>
    </xf>
    <xf numFmtId="0" fontId="18" fillId="0" borderId="0" xfId="23" applyNumberFormat="1" applyFont="1" applyBorder="1" applyAlignment="1">
      <alignment horizontal="center" vertical="top" wrapText="1"/>
    </xf>
    <xf numFmtId="164" fontId="18" fillId="0" borderId="0" xfId="23" applyNumberFormat="1" applyFont="1" applyBorder="1" applyAlignment="1">
      <alignment horizontal="center" vertical="top" wrapText="1"/>
    </xf>
    <xf numFmtId="0" fontId="18" fillId="0" borderId="22" xfId="7" applyFont="1" applyFill="1" applyBorder="1" applyAlignment="1">
      <alignment horizontal="center" vertical="top" wrapText="1"/>
    </xf>
    <xf numFmtId="172" fontId="18" fillId="0" borderId="15" xfId="0" applyNumberFormat="1" applyFont="1" applyBorder="1" applyAlignment="1">
      <alignment horizontal="center" vertical="center"/>
    </xf>
    <xf numFmtId="172" fontId="18" fillId="0" borderId="12" xfId="0" applyNumberFormat="1" applyFont="1" applyBorder="1" applyAlignment="1">
      <alignment horizontal="center" vertical="center"/>
    </xf>
    <xf numFmtId="0" fontId="18" fillId="0" borderId="17" xfId="7" applyFont="1" applyFill="1" applyBorder="1" applyAlignment="1">
      <alignment horizontal="center" vertical="top" wrapText="1"/>
    </xf>
    <xf numFmtId="172" fontId="18" fillId="0" borderId="42" xfId="0" applyNumberFormat="1" applyFont="1" applyBorder="1" applyAlignment="1">
      <alignment horizontal="center" vertical="center"/>
    </xf>
    <xf numFmtId="172" fontId="18" fillId="0" borderId="22" xfId="0" applyNumberFormat="1" applyFont="1" applyBorder="1" applyAlignment="1">
      <alignment horizontal="center" vertical="center"/>
    </xf>
    <xf numFmtId="0" fontId="18" fillId="0" borderId="23" xfId="7" applyFont="1" applyFill="1" applyBorder="1" applyAlignment="1">
      <alignment horizontal="center" vertical="top" wrapText="1"/>
    </xf>
    <xf numFmtId="164" fontId="18" fillId="0" borderId="15" xfId="3" applyNumberFormat="1" applyFont="1" applyBorder="1" applyAlignment="1">
      <alignment horizontal="left" vertical="center"/>
    </xf>
    <xf numFmtId="164" fontId="18" fillId="0" borderId="15" xfId="3" applyNumberFormat="1" applyFont="1" applyBorder="1" applyAlignment="1">
      <alignment horizontal="center" vertical="top"/>
    </xf>
    <xf numFmtId="164" fontId="18" fillId="0" borderId="7" xfId="3" applyNumberFormat="1" applyFont="1" applyBorder="1" applyAlignment="1">
      <alignment horizontal="left" vertical="center"/>
    </xf>
    <xf numFmtId="164" fontId="18" fillId="0" borderId="1" xfId="3" applyNumberFormat="1" applyFont="1" applyBorder="1" applyAlignment="1">
      <alignment horizontal="center" vertical="top"/>
    </xf>
    <xf numFmtId="164" fontId="18" fillId="0" borderId="3" xfId="3" applyNumberFormat="1" applyFont="1" applyBorder="1" applyAlignment="1">
      <alignment horizontal="left" vertical="center"/>
    </xf>
    <xf numFmtId="0" fontId="18" fillId="0" borderId="1" xfId="7" applyFont="1" applyFill="1" applyBorder="1" applyAlignment="1">
      <alignment horizontal="center" vertical="center" wrapText="1"/>
    </xf>
    <xf numFmtId="165" fontId="18" fillId="0" borderId="15" xfId="9" quotePrefix="1" applyNumberFormat="1" applyFont="1" applyBorder="1" applyAlignment="1">
      <alignment horizontal="center" vertical="center"/>
    </xf>
    <xf numFmtId="165" fontId="18" fillId="0" borderId="7" xfId="9" quotePrefix="1" applyNumberFormat="1" applyFont="1" applyBorder="1" applyAlignment="1">
      <alignment horizontal="center" vertical="center"/>
    </xf>
    <xf numFmtId="20" fontId="18" fillId="0" borderId="23" xfId="12" applyFont="1" applyBorder="1" applyAlignment="1">
      <alignment horizontal="center" vertical="center" wrapText="1"/>
    </xf>
    <xf numFmtId="165" fontId="18" fillId="0" borderId="16" xfId="9" applyNumberFormat="1" applyFont="1" applyBorder="1" applyAlignment="1">
      <alignment horizontal="center" vertical="center"/>
    </xf>
    <xf numFmtId="171" fontId="18" fillId="0" borderId="16" xfId="10" applyNumberFormat="1" applyFont="1" applyFill="1" applyBorder="1" applyAlignment="1" applyProtection="1">
      <alignment horizontal="center" vertical="center"/>
    </xf>
    <xf numFmtId="171" fontId="18" fillId="0" borderId="8" xfId="10" applyNumberFormat="1" applyFont="1" applyFill="1" applyBorder="1" applyAlignment="1" applyProtection="1">
      <alignment horizontal="center" vertical="center"/>
    </xf>
    <xf numFmtId="0" fontId="18" fillId="0" borderId="45" xfId="0" quotePrefix="1" applyNumberFormat="1" applyFont="1" applyFill="1" applyBorder="1" applyAlignment="1">
      <alignment horizontal="center" vertical="center" wrapText="1"/>
    </xf>
    <xf numFmtId="164" fontId="18" fillId="0" borderId="16" xfId="3" applyNumberFormat="1" applyFont="1" applyBorder="1" applyAlignment="1">
      <alignment horizontal="center" vertical="top"/>
    </xf>
    <xf numFmtId="164" fontId="18" fillId="0" borderId="3" xfId="3" applyNumberFormat="1" applyFont="1" applyBorder="1" applyAlignment="1">
      <alignment horizontal="center" vertical="center"/>
    </xf>
    <xf numFmtId="0" fontId="18" fillId="0" borderId="15" xfId="7" applyFont="1" applyFill="1" applyBorder="1" applyAlignment="1">
      <alignment horizontal="center" vertical="center"/>
    </xf>
    <xf numFmtId="0" fontId="18" fillId="0" borderId="7" xfId="7" applyFont="1" applyFill="1" applyBorder="1" applyAlignment="1">
      <alignment horizontal="center" vertical="center"/>
    </xf>
    <xf numFmtId="164" fontId="18" fillId="0" borderId="7" xfId="3" applyNumberFormat="1" applyFont="1" applyBorder="1" applyAlignment="1">
      <alignment horizontal="center" vertical="top"/>
    </xf>
    <xf numFmtId="164" fontId="18" fillId="0" borderId="8" xfId="3" applyNumberFormat="1" applyFont="1" applyBorder="1" applyAlignment="1">
      <alignment horizontal="center" vertical="top"/>
    </xf>
    <xf numFmtId="169" fontId="18" fillId="0" borderId="45" xfId="0" applyNumberFormat="1" applyFont="1" applyBorder="1" applyAlignment="1">
      <alignment horizontal="center" vertical="center"/>
    </xf>
    <xf numFmtId="169" fontId="18" fillId="0" borderId="15" xfId="3" applyNumberFormat="1" applyFont="1" applyBorder="1" applyAlignment="1">
      <alignment horizontal="center" vertical="center"/>
    </xf>
    <xf numFmtId="164" fontId="18" fillId="0" borderId="26" xfId="3" applyNumberFormat="1" applyFont="1" applyBorder="1" applyAlignment="1">
      <alignment horizontal="center" vertical="top"/>
    </xf>
    <xf numFmtId="169" fontId="18" fillId="0" borderId="0" xfId="3" applyNumberFormat="1" applyFont="1" applyBorder="1" applyAlignment="1">
      <alignment horizontal="center" vertical="center"/>
    </xf>
    <xf numFmtId="169" fontId="18" fillId="0" borderId="1" xfId="3" applyNumberFormat="1" applyFont="1" applyBorder="1" applyAlignment="1">
      <alignment horizontal="center" vertical="center"/>
    </xf>
    <xf numFmtId="0" fontId="18" fillId="0" borderId="26" xfId="0" quotePrefix="1" applyNumberFormat="1" applyFont="1" applyFill="1" applyBorder="1" applyAlignment="1">
      <alignment horizontal="center" vertical="center" wrapText="1"/>
    </xf>
    <xf numFmtId="164" fontId="18" fillId="0" borderId="15" xfId="0" applyNumberFormat="1" applyFont="1" applyBorder="1" applyAlignment="1">
      <alignment horizontal="center" vertical="center" wrapText="1"/>
    </xf>
    <xf numFmtId="164" fontId="18" fillId="0" borderId="7" xfId="0" applyNumberFormat="1" applyFont="1" applyBorder="1" applyAlignment="1">
      <alignment horizontal="center" vertical="center" wrapText="1"/>
    </xf>
    <xf numFmtId="164" fontId="18" fillId="0" borderId="3" xfId="0" applyNumberFormat="1" applyFont="1" applyBorder="1" applyAlignment="1">
      <alignment horizontal="center" vertical="center" wrapText="1"/>
    </xf>
    <xf numFmtId="164" fontId="18" fillId="0" borderId="23" xfId="0" applyNumberFormat="1" applyFont="1" applyBorder="1" applyAlignment="1">
      <alignment horizontal="center" vertical="center" wrapText="1"/>
    </xf>
    <xf numFmtId="164" fontId="18" fillId="0" borderId="17" xfId="3" applyNumberFormat="1" applyFont="1" applyBorder="1" applyAlignment="1">
      <alignment horizontal="center" vertical="top"/>
    </xf>
    <xf numFmtId="169" fontId="18" fillId="0" borderId="42" xfId="0" applyNumberFormat="1" applyFont="1" applyBorder="1" applyAlignment="1">
      <alignment horizontal="center" vertical="center"/>
    </xf>
    <xf numFmtId="164" fontId="18" fillId="0" borderId="22" xfId="0" applyNumberFormat="1" applyFont="1" applyBorder="1" applyAlignment="1">
      <alignment horizontal="center" vertical="center" wrapText="1"/>
    </xf>
    <xf numFmtId="0" fontId="18" fillId="0" borderId="8" xfId="0" quotePrefix="1" applyNumberFormat="1" applyFont="1" applyFill="1" applyBorder="1" applyAlignment="1">
      <alignment horizontal="center" vertical="center" wrapText="1"/>
    </xf>
    <xf numFmtId="165" fontId="18" fillId="0" borderId="16" xfId="8" applyNumberFormat="1" applyFont="1" applyBorder="1" applyAlignment="1">
      <alignment horizontal="left" vertical="center"/>
    </xf>
    <xf numFmtId="0" fontId="18" fillId="2" borderId="15" xfId="3" applyNumberFormat="1" applyFont="1" applyFill="1" applyBorder="1" applyAlignment="1">
      <alignment horizontal="center" vertical="top" wrapText="1"/>
    </xf>
    <xf numFmtId="0" fontId="18" fillId="2" borderId="1" xfId="3" applyNumberFormat="1" applyFont="1" applyFill="1" applyBorder="1" applyAlignment="1">
      <alignment horizontal="center" vertical="top" wrapText="1"/>
    </xf>
    <xf numFmtId="0" fontId="18" fillId="3" borderId="23" xfId="3" applyNumberFormat="1" applyFont="1" applyFill="1" applyBorder="1" applyAlignment="1">
      <alignment horizontal="center" vertical="center" wrapText="1"/>
    </xf>
    <xf numFmtId="164" fontId="18" fillId="3" borderId="23" xfId="3" applyNumberFormat="1" applyFont="1" applyFill="1" applyBorder="1" applyAlignment="1">
      <alignment horizontal="center" vertical="center" wrapText="1"/>
    </xf>
    <xf numFmtId="1" fontId="18" fillId="0" borderId="3" xfId="3" applyNumberFormat="1" applyFont="1" applyBorder="1" applyAlignment="1">
      <alignment horizontal="center"/>
    </xf>
    <xf numFmtId="164" fontId="18" fillId="0" borderId="3" xfId="3" applyNumberFormat="1" applyFont="1" applyBorder="1" applyAlignment="1" applyProtection="1">
      <alignment horizontal="left"/>
    </xf>
    <xf numFmtId="164" fontId="18" fillId="0" borderId="3" xfId="3" applyNumberFormat="1" applyFont="1" applyBorder="1" applyAlignment="1" applyProtection="1">
      <alignment horizontal="center" vertical="center"/>
    </xf>
    <xf numFmtId="164" fontId="18" fillId="0" borderId="3" xfId="3" applyNumberFormat="1" applyFont="1" applyBorder="1" applyAlignment="1" applyProtection="1">
      <alignment horizontal="center"/>
    </xf>
    <xf numFmtId="169" fontId="18" fillId="0" borderId="3" xfId="3" applyNumberFormat="1" applyFont="1" applyBorder="1" applyAlignment="1">
      <alignment horizontal="center" vertical="center"/>
    </xf>
    <xf numFmtId="169" fontId="18" fillId="0" borderId="3" xfId="3" applyNumberFormat="1" applyFont="1" applyBorder="1" applyAlignment="1">
      <alignment horizontal="center" vertical="center" wrapText="1"/>
    </xf>
    <xf numFmtId="2" fontId="18" fillId="0" borderId="3" xfId="3" applyNumberFormat="1" applyFont="1" applyBorder="1" applyAlignment="1">
      <alignment horizontal="center" vertical="center" wrapText="1"/>
    </xf>
    <xf numFmtId="164" fontId="18" fillId="0" borderId="6" xfId="3" applyNumberFormat="1" applyFont="1" applyBorder="1" applyAlignment="1">
      <alignment horizontal="center" vertical="center"/>
    </xf>
    <xf numFmtId="169" fontId="18" fillId="0" borderId="6" xfId="3" applyNumberFormat="1" applyFont="1" applyBorder="1" applyAlignment="1">
      <alignment horizontal="center"/>
    </xf>
    <xf numFmtId="169" fontId="18" fillId="0" borderId="6" xfId="3" applyNumberFormat="1" applyFont="1" applyBorder="1" applyAlignment="1">
      <alignment horizontal="center" vertical="center"/>
    </xf>
    <xf numFmtId="0" fontId="18" fillId="0" borderId="6" xfId="3" applyNumberFormat="1" applyFont="1" applyBorder="1" applyAlignment="1">
      <alignment horizontal="center"/>
    </xf>
    <xf numFmtId="0" fontId="18" fillId="0" borderId="6" xfId="3" applyNumberFormat="1" applyFont="1" applyBorder="1" applyAlignment="1">
      <alignment horizontal="center" vertical="center"/>
    </xf>
    <xf numFmtId="164" fontId="18" fillId="5" borderId="12" xfId="3" applyNumberFormat="1" applyFont="1" applyFill="1" applyBorder="1" applyAlignment="1">
      <alignment horizontal="left" vertical="center"/>
    </xf>
    <xf numFmtId="164" fontId="18" fillId="2" borderId="12" xfId="3" applyNumberFormat="1" applyFont="1" applyFill="1" applyBorder="1" applyAlignment="1">
      <alignment horizontal="center" vertical="center" wrapText="1"/>
    </xf>
    <xf numFmtId="0" fontId="18" fillId="2" borderId="22" xfId="3" applyNumberFormat="1" applyFont="1" applyFill="1" applyBorder="1" applyAlignment="1">
      <alignment horizontal="center" vertical="center" wrapText="1"/>
    </xf>
    <xf numFmtId="0" fontId="18" fillId="2" borderId="12" xfId="0" quotePrefix="1" applyNumberFormat="1" applyFont="1" applyFill="1" applyBorder="1" applyAlignment="1">
      <alignment horizontal="center" vertical="center" wrapText="1"/>
    </xf>
    <xf numFmtId="164" fontId="18" fillId="5" borderId="12" xfId="3" applyNumberFormat="1" applyFont="1" applyFill="1" applyBorder="1" applyAlignment="1">
      <alignment horizontal="center" vertical="center"/>
    </xf>
    <xf numFmtId="164" fontId="18" fillId="5" borderId="12" xfId="3" applyNumberFormat="1" applyFont="1" applyFill="1" applyBorder="1" applyAlignment="1">
      <alignment horizontal="center" vertical="top"/>
    </xf>
    <xf numFmtId="169" fontId="18" fillId="0" borderId="12" xfId="3" applyNumberFormat="1" applyFont="1" applyBorder="1" applyAlignment="1">
      <alignment horizontal="center"/>
    </xf>
    <xf numFmtId="0" fontId="18" fillId="0" borderId="12" xfId="3" applyNumberFormat="1" applyFont="1" applyBorder="1" applyAlignment="1">
      <alignment horizontal="center"/>
    </xf>
    <xf numFmtId="0" fontId="18" fillId="0" borderId="12" xfId="3" applyNumberFormat="1" applyFont="1" applyBorder="1" applyAlignment="1">
      <alignment horizontal="center" vertical="center"/>
    </xf>
    <xf numFmtId="0" fontId="18" fillId="0" borderId="3" xfId="3" applyNumberFormat="1" applyFont="1" applyBorder="1" applyAlignment="1">
      <alignment horizontal="center"/>
    </xf>
    <xf numFmtId="0" fontId="18" fillId="0" borderId="3" xfId="3" applyNumberFormat="1" applyFont="1" applyBorder="1" applyAlignment="1">
      <alignment horizontal="center" vertical="center"/>
    </xf>
    <xf numFmtId="1" fontId="18" fillId="2" borderId="1" xfId="3" applyNumberFormat="1" applyFont="1" applyFill="1" applyBorder="1" applyAlignment="1">
      <alignment horizontal="center" vertical="center"/>
    </xf>
    <xf numFmtId="164" fontId="18" fillId="0" borderId="1" xfId="3" applyNumberFormat="1" applyFont="1" applyBorder="1" applyAlignment="1">
      <alignment horizontal="center"/>
    </xf>
    <xf numFmtId="164" fontId="18" fillId="0" borderId="1" xfId="3" applyNumberFormat="1" applyFont="1" applyBorder="1" applyAlignment="1" applyProtection="1">
      <alignment horizontal="left"/>
    </xf>
    <xf numFmtId="164" fontId="18" fillId="0" borderId="1" xfId="3" applyNumberFormat="1" applyFont="1" applyBorder="1" applyAlignment="1" applyProtection="1">
      <alignment horizontal="center" vertical="center"/>
    </xf>
    <xf numFmtId="164" fontId="18" fillId="0" borderId="1" xfId="3" applyNumberFormat="1" applyFont="1" applyBorder="1" applyAlignment="1" applyProtection="1">
      <alignment horizontal="center"/>
    </xf>
    <xf numFmtId="169" fontId="18" fillId="0" borderId="1" xfId="3" applyNumberFormat="1" applyFont="1" applyBorder="1" applyAlignment="1">
      <alignment horizontal="center" vertical="center" wrapText="1"/>
    </xf>
    <xf numFmtId="173" fontId="18" fillId="0" borderId="1" xfId="3" applyNumberFormat="1" applyFont="1" applyBorder="1" applyAlignment="1">
      <alignment horizontal="center" vertical="center" wrapText="1"/>
    </xf>
    <xf numFmtId="2" fontId="18" fillId="8" borderId="1" xfId="3" applyNumberFormat="1" applyFont="1" applyFill="1" applyBorder="1" applyAlignment="1">
      <alignment horizontal="center" vertical="center"/>
    </xf>
    <xf numFmtId="1" fontId="18" fillId="0" borderId="1" xfId="3" applyNumberFormat="1" applyFont="1" applyFill="1" applyBorder="1" applyAlignment="1">
      <alignment horizontal="center" vertical="center"/>
    </xf>
    <xf numFmtId="1" fontId="18" fillId="0" borderId="1" xfId="3" applyNumberFormat="1" applyFont="1" applyFill="1" applyBorder="1" applyAlignment="1">
      <alignment horizontal="center"/>
    </xf>
    <xf numFmtId="164" fontId="18" fillId="10" borderId="1" xfId="3" applyNumberFormat="1" applyFont="1" applyFill="1" applyBorder="1" applyAlignment="1">
      <alignment horizontal="center" vertical="center" wrapText="1"/>
    </xf>
    <xf numFmtId="9" fontId="18" fillId="10" borderId="1" xfId="2" applyFont="1" applyFill="1" applyBorder="1" applyAlignment="1" applyProtection="1">
      <alignment horizontal="center" vertical="center"/>
    </xf>
    <xf numFmtId="164" fontId="18" fillId="8" borderId="1" xfId="3" applyNumberFormat="1" applyFont="1" applyFill="1" applyBorder="1" applyAlignment="1">
      <alignment horizontal="center" vertical="center" wrapText="1"/>
    </xf>
    <xf numFmtId="9" fontId="18" fillId="0" borderId="1" xfId="2" applyFont="1" applyFill="1" applyBorder="1" applyAlignment="1" applyProtection="1">
      <alignment horizontal="center" vertical="center"/>
    </xf>
    <xf numFmtId="164" fontId="18" fillId="0" borderId="1" xfId="3" applyNumberFormat="1" applyFont="1" applyBorder="1" applyAlignment="1">
      <alignment horizontal="center" vertical="center"/>
    </xf>
    <xf numFmtId="0" fontId="18" fillId="0" borderId="23" xfId="3" applyNumberFormat="1" applyFont="1" applyBorder="1" applyAlignment="1">
      <alignment horizontal="center" vertical="center"/>
    </xf>
    <xf numFmtId="164" fontId="18" fillId="0" borderId="6" xfId="7" applyNumberFormat="1" applyFont="1" applyFill="1" applyBorder="1" applyAlignment="1">
      <alignment horizontal="center" vertical="center" wrapText="1"/>
    </xf>
    <xf numFmtId="1" fontId="18" fillId="0" borderId="15" xfId="3" applyNumberFormat="1" applyFont="1" applyBorder="1" applyAlignment="1">
      <alignment horizontal="center" vertical="center"/>
    </xf>
    <xf numFmtId="1" fontId="18" fillId="0" borderId="23" xfId="3" applyNumberFormat="1" applyFont="1" applyBorder="1" applyAlignment="1">
      <alignment horizontal="center" vertical="center"/>
    </xf>
    <xf numFmtId="164" fontId="18" fillId="0" borderId="12" xfId="3" applyNumberFormat="1" applyFont="1" applyBorder="1" applyAlignment="1">
      <alignment horizontal="left" vertical="center"/>
    </xf>
    <xf numFmtId="1" fontId="18" fillId="0" borderId="12" xfId="3" applyNumberFormat="1" applyFont="1" applyBorder="1" applyAlignment="1">
      <alignment horizontal="center" vertical="center"/>
    </xf>
    <xf numFmtId="164" fontId="18" fillId="0" borderId="12" xfId="3" applyNumberFormat="1" applyFont="1" applyBorder="1" applyAlignment="1">
      <alignment horizontal="center" vertical="top"/>
    </xf>
    <xf numFmtId="169" fontId="18" fillId="0" borderId="12" xfId="3" applyNumberFormat="1" applyFont="1" applyBorder="1" applyAlignment="1">
      <alignment horizontal="center" vertical="center"/>
    </xf>
    <xf numFmtId="1" fontId="18" fillId="0" borderId="22" xfId="3" applyNumberFormat="1" applyFont="1" applyBorder="1" applyAlignment="1">
      <alignment horizontal="center" vertical="center"/>
    </xf>
    <xf numFmtId="1" fontId="18" fillId="0" borderId="53" xfId="3" applyNumberFormat="1" applyFont="1" applyBorder="1" applyAlignment="1">
      <alignment horizontal="center" vertical="center"/>
    </xf>
    <xf numFmtId="169" fontId="18" fillId="0" borderId="12" xfId="3" applyNumberFormat="1" applyFont="1" applyBorder="1" applyAlignment="1">
      <alignment horizontal="center" vertical="center" wrapText="1"/>
    </xf>
    <xf numFmtId="1" fontId="18" fillId="0" borderId="50" xfId="3" applyNumberFormat="1" applyFont="1" applyBorder="1" applyAlignment="1">
      <alignment horizontal="center" vertical="center"/>
    </xf>
    <xf numFmtId="164" fontId="18" fillId="0" borderId="22" xfId="3" applyNumberFormat="1" applyFont="1" applyBorder="1" applyAlignment="1">
      <alignment horizontal="left" vertical="center"/>
    </xf>
    <xf numFmtId="165" fontId="18" fillId="0" borderId="18" xfId="6" applyNumberFormat="1" applyFont="1" applyBorder="1" applyAlignment="1">
      <alignment horizontal="left" vertical="center"/>
    </xf>
    <xf numFmtId="1" fontId="18" fillId="0" borderId="66" xfId="3" applyNumberFormat="1" applyFont="1" applyBorder="1" applyAlignment="1">
      <alignment horizontal="center" vertical="center"/>
    </xf>
    <xf numFmtId="1" fontId="18" fillId="0" borderId="56" xfId="3" applyNumberFormat="1" applyFont="1" applyBorder="1" applyAlignment="1">
      <alignment horizontal="center" vertical="center"/>
    </xf>
    <xf numFmtId="165" fontId="18" fillId="0" borderId="56" xfId="6" applyNumberFormat="1" applyFont="1" applyBorder="1" applyAlignment="1">
      <alignment horizontal="left" vertical="center"/>
    </xf>
    <xf numFmtId="0" fontId="18" fillId="0" borderId="8" xfId="3" applyNumberFormat="1" applyFont="1" applyBorder="1" applyAlignment="1">
      <alignment horizontal="center" vertical="top" wrapText="1"/>
    </xf>
    <xf numFmtId="165" fontId="18" fillId="0" borderId="55" xfId="8" applyNumberFormat="1" applyFont="1" applyBorder="1" applyAlignment="1">
      <alignment horizontal="center" vertical="center"/>
    </xf>
    <xf numFmtId="165" fontId="18" fillId="0" borderId="72" xfId="8" applyNumberFormat="1" applyFont="1" applyBorder="1" applyAlignment="1">
      <alignment horizontal="center" vertical="center"/>
    </xf>
    <xf numFmtId="0" fontId="18" fillId="0" borderId="49" xfId="3" applyNumberFormat="1" applyFont="1" applyBorder="1" applyAlignment="1">
      <alignment horizontal="center" vertical="top" wrapText="1"/>
    </xf>
    <xf numFmtId="169" fontId="18" fillId="0" borderId="56" xfId="10" applyNumberFormat="1" applyFont="1" applyFill="1" applyBorder="1" applyAlignment="1" applyProtection="1">
      <alignment horizontal="center" vertical="center"/>
    </xf>
    <xf numFmtId="0" fontId="18" fillId="0" borderId="50" xfId="0" quotePrefix="1" applyNumberFormat="1" applyFont="1" applyFill="1" applyBorder="1" applyAlignment="1">
      <alignment horizontal="center" vertical="center" wrapText="1"/>
    </xf>
    <xf numFmtId="1" fontId="18" fillId="0" borderId="7" xfId="3" applyNumberFormat="1" applyFont="1" applyBorder="1" applyAlignment="1">
      <alignment horizontal="center" vertical="center"/>
    </xf>
    <xf numFmtId="164" fontId="18" fillId="0" borderId="12" xfId="3" applyNumberFormat="1" applyFont="1" applyBorder="1" applyAlignment="1" applyProtection="1">
      <alignment horizontal="left" vertical="center"/>
    </xf>
    <xf numFmtId="1" fontId="18" fillId="0" borderId="12" xfId="7" applyNumberFormat="1" applyFont="1" applyFill="1" applyBorder="1" applyAlignment="1">
      <alignment horizontal="center" vertical="center" wrapText="1"/>
    </xf>
    <xf numFmtId="164" fontId="18" fillId="0" borderId="12" xfId="3" applyNumberFormat="1" applyFont="1" applyBorder="1" applyAlignment="1" applyProtection="1">
      <alignment horizontal="center" vertical="center"/>
    </xf>
    <xf numFmtId="164" fontId="18" fillId="0" borderId="7" xfId="3" applyNumberFormat="1" applyFont="1" applyBorder="1" applyAlignment="1" applyProtection="1">
      <alignment horizontal="center"/>
    </xf>
    <xf numFmtId="0" fontId="18" fillId="0" borderId="7" xfId="3" applyNumberFormat="1" applyFont="1" applyBorder="1" applyAlignment="1">
      <alignment horizontal="center"/>
    </xf>
    <xf numFmtId="1" fontId="18" fillId="0" borderId="7" xfId="7" applyNumberFormat="1" applyFont="1" applyFill="1" applyBorder="1" applyAlignment="1">
      <alignment horizontal="center" vertical="center" wrapText="1"/>
    </xf>
    <xf numFmtId="0" fontId="18" fillId="0" borderId="22" xfId="3" applyNumberFormat="1" applyFont="1" applyBorder="1" applyAlignment="1">
      <alignment horizontal="center" vertical="center"/>
    </xf>
    <xf numFmtId="169" fontId="18" fillId="0" borderId="0" xfId="3" applyNumberFormat="1" applyFont="1" applyBorder="1" applyAlignment="1">
      <alignment horizontal="center" vertical="center" wrapText="1"/>
    </xf>
    <xf numFmtId="164" fontId="18" fillId="0" borderId="12" xfId="3" applyNumberFormat="1" applyFont="1" applyBorder="1" applyAlignment="1">
      <alignment horizontal="center" vertical="center"/>
    </xf>
    <xf numFmtId="169" fontId="18" fillId="0" borderId="12" xfId="0" applyNumberFormat="1" applyFont="1" applyBorder="1" applyAlignment="1">
      <alignment horizontal="center" vertical="center" wrapText="1"/>
    </xf>
    <xf numFmtId="164" fontId="18" fillId="0" borderId="3" xfId="3" applyNumberFormat="1" applyFont="1" applyBorder="1" applyAlignment="1">
      <alignment horizontal="center" vertical="top"/>
    </xf>
    <xf numFmtId="169" fontId="18" fillId="0" borderId="3" xfId="0" applyNumberFormat="1" applyFont="1" applyBorder="1" applyAlignment="1">
      <alignment horizontal="center" vertical="center"/>
    </xf>
    <xf numFmtId="0" fontId="18" fillId="0" borderId="53" xfId="0" quotePrefix="1" applyNumberFormat="1" applyFont="1" applyFill="1" applyBorder="1" applyAlignment="1">
      <alignment horizontal="center" vertical="center" wrapText="1"/>
    </xf>
    <xf numFmtId="169" fontId="18" fillId="0" borderId="22" xfId="0" applyNumberFormat="1" applyFont="1" applyBorder="1" applyAlignment="1">
      <alignment horizontal="center" vertical="center" wrapText="1"/>
    </xf>
    <xf numFmtId="169" fontId="18" fillId="0" borderId="7" xfId="3" applyNumberFormat="1" applyFont="1" applyBorder="1" applyAlignment="1">
      <alignment horizontal="center"/>
    </xf>
    <xf numFmtId="169" fontId="18" fillId="0" borderId="7" xfId="0" applyNumberFormat="1" applyFont="1" applyBorder="1" applyAlignment="1">
      <alignment horizontal="center" vertical="center" wrapText="1"/>
    </xf>
    <xf numFmtId="164" fontId="18" fillId="0" borderId="7" xfId="3" applyNumberFormat="1" applyFont="1" applyBorder="1" applyAlignment="1" applyProtection="1">
      <alignment horizontal="left" vertical="center"/>
    </xf>
    <xf numFmtId="164" fontId="18" fillId="0" borderId="7" xfId="3" applyNumberFormat="1" applyFont="1" applyBorder="1" applyAlignment="1" applyProtection="1">
      <alignment horizontal="center" vertical="center"/>
    </xf>
    <xf numFmtId="169" fontId="18" fillId="0" borderId="7" xfId="3" applyNumberFormat="1" applyFont="1" applyBorder="1" applyAlignment="1">
      <alignment horizontal="center" vertical="center"/>
    </xf>
    <xf numFmtId="164" fontId="18" fillId="0" borderId="22" xfId="3" applyNumberFormat="1" applyFont="1" applyBorder="1" applyAlignment="1">
      <alignment horizontal="center" vertical="top"/>
    </xf>
    <xf numFmtId="0" fontId="18" fillId="0" borderId="3" xfId="7" applyFont="1" applyFill="1" applyBorder="1" applyAlignment="1">
      <alignment horizontal="center" vertical="top" wrapText="1"/>
    </xf>
    <xf numFmtId="164" fontId="18" fillId="0" borderId="3" xfId="3" applyNumberFormat="1" applyFont="1" applyBorder="1" applyAlignment="1">
      <alignment horizontal="left" vertical="top"/>
    </xf>
    <xf numFmtId="164" fontId="18" fillId="0" borderId="1" xfId="3" applyNumberFormat="1" applyFont="1" applyBorder="1" applyAlignment="1" applyProtection="1">
      <alignment horizontal="left" vertical="center"/>
    </xf>
    <xf numFmtId="173" fontId="18" fillId="0" borderId="1" xfId="3" applyNumberFormat="1" applyFont="1" applyBorder="1" applyAlignment="1">
      <alignment horizontal="center" vertical="center"/>
    </xf>
    <xf numFmtId="1" fontId="18" fillId="0" borderId="6" xfId="3" applyNumberFormat="1" applyFont="1" applyBorder="1" applyAlignment="1">
      <alignment horizontal="center" vertical="center"/>
    </xf>
    <xf numFmtId="0" fontId="18" fillId="0" borderId="23" xfId="3" applyNumberFormat="1" applyFont="1" applyBorder="1" applyAlignment="1">
      <alignment horizontal="center"/>
    </xf>
    <xf numFmtId="169" fontId="18" fillId="0" borderId="6" xfId="7" applyNumberFormat="1" applyFont="1" applyFill="1" applyBorder="1" applyAlignment="1">
      <alignment horizontal="center" vertical="center" wrapText="1"/>
    </xf>
    <xf numFmtId="2" fontId="18" fillId="3" borderId="35" xfId="3" applyNumberFormat="1" applyFont="1" applyFill="1" applyBorder="1" applyAlignment="1">
      <alignment horizontal="center" vertical="center"/>
    </xf>
    <xf numFmtId="2" fontId="18" fillId="0" borderId="15" xfId="0" applyNumberFormat="1" applyFont="1" applyFill="1" applyBorder="1" applyAlignment="1">
      <alignment horizontal="center" vertical="center" wrapText="1"/>
    </xf>
    <xf numFmtId="2" fontId="18" fillId="0" borderId="7" xfId="0" applyNumberFormat="1" applyFont="1" applyFill="1" applyBorder="1" applyAlignment="1">
      <alignment horizontal="center" vertical="center" wrapText="1"/>
    </xf>
    <xf numFmtId="1" fontId="18" fillId="0" borderId="7" xfId="3" applyNumberFormat="1" applyFont="1" applyBorder="1" applyAlignment="1">
      <alignment horizontal="center" vertical="top"/>
    </xf>
    <xf numFmtId="2" fontId="18" fillId="3" borderId="25" xfId="3" applyNumberFormat="1" applyFont="1" applyFill="1" applyBorder="1" applyAlignment="1">
      <alignment horizontal="center" vertical="center"/>
    </xf>
    <xf numFmtId="0" fontId="18" fillId="10" borderId="29" xfId="8" applyNumberFormat="1" applyFont="1" applyFill="1" applyBorder="1" applyAlignment="1">
      <alignment horizontal="center" vertical="center"/>
    </xf>
    <xf numFmtId="165" fontId="18" fillId="10" borderId="15" xfId="9" applyNumberFormat="1" applyFont="1" applyFill="1" applyBorder="1" applyAlignment="1">
      <alignment horizontal="center" vertical="center"/>
    </xf>
    <xf numFmtId="165" fontId="18" fillId="10" borderId="15" xfId="8" applyNumberFormat="1" applyFont="1" applyFill="1" applyBorder="1" applyAlignment="1">
      <alignment horizontal="left" vertical="center"/>
    </xf>
    <xf numFmtId="0" fontId="18" fillId="10" borderId="15" xfId="3" applyNumberFormat="1" applyFont="1" applyFill="1" applyBorder="1" applyAlignment="1">
      <alignment horizontal="center" vertical="center" wrapText="1"/>
    </xf>
    <xf numFmtId="0" fontId="18" fillId="10" borderId="16" xfId="0" quotePrefix="1" applyNumberFormat="1" applyFont="1" applyFill="1" applyBorder="1" applyAlignment="1">
      <alignment horizontal="center" vertical="center" wrapText="1"/>
    </xf>
    <xf numFmtId="165" fontId="18" fillId="10" borderId="16" xfId="11" quotePrefix="1" applyNumberFormat="1" applyFont="1" applyFill="1" applyBorder="1" applyAlignment="1">
      <alignment horizontal="center" vertical="center" wrapText="1"/>
    </xf>
    <xf numFmtId="165" fontId="18" fillId="10" borderId="26" xfId="8" applyNumberFormat="1" applyFont="1" applyFill="1" applyBorder="1" applyAlignment="1">
      <alignment horizontal="center" vertical="center"/>
    </xf>
    <xf numFmtId="165" fontId="18" fillId="10" borderId="27" xfId="8" applyNumberFormat="1" applyFont="1" applyFill="1" applyBorder="1" applyAlignment="1">
      <alignment horizontal="center" vertical="center"/>
    </xf>
    <xf numFmtId="2" fontId="18" fillId="10" borderId="23" xfId="3" applyNumberFormat="1" applyFont="1" applyFill="1" applyBorder="1" applyAlignment="1">
      <alignment horizontal="center" vertical="center"/>
    </xf>
    <xf numFmtId="165" fontId="18" fillId="10" borderId="28" xfId="8" applyNumberFormat="1" applyFont="1" applyFill="1" applyBorder="1" applyAlignment="1">
      <alignment horizontal="center" vertical="center"/>
    </xf>
    <xf numFmtId="0" fontId="18" fillId="10" borderId="30" xfId="8" applyNumberFormat="1" applyFont="1" applyFill="1" applyBorder="1" applyAlignment="1">
      <alignment horizontal="center" vertical="center"/>
    </xf>
    <xf numFmtId="165" fontId="18" fillId="10" borderId="7" xfId="9" applyNumberFormat="1" applyFont="1" applyFill="1" applyBorder="1" applyAlignment="1">
      <alignment horizontal="center" vertical="center"/>
    </xf>
    <xf numFmtId="165" fontId="18" fillId="10" borderId="7" xfId="8" applyNumberFormat="1" applyFont="1" applyFill="1" applyBorder="1" applyAlignment="1">
      <alignment horizontal="left" vertical="center"/>
    </xf>
    <xf numFmtId="0" fontId="18" fillId="10" borderId="7" xfId="3" applyNumberFormat="1" applyFont="1" applyFill="1" applyBorder="1" applyAlignment="1">
      <alignment horizontal="center" vertical="center" wrapText="1"/>
    </xf>
    <xf numFmtId="0" fontId="18" fillId="10" borderId="31" xfId="8" applyNumberFormat="1" applyFont="1" applyFill="1" applyBorder="1" applyAlignment="1">
      <alignment horizontal="center" vertical="center"/>
    </xf>
    <xf numFmtId="165" fontId="18" fillId="10" borderId="3" xfId="9" applyNumberFormat="1" applyFont="1" applyFill="1" applyBorder="1" applyAlignment="1">
      <alignment horizontal="center" vertical="center"/>
    </xf>
    <xf numFmtId="165" fontId="18" fillId="10" borderId="3" xfId="8" applyNumberFormat="1" applyFont="1" applyFill="1" applyBorder="1" applyAlignment="1">
      <alignment horizontal="left" vertical="center"/>
    </xf>
    <xf numFmtId="0" fontId="18" fillId="10" borderId="3" xfId="3" applyNumberFormat="1" applyFont="1" applyFill="1" applyBorder="1" applyAlignment="1">
      <alignment horizontal="center" vertical="center" wrapText="1"/>
    </xf>
    <xf numFmtId="1" fontId="18" fillId="10" borderId="21" xfId="8" applyNumberFormat="1" applyFont="1" applyFill="1" applyBorder="1" applyAlignment="1">
      <alignment horizontal="center" vertical="center"/>
    </xf>
    <xf numFmtId="165" fontId="18" fillId="10" borderId="23" xfId="8" applyNumberFormat="1" applyFont="1" applyFill="1" applyBorder="1" applyAlignment="1">
      <alignment horizontal="center" vertical="center"/>
    </xf>
    <xf numFmtId="165" fontId="18" fillId="10" borderId="23" xfId="8" applyNumberFormat="1" applyFont="1" applyFill="1" applyBorder="1" applyAlignment="1">
      <alignment horizontal="left" vertical="center"/>
    </xf>
    <xf numFmtId="0" fontId="18" fillId="10" borderId="23" xfId="3" applyNumberFormat="1" applyFont="1" applyFill="1" applyBorder="1" applyAlignment="1">
      <alignment horizontal="center" vertical="center" wrapText="1"/>
    </xf>
    <xf numFmtId="0" fontId="18" fillId="10" borderId="23" xfId="0" quotePrefix="1" applyNumberFormat="1" applyFont="1" applyFill="1" applyBorder="1" applyAlignment="1">
      <alignment horizontal="center" vertical="center" wrapText="1"/>
    </xf>
    <xf numFmtId="171" fontId="18" fillId="10" borderId="23" xfId="10" applyNumberFormat="1" applyFont="1" applyFill="1" applyBorder="1" applyAlignment="1" applyProtection="1">
      <alignment horizontal="center" vertical="center"/>
    </xf>
    <xf numFmtId="169" fontId="18" fillId="10" borderId="22" xfId="10" applyNumberFormat="1" applyFont="1" applyFill="1" applyBorder="1" applyAlignment="1" applyProtection="1">
      <alignment horizontal="center" vertical="center"/>
    </xf>
    <xf numFmtId="169" fontId="18" fillId="10" borderId="23" xfId="10" applyNumberFormat="1" applyFont="1" applyFill="1" applyBorder="1" applyAlignment="1" applyProtection="1">
      <alignment horizontal="center" vertical="center"/>
    </xf>
    <xf numFmtId="165" fontId="18" fillId="10" borderId="23" xfId="8" applyNumberFormat="1" applyFont="1" applyFill="1" applyBorder="1" applyAlignment="1">
      <alignment horizontal="center" vertical="center" wrapText="1"/>
    </xf>
    <xf numFmtId="164" fontId="18" fillId="10" borderId="23" xfId="3" applyNumberFormat="1" applyFont="1" applyFill="1" applyBorder="1" applyAlignment="1">
      <alignment horizontal="center" vertical="center" wrapText="1"/>
    </xf>
    <xf numFmtId="2" fontId="18" fillId="10" borderId="23" xfId="3" applyNumberFormat="1" applyFont="1" applyFill="1" applyBorder="1" applyAlignment="1">
      <alignment horizontal="center" vertical="center" wrapText="1"/>
    </xf>
    <xf numFmtId="2" fontId="18" fillId="10" borderId="25" xfId="3" applyNumberFormat="1" applyFont="1" applyFill="1" applyBorder="1" applyAlignment="1">
      <alignment horizontal="center" vertical="center"/>
    </xf>
    <xf numFmtId="164" fontId="18" fillId="0" borderId="7" xfId="3" applyNumberFormat="1" applyFont="1" applyBorder="1" applyAlignment="1" applyProtection="1">
      <alignment horizontal="left"/>
    </xf>
    <xf numFmtId="169" fontId="18" fillId="0" borderId="7" xfId="3" applyNumberFormat="1" applyFont="1" applyBorder="1" applyAlignment="1">
      <alignment horizontal="center" vertical="center" wrapText="1"/>
    </xf>
    <xf numFmtId="0" fontId="18" fillId="0" borderId="6" xfId="7" quotePrefix="1" applyFont="1" applyFill="1" applyBorder="1" applyAlignment="1">
      <alignment horizontal="center" vertical="center" wrapText="1"/>
    </xf>
    <xf numFmtId="165" fontId="18" fillId="0" borderId="15" xfId="0" applyNumberFormat="1" applyFont="1" applyBorder="1" applyAlignment="1">
      <alignment horizontal="left" vertical="center" wrapText="1"/>
    </xf>
    <xf numFmtId="164" fontId="18" fillId="0" borderId="16" xfId="3" applyNumberFormat="1" applyFont="1" applyBorder="1" applyAlignment="1" applyProtection="1">
      <alignment horizontal="center" vertical="center"/>
    </xf>
    <xf numFmtId="0" fontId="18" fillId="0" borderId="16" xfId="3" applyNumberFormat="1" applyFont="1" applyBorder="1" applyAlignment="1">
      <alignment horizontal="center"/>
    </xf>
    <xf numFmtId="2" fontId="18" fillId="0" borderId="17" xfId="3" applyNumberFormat="1" applyFont="1" applyBorder="1" applyAlignment="1">
      <alignment horizontal="center" vertical="center" wrapText="1"/>
    </xf>
    <xf numFmtId="165" fontId="18" fillId="0" borderId="16" xfId="8" applyNumberFormat="1" applyFont="1" applyBorder="1" applyAlignment="1">
      <alignment horizontal="center" vertical="center"/>
    </xf>
    <xf numFmtId="1" fontId="18" fillId="0" borderId="21" xfId="3" applyNumberFormat="1" applyFont="1" applyBorder="1" applyAlignment="1">
      <alignment horizontal="center" vertical="center"/>
    </xf>
    <xf numFmtId="0" fontId="18" fillId="0" borderId="1" xfId="20" applyNumberFormat="1" applyFont="1" applyBorder="1" applyAlignment="1">
      <alignment horizontal="center" vertical="center"/>
    </xf>
    <xf numFmtId="165" fontId="18" fillId="0" borderId="16" xfId="11" applyNumberFormat="1" applyFont="1" applyBorder="1" applyAlignment="1">
      <alignment horizontal="center" vertical="center"/>
    </xf>
    <xf numFmtId="0" fontId="18" fillId="0" borderId="16" xfId="11" applyNumberFormat="1" applyFont="1" applyBorder="1" applyAlignment="1">
      <alignment horizontal="left" vertical="center"/>
    </xf>
    <xf numFmtId="165" fontId="18" fillId="0" borderId="15" xfId="11" applyNumberFormat="1" applyFont="1" applyBorder="1" applyAlignment="1">
      <alignment horizontal="center" vertical="center"/>
    </xf>
    <xf numFmtId="0" fontId="18" fillId="0" borderId="15" xfId="11" applyNumberFormat="1" applyFont="1" applyBorder="1" applyAlignment="1">
      <alignment horizontal="left" vertical="center"/>
    </xf>
    <xf numFmtId="0" fontId="18" fillId="0" borderId="7" xfId="11" applyNumberFormat="1" applyFont="1" applyBorder="1" applyAlignment="1">
      <alignment horizontal="left" vertical="center"/>
    </xf>
    <xf numFmtId="165" fontId="18" fillId="0" borderId="3" xfId="11" applyNumberFormat="1" applyFont="1" applyBorder="1" applyAlignment="1">
      <alignment horizontal="center" vertical="center"/>
    </xf>
    <xf numFmtId="0" fontId="18" fillId="0" borderId="3" xfId="11" applyNumberFormat="1" applyFont="1" applyBorder="1" applyAlignment="1">
      <alignment horizontal="left" vertical="center"/>
    </xf>
    <xf numFmtId="16" fontId="18" fillId="6" borderId="1" xfId="20" applyNumberFormat="1" applyFont="1" applyFill="1" applyBorder="1" applyAlignment="1">
      <alignment horizontal="center" vertical="center"/>
    </xf>
    <xf numFmtId="164" fontId="18" fillId="0" borderId="16" xfId="3" applyNumberFormat="1" applyFont="1" applyBorder="1" applyAlignment="1">
      <alignment horizontal="left" vertical="center"/>
    </xf>
    <xf numFmtId="165" fontId="18" fillId="2" borderId="12" xfId="0" applyNumberFormat="1" applyFont="1" applyFill="1" applyBorder="1" applyAlignment="1">
      <alignment horizontal="center" vertical="center"/>
    </xf>
    <xf numFmtId="165" fontId="18" fillId="2" borderId="22" xfId="0" applyNumberFormat="1" applyFont="1" applyFill="1" applyBorder="1" applyAlignment="1">
      <alignment horizontal="center" vertical="center"/>
    </xf>
    <xf numFmtId="165" fontId="18" fillId="2" borderId="7" xfId="0" applyNumberFormat="1" applyFont="1" applyFill="1" applyBorder="1" applyAlignment="1">
      <alignment horizontal="center" vertical="center"/>
    </xf>
    <xf numFmtId="20" fontId="18" fillId="0" borderId="6" xfId="12" applyFont="1" applyBorder="1" applyAlignment="1">
      <alignment horizontal="center" vertical="center"/>
    </xf>
    <xf numFmtId="165" fontId="18" fillId="0" borderId="48" xfId="8" applyNumberFormat="1" applyFont="1" applyBorder="1" applyAlignment="1">
      <alignment horizontal="center" vertical="center"/>
    </xf>
    <xf numFmtId="164" fontId="18" fillId="0" borderId="12" xfId="3" quotePrefix="1" applyNumberFormat="1" applyFont="1" applyBorder="1" applyAlignment="1">
      <alignment horizontal="left" vertical="center"/>
    </xf>
    <xf numFmtId="164" fontId="18" fillId="0" borderId="12" xfId="3" quotePrefix="1" applyNumberFormat="1" applyFont="1" applyBorder="1" applyAlignment="1">
      <alignment horizontal="center" vertical="center"/>
    </xf>
    <xf numFmtId="164" fontId="18" fillId="0" borderId="12" xfId="3" quotePrefix="1" applyNumberFormat="1" applyFont="1" applyBorder="1" applyAlignment="1">
      <alignment horizontal="center" vertical="top"/>
    </xf>
    <xf numFmtId="169" fontId="18" fillId="0" borderId="15" xfId="3" applyNumberFormat="1" applyFont="1" applyBorder="1" applyAlignment="1">
      <alignment horizontal="center" vertical="center" wrapText="1"/>
    </xf>
    <xf numFmtId="165" fontId="18" fillId="0" borderId="3" xfId="20" applyFont="1" applyBorder="1" applyAlignment="1">
      <alignment horizontal="center" vertical="center"/>
    </xf>
    <xf numFmtId="165" fontId="18" fillId="0" borderId="7" xfId="20" applyFont="1" applyBorder="1" applyAlignment="1">
      <alignment horizontal="center" vertical="center"/>
    </xf>
    <xf numFmtId="164" fontId="18" fillId="0" borderId="6" xfId="3" applyNumberFormat="1" applyFont="1" applyBorder="1" applyAlignment="1">
      <alignment horizontal="center" vertical="top"/>
    </xf>
    <xf numFmtId="20" fontId="18" fillId="0" borderId="0" xfId="12" applyFont="1" applyBorder="1" applyAlignment="1">
      <alignment horizontal="left" vertical="center"/>
    </xf>
    <xf numFmtId="20" fontId="18" fillId="0" borderId="0" xfId="12" applyFont="1" applyBorder="1" applyAlignment="1">
      <alignment horizontal="center" vertical="center"/>
    </xf>
    <xf numFmtId="171" fontId="18" fillId="0" borderId="0" xfId="10" applyNumberFormat="1" applyFont="1" applyFill="1" applyBorder="1" applyAlignment="1" applyProtection="1">
      <alignment horizontal="center" vertical="center"/>
    </xf>
    <xf numFmtId="20" fontId="18" fillId="0" borderId="0" xfId="12" applyFont="1" applyBorder="1" applyAlignment="1">
      <alignment horizontal="center" vertical="center" wrapText="1"/>
    </xf>
    <xf numFmtId="0" fontId="18" fillId="0" borderId="0" xfId="3" applyNumberFormat="1" applyFont="1" applyBorder="1" applyAlignment="1">
      <alignment horizontal="center"/>
    </xf>
    <xf numFmtId="0" fontId="18" fillId="0" borderId="0" xfId="3" applyNumberFormat="1" applyFont="1" applyBorder="1" applyAlignment="1">
      <alignment horizontal="center" vertical="center"/>
    </xf>
    <xf numFmtId="164" fontId="18" fillId="4" borderId="0" xfId="3" applyNumberFormat="1" applyFont="1" applyFill="1" applyBorder="1" applyAlignment="1">
      <alignment horizontal="left" vertical="center"/>
    </xf>
    <xf numFmtId="164" fontId="18" fillId="4" borderId="0" xfId="3" applyNumberFormat="1" applyFont="1" applyFill="1" applyBorder="1" applyAlignment="1">
      <alignment horizontal="center" vertical="center"/>
    </xf>
    <xf numFmtId="164" fontId="18" fillId="4" borderId="0" xfId="3" applyNumberFormat="1" applyFont="1" applyFill="1" applyBorder="1" applyAlignment="1">
      <alignment horizontal="center"/>
    </xf>
    <xf numFmtId="164" fontId="18" fillId="0" borderId="0" xfId="3" applyNumberFormat="1" applyFont="1" applyBorder="1" applyAlignment="1">
      <alignment horizontal="center"/>
    </xf>
    <xf numFmtId="164" fontId="18" fillId="0" borderId="0" xfId="3" applyNumberFormat="1" applyFont="1" applyBorder="1" applyAlignment="1">
      <alignment horizontal="left" vertical="center"/>
    </xf>
    <xf numFmtId="164" fontId="18" fillId="0" borderId="0" xfId="3" applyNumberFormat="1" applyFont="1" applyAlignment="1"/>
    <xf numFmtId="164" fontId="18" fillId="0" borderId="0" xfId="3" applyNumberFormat="1" applyFont="1" applyAlignment="1" applyProtection="1"/>
    <xf numFmtId="164" fontId="18" fillId="0" borderId="0" xfId="3" applyNumberFormat="1" applyFont="1" applyBorder="1" applyProtection="1"/>
    <xf numFmtId="164" fontId="18" fillId="0" borderId="0" xfId="3" applyNumberFormat="1" applyFont="1"/>
    <xf numFmtId="165" fontId="18" fillId="0" borderId="0" xfId="6" applyNumberFormat="1" applyFont="1"/>
    <xf numFmtId="165" fontId="17" fillId="0" borderId="0" xfId="6" applyNumberFormat="1" applyFont="1"/>
    <xf numFmtId="164" fontId="17" fillId="0" borderId="0" xfId="3" applyNumberFormat="1" applyFont="1" applyBorder="1" applyAlignment="1">
      <alignment horizontal="center"/>
    </xf>
    <xf numFmtId="164" fontId="17" fillId="0" borderId="0" xfId="3" applyNumberFormat="1" applyFont="1" applyAlignment="1">
      <alignment horizontal="center"/>
    </xf>
    <xf numFmtId="22" fontId="18" fillId="0" borderId="0" xfId="0" applyNumberFormat="1" applyFont="1"/>
    <xf numFmtId="164" fontId="17" fillId="0" borderId="0" xfId="3" applyNumberFormat="1" applyFont="1" applyBorder="1" applyProtection="1"/>
    <xf numFmtId="164" fontId="17" fillId="0" borderId="0" xfId="3" applyNumberFormat="1" applyFont="1"/>
    <xf numFmtId="2" fontId="18" fillId="0" borderId="2" xfId="3" applyNumberFormat="1" applyFont="1" applyBorder="1" applyAlignment="1">
      <alignment horizontal="right"/>
    </xf>
    <xf numFmtId="2" fontId="18" fillId="0" borderId="0" xfId="3" applyNumberFormat="1" applyFont="1" applyBorder="1" applyAlignment="1">
      <alignment horizontal="right"/>
    </xf>
    <xf numFmtId="165" fontId="18" fillId="0" borderId="0" xfId="8" applyNumberFormat="1" applyFont="1"/>
    <xf numFmtId="165" fontId="17" fillId="0" borderId="0" xfId="8" applyNumberFormat="1" applyFont="1"/>
    <xf numFmtId="165" fontId="18" fillId="0" borderId="0" xfId="8" applyNumberFormat="1" applyFont="1" applyAlignment="1">
      <alignment vertical="center"/>
    </xf>
    <xf numFmtId="165" fontId="17" fillId="0" borderId="0" xfId="8" applyNumberFormat="1" applyFont="1" applyAlignment="1">
      <alignment vertical="center"/>
    </xf>
    <xf numFmtId="164" fontId="18" fillId="0" borderId="0" xfId="3" applyNumberFormat="1" applyFont="1" applyAlignment="1">
      <alignment vertical="center"/>
    </xf>
    <xf numFmtId="2" fontId="18" fillId="0" borderId="0" xfId="3" applyNumberFormat="1" applyFont="1" applyBorder="1" applyAlignment="1">
      <alignment vertical="center" wrapText="1"/>
    </xf>
    <xf numFmtId="164" fontId="18" fillId="0" borderId="0" xfId="3" applyNumberFormat="1" applyFont="1" applyBorder="1"/>
    <xf numFmtId="2" fontId="18" fillId="0" borderId="12" xfId="3" applyNumberFormat="1" applyFont="1" applyBorder="1" applyAlignment="1">
      <alignment vertical="center" wrapText="1"/>
    </xf>
    <xf numFmtId="164" fontId="18" fillId="0" borderId="13" xfId="3" applyNumberFormat="1" applyFont="1" applyBorder="1"/>
    <xf numFmtId="2" fontId="18" fillId="0" borderId="37" xfId="3" applyNumberFormat="1" applyFont="1" applyBorder="1" applyAlignment="1">
      <alignment vertical="center" wrapText="1"/>
    </xf>
    <xf numFmtId="164" fontId="18" fillId="0" borderId="0" xfId="3" applyNumberFormat="1" applyFont="1" applyBorder="1" applyAlignment="1" applyProtection="1">
      <alignment horizontal="left"/>
    </xf>
    <xf numFmtId="164" fontId="35" fillId="0" borderId="0" xfId="3" applyNumberFormat="1" applyFont="1" applyBorder="1" applyAlignment="1" applyProtection="1">
      <alignment horizontal="center"/>
    </xf>
    <xf numFmtId="164" fontId="36" fillId="0" borderId="0" xfId="3" applyNumberFormat="1" applyFont="1" applyBorder="1" applyAlignment="1" applyProtection="1">
      <alignment horizontal="center"/>
    </xf>
    <xf numFmtId="164" fontId="18" fillId="8" borderId="0" xfId="3" applyNumberFormat="1" applyFont="1" applyFill="1" applyBorder="1" applyAlignment="1">
      <alignment horizontal="left" vertical="center"/>
    </xf>
    <xf numFmtId="20" fontId="18" fillId="0" borderId="1" xfId="0" applyFont="1" applyBorder="1" applyAlignment="1">
      <alignment wrapText="1"/>
    </xf>
    <xf numFmtId="165" fontId="18" fillId="10" borderId="0" xfId="8" applyNumberFormat="1" applyFont="1" applyFill="1" applyAlignment="1">
      <alignment vertical="center"/>
    </xf>
    <xf numFmtId="165" fontId="18" fillId="10" borderId="0" xfId="8" applyNumberFormat="1" applyFont="1" applyFill="1"/>
    <xf numFmtId="165" fontId="17" fillId="10" borderId="0" xfId="8" applyNumberFormat="1" applyFont="1" applyFill="1"/>
    <xf numFmtId="1" fontId="18" fillId="0" borderId="0" xfId="3" applyNumberFormat="1" applyFont="1" applyBorder="1"/>
    <xf numFmtId="1" fontId="18" fillId="0" borderId="0" xfId="3" applyNumberFormat="1" applyFont="1"/>
    <xf numFmtId="164" fontId="18" fillId="0" borderId="0" xfId="3" quotePrefix="1" applyNumberFormat="1" applyFont="1" applyBorder="1" applyAlignment="1" applyProtection="1">
      <alignment horizontal="center" vertical="center"/>
    </xf>
    <xf numFmtId="164" fontId="18" fillId="0" borderId="10" xfId="3" quotePrefix="1" applyNumberFormat="1" applyFont="1" applyBorder="1" applyAlignment="1" applyProtection="1">
      <alignment horizontal="center" vertical="center"/>
    </xf>
    <xf numFmtId="165" fontId="18" fillId="0" borderId="15" xfId="8" applyNumberFormat="1" applyFont="1" applyBorder="1" applyAlignment="1">
      <alignment horizontal="left" vertical="center"/>
    </xf>
    <xf numFmtId="165" fontId="18" fillId="0" borderId="7" xfId="8" applyNumberFormat="1" applyFont="1" applyBorder="1" applyAlignment="1">
      <alignment horizontal="left" vertical="center"/>
    </xf>
    <xf numFmtId="2" fontId="18" fillId="8" borderId="39" xfId="3" applyNumberFormat="1" applyFont="1" applyFill="1" applyBorder="1" applyAlignment="1">
      <alignment horizontal="center" vertical="center" wrapText="1"/>
    </xf>
    <xf numFmtId="2" fontId="18" fillId="8" borderId="40" xfId="3" applyNumberFormat="1" applyFont="1" applyFill="1" applyBorder="1" applyAlignment="1">
      <alignment horizontal="center" vertical="center" wrapText="1"/>
    </xf>
    <xf numFmtId="2" fontId="18" fillId="8" borderId="41" xfId="3" applyNumberFormat="1" applyFont="1" applyFill="1" applyBorder="1" applyAlignment="1">
      <alignment horizontal="center" vertical="center" wrapText="1"/>
    </xf>
    <xf numFmtId="164" fontId="18" fillId="10" borderId="39" xfId="3" applyNumberFormat="1" applyFont="1" applyFill="1" applyBorder="1" applyAlignment="1">
      <alignment horizontal="center" vertical="center"/>
    </xf>
    <xf numFmtId="164" fontId="18" fillId="10" borderId="40" xfId="3" applyNumberFormat="1" applyFont="1" applyFill="1" applyBorder="1" applyAlignment="1">
      <alignment horizontal="center" vertical="center"/>
    </xf>
    <xf numFmtId="164" fontId="18" fillId="10" borderId="41" xfId="3" applyNumberFormat="1" applyFont="1" applyFill="1" applyBorder="1" applyAlignment="1">
      <alignment horizontal="center" vertical="center"/>
    </xf>
    <xf numFmtId="164" fontId="18" fillId="0" borderId="1" xfId="7" quotePrefix="1" applyNumberFormat="1" applyFont="1" applyFill="1" applyBorder="1" applyAlignment="1">
      <alignment horizontal="center" vertical="center" wrapText="1"/>
    </xf>
    <xf numFmtId="168" fontId="18" fillId="2" borderId="1" xfId="0" quotePrefix="1" applyNumberFormat="1" applyFont="1" applyFill="1" applyBorder="1" applyAlignment="1">
      <alignment horizontal="center" vertical="center" wrapText="1"/>
    </xf>
    <xf numFmtId="0" fontId="18" fillId="2" borderId="6" xfId="5" applyNumberFormat="1" applyFont="1" applyFill="1" applyBorder="1" applyAlignment="1">
      <alignment horizontal="center" vertical="center" wrapText="1"/>
    </xf>
    <xf numFmtId="0" fontId="18" fillId="2" borderId="7" xfId="5" applyNumberFormat="1" applyFont="1" applyFill="1" applyBorder="1" applyAlignment="1">
      <alignment horizontal="center" vertical="center" wrapText="1"/>
    </xf>
    <xf numFmtId="0" fontId="18" fillId="2" borderId="3" xfId="5" applyNumberFormat="1" applyFont="1" applyFill="1" applyBorder="1" applyAlignment="1">
      <alignment horizontal="center" vertical="center" wrapText="1"/>
    </xf>
    <xf numFmtId="166" fontId="18" fillId="2" borderId="1" xfId="0" quotePrefix="1" applyNumberFormat="1" applyFont="1" applyFill="1" applyBorder="1" applyAlignment="1">
      <alignment horizontal="center" vertical="center" wrapText="1"/>
    </xf>
    <xf numFmtId="165" fontId="18" fillId="0" borderId="1" xfId="6" applyNumberFormat="1" applyFont="1" applyBorder="1" applyAlignment="1">
      <alignment horizontal="center" vertical="center" wrapText="1"/>
    </xf>
    <xf numFmtId="164" fontId="35" fillId="0" borderId="1" xfId="3" applyNumberFormat="1" applyFont="1" applyBorder="1" applyAlignment="1" applyProtection="1">
      <alignment horizontal="center" vertical="center" wrapText="1"/>
    </xf>
    <xf numFmtId="164" fontId="35" fillId="0" borderId="1" xfId="3" applyNumberFormat="1" applyFont="1" applyBorder="1" applyAlignment="1" applyProtection="1">
      <alignment horizontal="center" vertical="center"/>
    </xf>
    <xf numFmtId="168" fontId="18" fillId="2" borderId="1" xfId="0" applyNumberFormat="1" applyFont="1" applyFill="1" applyBorder="1" applyAlignment="1">
      <alignment horizontal="center" vertical="center" wrapText="1"/>
    </xf>
    <xf numFmtId="165" fontId="18" fillId="0" borderId="6" xfId="4" applyNumberFormat="1" applyFont="1" applyBorder="1" applyAlignment="1">
      <alignment horizontal="center" vertical="center" wrapText="1"/>
    </xf>
    <xf numFmtId="165" fontId="18" fillId="0" borderId="7" xfId="4" applyNumberFormat="1" applyFont="1" applyBorder="1" applyAlignment="1">
      <alignment horizontal="center" vertical="center" wrapText="1"/>
    </xf>
    <xf numFmtId="165" fontId="18" fillId="0" borderId="3" xfId="4" applyNumberFormat="1" applyFont="1" applyBorder="1" applyAlignment="1">
      <alignment horizontal="center" vertical="center" wrapText="1"/>
    </xf>
    <xf numFmtId="20" fontId="19" fillId="2" borderId="0" xfId="0" applyFont="1" applyFill="1" applyAlignment="1">
      <alignment horizontal="center" vertical="center"/>
    </xf>
    <xf numFmtId="165" fontId="18" fillId="2" borderId="0" xfId="21" applyFont="1" applyFill="1" applyBorder="1" applyAlignment="1">
      <alignment horizontal="center" vertical="center"/>
    </xf>
    <xf numFmtId="165" fontId="17" fillId="2" borderId="0" xfId="0" applyNumberFormat="1" applyFont="1" applyFill="1" applyAlignment="1">
      <alignment horizontal="center" vertical="center"/>
    </xf>
    <xf numFmtId="167" fontId="18" fillId="2" borderId="10" xfId="4" quotePrefix="1" applyNumberFormat="1" applyFont="1" applyFill="1" applyBorder="1" applyAlignment="1">
      <alignment horizontal="left" vertical="center"/>
    </xf>
    <xf numFmtId="0" fontId="18" fillId="2" borderId="6" xfId="4" applyFont="1" applyFill="1" applyBorder="1" applyAlignment="1">
      <alignment horizontal="center" vertical="center"/>
    </xf>
    <xf numFmtId="0" fontId="18" fillId="2" borderId="7" xfId="4" applyFont="1" applyFill="1" applyBorder="1" applyAlignment="1">
      <alignment horizontal="center" vertical="center"/>
    </xf>
    <xf numFmtId="0" fontId="18" fillId="2" borderId="6" xfId="4" applyFont="1" applyFill="1" applyBorder="1" applyAlignment="1">
      <alignment horizontal="left" vertical="center"/>
    </xf>
    <xf numFmtId="0" fontId="18" fillId="2" borderId="7" xfId="4" applyFont="1" applyFill="1" applyBorder="1" applyAlignment="1">
      <alignment horizontal="left" vertical="center"/>
    </xf>
    <xf numFmtId="167" fontId="18" fillId="2" borderId="39" xfId="4" applyNumberFormat="1" applyFont="1" applyFill="1" applyBorder="1" applyAlignment="1">
      <alignment horizontal="center" vertical="center"/>
    </xf>
    <xf numFmtId="167" fontId="18" fillId="2" borderId="40" xfId="4" applyNumberFormat="1" applyFont="1" applyFill="1" applyBorder="1" applyAlignment="1">
      <alignment horizontal="center" vertical="center"/>
    </xf>
    <xf numFmtId="167" fontId="18" fillId="2" borderId="41" xfId="4" applyNumberFormat="1" applyFont="1" applyFill="1" applyBorder="1" applyAlignment="1">
      <alignment horizontal="center" vertical="center"/>
    </xf>
    <xf numFmtId="0" fontId="18" fillId="2" borderId="6" xfId="4" applyFont="1" applyFill="1" applyBorder="1" applyAlignment="1">
      <alignment horizontal="center" vertical="center" wrapText="1"/>
    </xf>
    <xf numFmtId="0" fontId="18" fillId="2" borderId="7" xfId="4" applyFont="1" applyFill="1" applyBorder="1" applyAlignment="1">
      <alignment horizontal="center" vertical="center" wrapText="1"/>
    </xf>
    <xf numFmtId="170" fontId="17" fillId="2" borderId="6" xfId="0" applyNumberFormat="1" applyFont="1" applyFill="1" applyBorder="1" applyAlignment="1">
      <alignment horizontal="center" vertical="center"/>
    </xf>
    <xf numFmtId="170" fontId="17" fillId="2" borderId="7" xfId="0" applyNumberFormat="1" applyFont="1" applyFill="1" applyBorder="1" applyAlignment="1">
      <alignment horizontal="center" vertical="center"/>
    </xf>
    <xf numFmtId="20" fontId="25" fillId="12" borderId="0" xfId="0" applyFont="1" applyFill="1" applyAlignment="1">
      <alignment horizontal="center"/>
    </xf>
    <xf numFmtId="165" fontId="18" fillId="0" borderId="22" xfId="8" applyNumberFormat="1" applyFont="1" applyFill="1" applyBorder="1" applyAlignment="1">
      <alignment horizontal="left" vertical="center"/>
    </xf>
    <xf numFmtId="0" fontId="18" fillId="0" borderId="46" xfId="7" applyFont="1" applyFill="1" applyBorder="1" applyAlignment="1">
      <alignment horizontal="left" vertical="top" wrapText="1"/>
    </xf>
    <xf numFmtId="165" fontId="18" fillId="0" borderId="0" xfId="8" applyNumberFormat="1" applyFont="1" applyFill="1" applyAlignment="1">
      <alignment horizontal="center"/>
    </xf>
    <xf numFmtId="165" fontId="18" fillId="0" borderId="0" xfId="8" applyNumberFormat="1" applyFont="1" applyFill="1" applyAlignment="1">
      <alignment horizontal="left"/>
    </xf>
    <xf numFmtId="165" fontId="18" fillId="0" borderId="15" xfId="9" applyNumberFormat="1" applyFont="1" applyFill="1" applyBorder="1" applyAlignment="1">
      <alignment horizontal="center" vertical="center"/>
    </xf>
    <xf numFmtId="165" fontId="18" fillId="0" borderId="15" xfId="8" applyNumberFormat="1" applyFont="1" applyFill="1" applyBorder="1" applyAlignment="1">
      <alignment horizontal="left" vertical="center"/>
    </xf>
    <xf numFmtId="0" fontId="18" fillId="0" borderId="15" xfId="3" applyNumberFormat="1" applyFont="1" applyFill="1" applyBorder="1" applyAlignment="1">
      <alignment horizontal="left" vertical="center" wrapText="1"/>
    </xf>
    <xf numFmtId="0" fontId="18" fillId="0" borderId="7" xfId="3" applyNumberFormat="1" applyFont="1" applyFill="1" applyBorder="1" applyAlignment="1">
      <alignment horizontal="left" vertical="center" wrapText="1"/>
    </xf>
    <xf numFmtId="164" fontId="18" fillId="0" borderId="0" xfId="3" applyNumberFormat="1" applyFont="1" applyFill="1" applyAlignment="1">
      <alignment horizontal="left"/>
    </xf>
    <xf numFmtId="165" fontId="18" fillId="0" borderId="7" xfId="8" applyNumberFormat="1" applyFont="1" applyFill="1" applyBorder="1" applyAlignment="1">
      <alignment horizontal="center" vertical="center"/>
    </xf>
    <xf numFmtId="165" fontId="18" fillId="0" borderId="7" xfId="8" applyNumberFormat="1" applyFont="1" applyFill="1" applyBorder="1" applyAlignment="1">
      <alignment horizontal="left" vertical="center"/>
    </xf>
    <xf numFmtId="0" fontId="18" fillId="0" borderId="22" xfId="3" applyNumberFormat="1" applyFont="1" applyFill="1" applyBorder="1" applyAlignment="1">
      <alignment horizontal="left" vertical="top" wrapText="1"/>
    </xf>
    <xf numFmtId="0" fontId="18" fillId="0" borderId="12" xfId="3" applyNumberFormat="1" applyFont="1" applyFill="1" applyBorder="1" applyAlignment="1">
      <alignment horizontal="left" vertical="center" wrapText="1"/>
    </xf>
    <xf numFmtId="0" fontId="18" fillId="0" borderId="23" xfId="3" applyNumberFormat="1" applyFont="1" applyFill="1" applyBorder="1" applyAlignment="1">
      <alignment horizontal="left" vertical="top" wrapText="1"/>
    </xf>
    <xf numFmtId="164" fontId="18" fillId="0" borderId="15" xfId="3" applyNumberFormat="1" applyFont="1" applyFill="1" applyBorder="1" applyAlignment="1">
      <alignment horizontal="left" vertical="center"/>
    </xf>
    <xf numFmtId="164" fontId="18" fillId="0" borderId="7" xfId="3" applyNumberFormat="1" applyFont="1" applyFill="1" applyBorder="1" applyAlignment="1">
      <alignment horizontal="left" vertical="center"/>
    </xf>
    <xf numFmtId="165" fontId="18" fillId="0" borderId="23" xfId="8" applyNumberFormat="1" applyFont="1" applyFill="1" applyBorder="1" applyAlignment="1">
      <alignment horizontal="center" vertical="center"/>
    </xf>
    <xf numFmtId="165" fontId="18" fillId="0" borderId="23" xfId="8" applyNumberFormat="1" applyFont="1" applyFill="1" applyBorder="1" applyAlignment="1">
      <alignment horizontal="left" vertical="center"/>
    </xf>
    <xf numFmtId="164" fontId="18" fillId="0" borderId="3" xfId="3" applyNumberFormat="1" applyFont="1" applyFill="1" applyBorder="1" applyAlignment="1">
      <alignment horizontal="left" vertical="center"/>
    </xf>
    <xf numFmtId="164" fontId="18" fillId="0" borderId="1" xfId="3" applyNumberFormat="1" applyFont="1" applyFill="1" applyBorder="1" applyAlignment="1">
      <alignment horizontal="left" vertical="center"/>
    </xf>
    <xf numFmtId="165" fontId="18" fillId="0" borderId="15" xfId="9" quotePrefix="1" applyNumberFormat="1" applyFont="1" applyFill="1" applyBorder="1" applyAlignment="1">
      <alignment horizontal="center" vertical="center"/>
    </xf>
    <xf numFmtId="165" fontId="18" fillId="0" borderId="7" xfId="9" quotePrefix="1" applyNumberFormat="1" applyFont="1" applyFill="1" applyBorder="1" applyAlignment="1">
      <alignment horizontal="center" vertical="center"/>
    </xf>
    <xf numFmtId="165" fontId="18" fillId="0" borderId="3" xfId="9" quotePrefix="1" applyNumberFormat="1" applyFont="1" applyFill="1" applyBorder="1" applyAlignment="1">
      <alignment horizontal="center" vertical="center"/>
    </xf>
    <xf numFmtId="165" fontId="18" fillId="0" borderId="3" xfId="8" applyNumberFormat="1" applyFont="1" applyFill="1" applyBorder="1" applyAlignment="1">
      <alignment horizontal="left" vertical="center"/>
    </xf>
    <xf numFmtId="165" fontId="19" fillId="0" borderId="3" xfId="9" applyNumberFormat="1" applyFont="1" applyFill="1" applyBorder="1" applyAlignment="1">
      <alignment horizontal="center" vertical="center"/>
    </xf>
    <xf numFmtId="165" fontId="19" fillId="0" borderId="3" xfId="8" applyNumberFormat="1" applyFont="1" applyFill="1" applyBorder="1" applyAlignment="1">
      <alignment horizontal="left" vertical="center"/>
    </xf>
    <xf numFmtId="164" fontId="19" fillId="0" borderId="3" xfId="3" applyNumberFormat="1" applyFont="1" applyFill="1" applyBorder="1" applyAlignment="1">
      <alignment horizontal="center" vertical="center" wrapText="1"/>
    </xf>
    <xf numFmtId="0" fontId="19" fillId="0" borderId="3" xfId="3" applyNumberFormat="1" applyFont="1" applyFill="1" applyBorder="1" applyAlignment="1">
      <alignment horizontal="center" vertical="center" wrapText="1"/>
    </xf>
    <xf numFmtId="0" fontId="19" fillId="0" borderId="1" xfId="0" quotePrefix="1" applyNumberFormat="1" applyFont="1" applyFill="1" applyBorder="1" applyAlignment="1">
      <alignment horizontal="center" vertical="center" wrapText="1"/>
    </xf>
    <xf numFmtId="170" fontId="19" fillId="0" borderId="1" xfId="10" applyNumberFormat="1" applyFont="1" applyFill="1" applyBorder="1" applyAlignment="1" applyProtection="1">
      <alignment horizontal="center" vertical="center"/>
    </xf>
    <xf numFmtId="165" fontId="19" fillId="0" borderId="23" xfId="8" applyNumberFormat="1" applyFont="1" applyFill="1" applyBorder="1" applyAlignment="1">
      <alignment horizontal="center" vertical="center"/>
    </xf>
    <xf numFmtId="165" fontId="19" fillId="0" borderId="23" xfId="8" applyNumberFormat="1" applyFont="1" applyFill="1" applyBorder="1" applyAlignment="1">
      <alignment horizontal="left" vertical="center"/>
    </xf>
    <xf numFmtId="0" fontId="19" fillId="0" borderId="23" xfId="3" applyNumberFormat="1" applyFont="1" applyFill="1" applyBorder="1" applyAlignment="1">
      <alignment horizontal="center" vertical="center" wrapText="1"/>
    </xf>
    <xf numFmtId="0" fontId="19" fillId="0" borderId="23" xfId="0" quotePrefix="1" applyNumberFormat="1" applyFont="1" applyFill="1" applyBorder="1" applyAlignment="1">
      <alignment horizontal="center" vertical="center" wrapText="1"/>
    </xf>
    <xf numFmtId="171" fontId="19" fillId="0" borderId="23" xfId="10" applyNumberFormat="1" applyFont="1" applyFill="1" applyBorder="1" applyAlignment="1" applyProtection="1">
      <alignment horizontal="center" vertical="center"/>
    </xf>
    <xf numFmtId="0" fontId="19" fillId="0" borderId="46" xfId="7" applyFont="1" applyFill="1" applyBorder="1" applyAlignment="1">
      <alignment horizontal="center" vertical="top" wrapText="1"/>
    </xf>
    <xf numFmtId="164" fontId="19" fillId="0" borderId="1" xfId="23" applyFont="1" applyFill="1" applyBorder="1" applyAlignment="1">
      <alignment horizontal="left" vertical="top"/>
    </xf>
    <xf numFmtId="164" fontId="19" fillId="0" borderId="15" xfId="3" applyNumberFormat="1" applyFont="1" applyFill="1" applyBorder="1" applyAlignment="1">
      <alignment horizontal="center" vertical="center" wrapText="1"/>
    </xf>
    <xf numFmtId="0" fontId="19" fillId="0" borderId="15" xfId="3" applyNumberFormat="1" applyFont="1" applyFill="1" applyBorder="1" applyAlignment="1">
      <alignment horizontal="center" vertical="center" wrapText="1"/>
    </xf>
    <xf numFmtId="0" fontId="19" fillId="0" borderId="15" xfId="0" quotePrefix="1" applyNumberFormat="1" applyFont="1" applyFill="1" applyBorder="1" applyAlignment="1">
      <alignment horizontal="center" vertical="center" wrapText="1"/>
    </xf>
    <xf numFmtId="170" fontId="19" fillId="0" borderId="1" xfId="2" applyNumberFormat="1" applyFont="1" applyFill="1" applyBorder="1" applyAlignment="1" applyProtection="1">
      <alignment horizontal="center" vertical="center"/>
    </xf>
    <xf numFmtId="165" fontId="19" fillId="0" borderId="0" xfId="8" applyNumberFormat="1" applyFont="1" applyFill="1" applyAlignment="1">
      <alignment horizontal="center"/>
    </xf>
  </cellXfs>
  <cellStyles count="27">
    <cellStyle name="Normal" xfId="0" builtinId="0"/>
    <cellStyle name="Normal 10" xfId="24"/>
    <cellStyle name="Normal 2" xfId="15"/>
    <cellStyle name="Normal 2 2" xfId="14"/>
    <cellStyle name="Normal 26" xfId="16"/>
    <cellStyle name="Normal 3" xfId="11"/>
    <cellStyle name="Normal 3 2" xfId="25"/>
    <cellStyle name="Normal 3 3" xfId="20"/>
    <cellStyle name="Normal 4" xfId="5"/>
    <cellStyle name="Normal 4 2" xfId="22"/>
    <cellStyle name="Normal 42" xfId="17"/>
    <cellStyle name="Normal 43" xfId="18"/>
    <cellStyle name="Normal 5" xfId="26"/>
    <cellStyle name="Normal_NR CUMU avail Apr'08-Mar'09 SCS" xfId="7"/>
    <cellStyle name="Normal_NR1 AVAILABTY 2007-08 MAR" xfId="12"/>
    <cellStyle name="Normal_NR1 AVAILBTY'07-08 APRIL" xfId="3"/>
    <cellStyle name="Normal_NR1 AVAILBTY'07-08 APRIL 2" xfId="23"/>
    <cellStyle name="Normal_TRIP0704_NR-1 outage Data JULY'2011-1 2" xfId="4"/>
    <cellStyle name="Normal_TRIP0803_NR-1 outage Data JULY'2011-1" xfId="8"/>
    <cellStyle name="Normal_TRIP0803_NR-1 outage Data JULY'2011-1 2" xfId="6"/>
    <cellStyle name="Normal_TRIP0803_NR-1 outage Data JULY'2011-1 2 2" xfId="21"/>
    <cellStyle name="Normal_TRIP1112" xfId="9"/>
    <cellStyle name="Percent" xfId="2" builtinId="5"/>
    <cellStyle name="Percent 2" xfId="19"/>
    <cellStyle name="Percent 3" xfId="13"/>
    <cellStyle name="Percent_TRIP1107" xfId="10"/>
    <cellStyle name="RowLevel_1" xfId="1" builtinId="1" iLevel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1\CPCC_NMS%20Daily%20Reports\CPCC%20&amp;%20NMS%20reports%202014\CPCC%20DAILY%20REPORT-2014\Daily%20Report%201310\NR1DR-181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1/CPCC%20WORKING%202013-2014/Trip%202013-14/NR_I%20Availability/My%20Documents1/CPCC%20WORKING%202011-2012/Daily%20Reports%202011-12/Daily%20Report%201203/NR1DR-0303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1/CPCC%20WORKING%202013-2014/Trip%202013-14/NR_I%20Availability/Documents%20and%20Settings/Administrator/My%20Documents/CPCC%20WORKING%202008-09/TRIP%202008-09/NR-I%20AVAILABILITY-scs/NR-I/TRIP07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1/CPCC%20WORKING%202013-2014/Trip%202013-14/NR_I%20Availability/Documents%20and%20Settings/Administrator/My%20Documents/CPCC%20WORKING%202008-09/TRIP%202008-09/NR-I%20AVAILABILITY-scs/scs/TRIP%202007-08/NR-I/TRIP07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1/CPCC%20WORKING%202013-2014/Trip%202013-14/NR_I%20Availability/Documents%20and%20Settings/Administrator/My%20Documents/CPCC%20WORKING%202008-09/TRIP%202008-09/NR-I/scs/TRIP%202007-08/NR-I/TRIP07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_Genaral"/>
      <sheetName val="DR_Line-Outg"/>
      <sheetName val="DR_BR_outg"/>
      <sheetName val="bays"/>
      <sheetName val="Code List"/>
      <sheetName val="lin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_Genaral"/>
      <sheetName val="DR_Line-Outg"/>
      <sheetName val="DR_BR_outg"/>
      <sheetName val="Code List"/>
      <sheetName val="bays"/>
      <sheetName val="lin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B770"/>
  <sheetViews>
    <sheetView tabSelected="1" zoomScaleNormal="100" workbookViewId="0">
      <pane ySplit="9" topLeftCell="A682" activePane="bottomLeft" state="frozen"/>
      <selection pane="bottomLeft" activeCell="C600" sqref="C600"/>
    </sheetView>
  </sheetViews>
  <sheetFormatPr defaultColWidth="14.7109375" defaultRowHeight="30" customHeight="1" x14ac:dyDescent="0.25"/>
  <cols>
    <col min="1" max="1" width="8.42578125" style="260" customWidth="1"/>
    <col min="2" max="2" width="12" style="261" customWidth="1"/>
    <col min="3" max="3" width="32.7109375" style="262" customWidth="1"/>
    <col min="4" max="4" width="11.5703125" style="263" customWidth="1"/>
    <col min="5" max="5" width="7.140625" style="263" customWidth="1"/>
    <col min="6" max="6" width="6.85546875" style="264" customWidth="1"/>
    <col min="7" max="7" width="18.7109375" style="263" customWidth="1"/>
    <col min="8" max="8" width="16.28515625" style="263" customWidth="1"/>
    <col min="9" max="9" width="8.85546875" style="264" customWidth="1"/>
    <col min="10" max="10" width="8.42578125" style="264" customWidth="1"/>
    <col min="11" max="11" width="9.7109375" style="264" customWidth="1"/>
    <col min="12" max="12" width="10.140625" style="264" customWidth="1"/>
    <col min="13" max="13" width="10" style="264" customWidth="1"/>
    <col min="14" max="14" width="10.5703125" style="264" customWidth="1"/>
    <col min="15" max="15" width="9.7109375" style="264" customWidth="1"/>
    <col min="16" max="17" width="9.42578125" style="264" customWidth="1"/>
    <col min="18" max="18" width="9.5703125" style="264" customWidth="1"/>
    <col min="19" max="19" width="11.28515625" style="263" customWidth="1"/>
    <col min="20" max="20" width="41.42578125" style="363" customWidth="1"/>
    <col min="21" max="21" width="9.42578125" style="264" customWidth="1"/>
    <col min="22" max="22" width="9.85546875" style="263" customWidth="1"/>
    <col min="23" max="23" width="9.28515625" style="263" customWidth="1"/>
    <col min="24" max="24" width="10.7109375" style="263" customWidth="1"/>
    <col min="25" max="25" width="12.5703125" style="263" customWidth="1"/>
    <col min="26" max="26" width="14.28515625" style="263" customWidth="1"/>
    <col min="27" max="27" width="11.5703125" style="263" customWidth="1"/>
    <col min="28" max="28" width="17.7109375" style="2" customWidth="1"/>
    <col min="29" max="44" width="13.7109375" style="2" customWidth="1"/>
    <col min="45" max="64" width="13.7109375" style="3" customWidth="1"/>
    <col min="65" max="16384" width="14.7109375" style="3"/>
  </cols>
  <sheetData>
    <row r="1" spans="1:54" s="924" customFormat="1" ht="30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427"/>
      <c r="Q1" s="427"/>
      <c r="R1" s="427"/>
      <c r="S1" s="428"/>
      <c r="T1" s="429"/>
      <c r="U1" s="427"/>
      <c r="V1" s="428"/>
      <c r="W1" s="428"/>
      <c r="X1" s="428"/>
      <c r="Y1" s="428"/>
      <c r="Z1" s="428"/>
      <c r="AA1" s="428"/>
      <c r="AB1" s="427"/>
      <c r="AC1" s="427"/>
      <c r="AD1" s="427"/>
      <c r="AE1" s="427"/>
      <c r="AF1" s="427"/>
      <c r="AG1" s="427"/>
      <c r="AH1" s="427"/>
      <c r="AI1" s="427"/>
      <c r="AJ1" s="427"/>
      <c r="AK1" s="427"/>
      <c r="AL1" s="427"/>
      <c r="AM1" s="427"/>
      <c r="AN1" s="427"/>
      <c r="AO1" s="427"/>
      <c r="AP1" s="427"/>
      <c r="AQ1" s="427"/>
      <c r="AR1" s="427"/>
    </row>
    <row r="2" spans="1:54" s="924" customFormat="1" ht="30" customHeight="1" x14ac:dyDescent="0.2">
      <c r="A2" s="957" t="s">
        <v>1</v>
      </c>
      <c r="B2" s="957"/>
      <c r="C2" s="957"/>
      <c r="D2" s="957"/>
      <c r="E2" s="957"/>
      <c r="F2" s="957"/>
      <c r="G2" s="957"/>
      <c r="H2" s="957"/>
      <c r="I2" s="957"/>
      <c r="J2" s="957"/>
      <c r="K2" s="957"/>
      <c r="L2" s="957"/>
      <c r="M2" s="957"/>
      <c r="N2" s="957"/>
      <c r="O2" s="957"/>
      <c r="P2" s="427"/>
      <c r="Q2" s="427"/>
      <c r="R2" s="427"/>
      <c r="S2" s="428"/>
      <c r="T2" s="429"/>
      <c r="U2" s="427"/>
      <c r="V2" s="428"/>
      <c r="W2" s="428"/>
      <c r="X2" s="428"/>
      <c r="Y2" s="428"/>
      <c r="Z2" s="428"/>
      <c r="AA2" s="428"/>
      <c r="AB2" s="427"/>
      <c r="AC2" s="427"/>
      <c r="AD2" s="427"/>
      <c r="AE2" s="427"/>
      <c r="AF2" s="427"/>
      <c r="AG2" s="427"/>
      <c r="AH2" s="427"/>
      <c r="AI2" s="427"/>
      <c r="AJ2" s="427"/>
      <c r="AK2" s="427"/>
      <c r="AL2" s="427"/>
      <c r="AM2" s="427"/>
      <c r="AN2" s="427"/>
      <c r="AO2" s="427"/>
      <c r="AP2" s="427"/>
      <c r="AQ2" s="427"/>
      <c r="AR2" s="427"/>
      <c r="AS2" s="925"/>
      <c r="AT2" s="925"/>
      <c r="AU2" s="925"/>
      <c r="AV2" s="925"/>
      <c r="AW2" s="925"/>
      <c r="AX2" s="925"/>
      <c r="AY2" s="925"/>
      <c r="AZ2" s="925"/>
      <c r="BA2" s="925"/>
      <c r="BB2" s="925"/>
    </row>
    <row r="3" spans="1:54" s="924" customFormat="1" ht="11.25" customHeight="1" x14ac:dyDescent="0.2">
      <c r="A3" s="1" t="s">
        <v>548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427"/>
      <c r="R3" s="427"/>
      <c r="S3" s="428"/>
      <c r="T3" s="429"/>
      <c r="U3" s="427"/>
      <c r="V3" s="428"/>
      <c r="W3" s="428"/>
      <c r="X3" s="428"/>
      <c r="Y3" s="428"/>
      <c r="Z3" s="428"/>
      <c r="AA3" s="428"/>
      <c r="AB3" s="427"/>
      <c r="AC3" s="427"/>
      <c r="AD3" s="427"/>
      <c r="AE3" s="427"/>
      <c r="AF3" s="427"/>
      <c r="AG3" s="427"/>
      <c r="AH3" s="427"/>
      <c r="AI3" s="427"/>
      <c r="AJ3" s="427"/>
      <c r="AK3" s="427"/>
      <c r="AL3" s="427"/>
      <c r="AM3" s="427"/>
      <c r="AN3" s="427"/>
      <c r="AO3" s="427"/>
      <c r="AP3" s="427"/>
      <c r="AQ3" s="427"/>
      <c r="AR3" s="427"/>
      <c r="AS3" s="925"/>
      <c r="AT3" s="925"/>
      <c r="AU3" s="925"/>
      <c r="AV3" s="925"/>
      <c r="AW3" s="925"/>
      <c r="AX3" s="925"/>
      <c r="AY3" s="925"/>
      <c r="AZ3" s="925"/>
      <c r="BA3" s="925"/>
      <c r="BB3" s="925"/>
    </row>
    <row r="4" spans="1:54" s="927" customFormat="1" ht="30" customHeight="1" x14ac:dyDescent="0.2">
      <c r="A4" s="260"/>
      <c r="B4" s="958" t="s">
        <v>1377</v>
      </c>
      <c r="C4" s="958"/>
      <c r="D4" s="958"/>
      <c r="E4" s="958"/>
      <c r="F4" s="958"/>
      <c r="G4" s="430"/>
      <c r="H4" s="430"/>
      <c r="I4" s="420"/>
      <c r="J4" s="420"/>
      <c r="K4" s="420"/>
      <c r="L4" s="420"/>
      <c r="M4" s="420"/>
      <c r="N4" s="420"/>
      <c r="O4" s="420"/>
      <c r="P4" s="420"/>
      <c r="Q4" s="420"/>
      <c r="R4" s="420"/>
      <c r="S4" s="358"/>
      <c r="T4" s="431"/>
      <c r="U4" s="420"/>
      <c r="V4" s="432"/>
      <c r="W4" s="432"/>
      <c r="X4" s="432"/>
      <c r="Y4" s="358"/>
      <c r="Z4" s="358"/>
      <c r="AA4" s="433"/>
      <c r="AB4" s="926"/>
      <c r="AC4" s="926"/>
      <c r="AD4" s="926"/>
      <c r="AE4" s="926"/>
      <c r="AF4" s="922"/>
      <c r="AG4" s="922"/>
      <c r="AH4" s="922"/>
      <c r="AI4" s="922"/>
      <c r="AJ4" s="922"/>
      <c r="AK4" s="922"/>
      <c r="AL4" s="922"/>
      <c r="AM4" s="922"/>
      <c r="AN4" s="922"/>
      <c r="AO4" s="922"/>
      <c r="AP4" s="922"/>
      <c r="AQ4" s="922"/>
      <c r="AR4" s="922"/>
    </row>
    <row r="5" spans="1:54" s="929" customFormat="1" ht="39" customHeight="1" x14ac:dyDescent="0.2">
      <c r="A5" s="434" t="s">
        <v>2</v>
      </c>
      <c r="B5" s="435" t="s">
        <v>3</v>
      </c>
      <c r="C5" s="436" t="s">
        <v>4</v>
      </c>
      <c r="D5" s="437" t="s">
        <v>5</v>
      </c>
      <c r="E5" s="265" t="s">
        <v>6</v>
      </c>
      <c r="F5" s="438" t="s">
        <v>7</v>
      </c>
      <c r="G5" s="439" t="s">
        <v>8</v>
      </c>
      <c r="H5" s="439" t="s">
        <v>9</v>
      </c>
      <c r="I5" s="438" t="s">
        <v>10</v>
      </c>
      <c r="J5" s="438"/>
      <c r="K5" s="440" t="s">
        <v>11</v>
      </c>
      <c r="L5" s="441" t="s">
        <v>12</v>
      </c>
      <c r="M5" s="442"/>
      <c r="N5" s="442"/>
      <c r="O5" s="443"/>
      <c r="P5" s="968" t="s">
        <v>13</v>
      </c>
      <c r="Q5" s="976" t="s">
        <v>14</v>
      </c>
      <c r="R5" s="976" t="s">
        <v>15</v>
      </c>
      <c r="S5" s="977" t="s">
        <v>16</v>
      </c>
      <c r="T5" s="969" t="s">
        <v>17</v>
      </c>
      <c r="U5" s="972" t="s">
        <v>18</v>
      </c>
      <c r="V5" s="973" t="s">
        <v>19</v>
      </c>
      <c r="W5" s="974" t="s">
        <v>20</v>
      </c>
      <c r="X5" s="975" t="s">
        <v>21</v>
      </c>
      <c r="Y5" s="974" t="s">
        <v>22</v>
      </c>
      <c r="Z5" s="967" t="s">
        <v>23</v>
      </c>
      <c r="AA5" s="968" t="s">
        <v>24</v>
      </c>
      <c r="AB5" s="928"/>
    </row>
    <row r="6" spans="1:54" s="929" customFormat="1" ht="38.25" x14ac:dyDescent="0.2">
      <c r="A6" s="444"/>
      <c r="B6" s="435"/>
      <c r="C6" s="436"/>
      <c r="D6" s="437"/>
      <c r="E6" s="265"/>
      <c r="F6" s="438"/>
      <c r="G6" s="439" t="s">
        <v>25</v>
      </c>
      <c r="H6" s="439" t="s">
        <v>25</v>
      </c>
      <c r="I6" s="438" t="s">
        <v>26</v>
      </c>
      <c r="J6" s="445" t="s">
        <v>27</v>
      </c>
      <c r="K6" s="440"/>
      <c r="L6" s="446" t="s">
        <v>28</v>
      </c>
      <c r="M6" s="447" t="s">
        <v>29</v>
      </c>
      <c r="N6" s="439" t="s">
        <v>30</v>
      </c>
      <c r="O6" s="439" t="s">
        <v>31</v>
      </c>
      <c r="P6" s="968"/>
      <c r="Q6" s="976"/>
      <c r="R6" s="976"/>
      <c r="S6" s="978"/>
      <c r="T6" s="970"/>
      <c r="U6" s="972"/>
      <c r="V6" s="973"/>
      <c r="W6" s="974"/>
      <c r="X6" s="975"/>
      <c r="Y6" s="974"/>
      <c r="Z6" s="967"/>
      <c r="AA6" s="968"/>
      <c r="AB6" s="928"/>
    </row>
    <row r="7" spans="1:54" s="929" customFormat="1" ht="14.25" customHeight="1" x14ac:dyDescent="0.2">
      <c r="A7" s="444"/>
      <c r="B7" s="435"/>
      <c r="C7" s="436"/>
      <c r="D7" s="437"/>
      <c r="E7" s="265"/>
      <c r="F7" s="438"/>
      <c r="G7" s="439"/>
      <c r="H7" s="439"/>
      <c r="I7" s="438"/>
      <c r="J7" s="445"/>
      <c r="K7" s="440"/>
      <c r="L7" s="447" t="s">
        <v>32</v>
      </c>
      <c r="M7" s="447" t="s">
        <v>33</v>
      </c>
      <c r="N7" s="439" t="s">
        <v>34</v>
      </c>
      <c r="O7" s="439" t="s">
        <v>35</v>
      </c>
      <c r="P7" s="968"/>
      <c r="Q7" s="976"/>
      <c r="R7" s="976"/>
      <c r="S7" s="978"/>
      <c r="T7" s="970"/>
      <c r="U7" s="972"/>
      <c r="V7" s="304" t="s">
        <v>36</v>
      </c>
      <c r="W7" s="448" t="s">
        <v>37</v>
      </c>
      <c r="X7" s="448" t="s">
        <v>38</v>
      </c>
      <c r="Y7" s="448" t="s">
        <v>39</v>
      </c>
      <c r="Z7" s="449"/>
      <c r="AA7" s="968"/>
      <c r="AB7" s="928"/>
    </row>
    <row r="8" spans="1:54" s="929" customFormat="1" ht="11.25" customHeight="1" x14ac:dyDescent="0.2">
      <c r="A8" s="450"/>
      <c r="B8" s="435"/>
      <c r="C8" s="436"/>
      <c r="D8" s="437"/>
      <c r="E8" s="265"/>
      <c r="F8" s="438"/>
      <c r="G8" s="439"/>
      <c r="H8" s="439"/>
      <c r="I8" s="438"/>
      <c r="J8" s="445"/>
      <c r="K8" s="440"/>
      <c r="L8" s="447" t="s">
        <v>40</v>
      </c>
      <c r="M8" s="447" t="s">
        <v>40</v>
      </c>
      <c r="N8" s="447" t="s">
        <v>40</v>
      </c>
      <c r="O8" s="447" t="s">
        <v>40</v>
      </c>
      <c r="P8" s="968"/>
      <c r="Q8" s="976"/>
      <c r="R8" s="976"/>
      <c r="S8" s="979" t="s">
        <v>41</v>
      </c>
      <c r="T8" s="971"/>
      <c r="U8" s="972"/>
      <c r="V8" s="448" t="s">
        <v>42</v>
      </c>
      <c r="W8" s="448" t="s">
        <v>43</v>
      </c>
      <c r="X8" s="448" t="s">
        <v>44</v>
      </c>
      <c r="Y8" s="448" t="s">
        <v>45</v>
      </c>
      <c r="Z8" s="448" t="s">
        <v>46</v>
      </c>
      <c r="AA8" s="968"/>
      <c r="AB8" s="928"/>
    </row>
    <row r="9" spans="1:54" s="931" customFormat="1" ht="15" customHeight="1" x14ac:dyDescent="0.2">
      <c r="A9" s="451">
        <v>1</v>
      </c>
      <c r="B9" s="451">
        <v>2</v>
      </c>
      <c r="C9" s="452">
        <v>3</v>
      </c>
      <c r="D9" s="451">
        <v>4</v>
      </c>
      <c r="E9" s="451">
        <v>5</v>
      </c>
      <c r="F9" s="453">
        <v>6</v>
      </c>
      <c r="G9" s="451">
        <v>7</v>
      </c>
      <c r="H9" s="451">
        <v>8</v>
      </c>
      <c r="I9" s="453">
        <v>9</v>
      </c>
      <c r="J9" s="453">
        <v>10</v>
      </c>
      <c r="K9" s="453">
        <v>11</v>
      </c>
      <c r="L9" s="453">
        <v>12</v>
      </c>
      <c r="M9" s="453">
        <v>13</v>
      </c>
      <c r="N9" s="453">
        <v>14</v>
      </c>
      <c r="O9" s="453">
        <v>15</v>
      </c>
      <c r="P9" s="453">
        <v>16</v>
      </c>
      <c r="Q9" s="453">
        <v>17</v>
      </c>
      <c r="R9" s="453">
        <v>18</v>
      </c>
      <c r="S9" s="451"/>
      <c r="T9" s="454">
        <v>19</v>
      </c>
      <c r="U9" s="453">
        <v>20</v>
      </c>
      <c r="V9" s="451"/>
      <c r="W9" s="451"/>
      <c r="X9" s="451"/>
      <c r="Y9" s="451"/>
      <c r="Z9" s="451"/>
      <c r="AA9" s="455">
        <v>21</v>
      </c>
      <c r="AB9" s="922"/>
      <c r="AC9" s="930"/>
    </row>
    <row r="10" spans="1:54" s="934" customFormat="1" ht="30" customHeight="1" thickBot="1" x14ac:dyDescent="0.25">
      <c r="A10" s="456" t="s">
        <v>47</v>
      </c>
      <c r="B10" s="457"/>
      <c r="C10" s="458" t="s">
        <v>48</v>
      </c>
      <c r="D10" s="456"/>
      <c r="E10" s="456"/>
      <c r="F10" s="459"/>
      <c r="G10" s="460"/>
      <c r="H10" s="460"/>
      <c r="I10" s="461"/>
      <c r="J10" s="461"/>
      <c r="K10" s="461"/>
      <c r="L10" s="461"/>
      <c r="M10" s="461"/>
      <c r="N10" s="461"/>
      <c r="O10" s="461"/>
      <c r="P10" s="461"/>
      <c r="Q10" s="461"/>
      <c r="R10" s="461"/>
      <c r="S10" s="460"/>
      <c r="T10" s="462"/>
      <c r="U10" s="459"/>
      <c r="V10" s="456"/>
      <c r="W10" s="460"/>
      <c r="X10" s="460"/>
      <c r="Y10" s="460"/>
      <c r="Z10" s="460"/>
      <c r="AA10" s="456"/>
      <c r="AB10" s="932">
        <v>0</v>
      </c>
      <c r="AC10" s="933"/>
      <c r="AD10" s="933"/>
      <c r="AE10" s="933"/>
      <c r="AF10" s="930"/>
      <c r="AG10" s="930"/>
      <c r="AH10" s="930"/>
      <c r="AI10" s="930"/>
      <c r="AJ10" s="930"/>
      <c r="AK10" s="930"/>
      <c r="AL10" s="930"/>
      <c r="AM10" s="930"/>
      <c r="AN10" s="930"/>
      <c r="AO10" s="930"/>
      <c r="AP10" s="930"/>
      <c r="AQ10" s="930"/>
      <c r="AR10" s="930"/>
    </row>
    <row r="11" spans="1:54" s="927" customFormat="1" ht="36.75" customHeight="1" thickBot="1" x14ac:dyDescent="0.25">
      <c r="A11" s="463">
        <v>1</v>
      </c>
      <c r="B11" s="464" t="s">
        <v>480</v>
      </c>
      <c r="C11" s="465" t="s">
        <v>481</v>
      </c>
      <c r="D11" s="466">
        <v>148.03399999999999</v>
      </c>
      <c r="E11" s="467" t="s">
        <v>546</v>
      </c>
      <c r="F11" s="468" t="s">
        <v>49</v>
      </c>
      <c r="G11" s="32"/>
      <c r="H11" s="32"/>
      <c r="I11" s="469"/>
      <c r="J11" s="469"/>
      <c r="K11" s="469"/>
      <c r="L11" s="334">
        <f t="shared" ref="L11" si="0">IF(RIGHT(S11)="T",(+H11-G11),0)</f>
        <v>0</v>
      </c>
      <c r="M11" s="334">
        <f t="shared" ref="M11" si="1">IF(RIGHT(S11)="U",(+H11-G11),0)</f>
        <v>0</v>
      </c>
      <c r="N11" s="334">
        <f t="shared" ref="N11" si="2">IF(RIGHT(S11)="C",(+H11-G11),0)</f>
        <v>0</v>
      </c>
      <c r="O11" s="334">
        <f t="shared" ref="O11" si="3">IF(RIGHT(S11)="D",(+H11-G11),0)</f>
        <v>0</v>
      </c>
      <c r="P11" s="470"/>
      <c r="Q11" s="470"/>
      <c r="R11" s="470"/>
      <c r="S11" s="23"/>
      <c r="T11" s="24"/>
      <c r="U11" s="471"/>
      <c r="V11" s="472"/>
      <c r="W11" s="473"/>
      <c r="X11" s="474"/>
      <c r="Y11" s="432"/>
      <c r="Z11" s="475"/>
      <c r="AA11" s="476"/>
      <c r="AB11" s="935">
        <f>31*24</f>
        <v>744</v>
      </c>
      <c r="AC11" s="926"/>
      <c r="AD11" s="926"/>
      <c r="AE11" s="926"/>
      <c r="AF11" s="922"/>
      <c r="AG11" s="922"/>
      <c r="AH11" s="922"/>
      <c r="AI11" s="922"/>
      <c r="AJ11" s="922"/>
      <c r="AK11" s="922"/>
      <c r="AL11" s="922"/>
      <c r="AM11" s="922"/>
      <c r="AN11" s="922"/>
      <c r="AO11" s="922"/>
      <c r="AP11" s="922"/>
      <c r="AQ11" s="922"/>
      <c r="AR11" s="922"/>
    </row>
    <row r="12" spans="1:54" s="927" customFormat="1" ht="36.75" customHeight="1" thickBot="1" x14ac:dyDescent="0.25">
      <c r="A12" s="477"/>
      <c r="B12" s="478"/>
      <c r="C12" s="479"/>
      <c r="D12" s="480"/>
      <c r="E12" s="481"/>
      <c r="F12" s="482"/>
      <c r="G12" s="32"/>
      <c r="H12" s="32"/>
      <c r="I12" s="469"/>
      <c r="J12" s="469"/>
      <c r="K12" s="469"/>
      <c r="L12" s="334">
        <f t="shared" ref="L12" si="4">IF(RIGHT(S12)="T",(+H12-G12),0)</f>
        <v>0</v>
      </c>
      <c r="M12" s="334">
        <f t="shared" ref="M12" si="5">IF(RIGHT(S12)="U",(+H12-G12),0)</f>
        <v>0</v>
      </c>
      <c r="N12" s="334">
        <f t="shared" ref="N12" si="6">IF(RIGHT(S12)="C",(+H12-G12),0)</f>
        <v>0</v>
      </c>
      <c r="O12" s="334">
        <f t="shared" ref="O12" si="7">IF(RIGHT(S12)="D",(+H12-G12),0)</f>
        <v>0</v>
      </c>
      <c r="P12" s="470"/>
      <c r="Q12" s="470"/>
      <c r="R12" s="470"/>
      <c r="S12" s="23"/>
      <c r="T12" s="24"/>
      <c r="U12" s="471"/>
      <c r="V12" s="472"/>
      <c r="W12" s="473"/>
      <c r="X12" s="474"/>
      <c r="Y12" s="432"/>
      <c r="Z12" s="475"/>
      <c r="AA12" s="476"/>
      <c r="AB12" s="936"/>
      <c r="AC12" s="926"/>
      <c r="AD12" s="926"/>
      <c r="AE12" s="926"/>
      <c r="AF12" s="922"/>
      <c r="AG12" s="922"/>
      <c r="AH12" s="922"/>
      <c r="AI12" s="922"/>
      <c r="AJ12" s="922"/>
      <c r="AK12" s="922"/>
      <c r="AL12" s="922"/>
      <c r="AM12" s="922"/>
      <c r="AN12" s="922"/>
      <c r="AO12" s="922"/>
      <c r="AP12" s="922"/>
      <c r="AQ12" s="922"/>
      <c r="AR12" s="922"/>
    </row>
    <row r="13" spans="1:54" s="927" customFormat="1" ht="36.75" customHeight="1" x14ac:dyDescent="0.2">
      <c r="A13" s="477"/>
      <c r="B13" s="478"/>
      <c r="C13" s="479"/>
      <c r="D13" s="480"/>
      <c r="E13" s="481"/>
      <c r="F13" s="482"/>
      <c r="G13" s="32"/>
      <c r="H13" s="32"/>
      <c r="I13" s="469"/>
      <c r="J13" s="469"/>
      <c r="K13" s="469"/>
      <c r="L13" s="334">
        <f t="shared" ref="L13" si="8">IF(RIGHT(S13)="T",(+H13-G13),0)</f>
        <v>0</v>
      </c>
      <c r="M13" s="334">
        <f t="shared" ref="M13" si="9">IF(RIGHT(S13)="U",(+H13-G13),0)</f>
        <v>0</v>
      </c>
      <c r="N13" s="334">
        <f t="shared" ref="N13" si="10">IF(RIGHT(S13)="C",(+H13-G13),0)</f>
        <v>0</v>
      </c>
      <c r="O13" s="334">
        <f t="shared" ref="O13" si="11">IF(RIGHT(S13)="D",(+H13-G13),0)</f>
        <v>0</v>
      </c>
      <c r="P13" s="470"/>
      <c r="Q13" s="470"/>
      <c r="R13" s="470"/>
      <c r="S13" s="23"/>
      <c r="T13" s="24"/>
      <c r="U13" s="471"/>
      <c r="V13" s="472"/>
      <c r="W13" s="473"/>
      <c r="X13" s="474"/>
      <c r="Y13" s="432"/>
      <c r="Z13" s="475"/>
      <c r="AA13" s="476"/>
      <c r="AB13" s="936"/>
      <c r="AC13" s="926"/>
      <c r="AD13" s="926"/>
      <c r="AE13" s="926"/>
      <c r="AF13" s="922"/>
      <c r="AG13" s="922"/>
      <c r="AH13" s="922"/>
      <c r="AI13" s="922"/>
      <c r="AJ13" s="922"/>
      <c r="AK13" s="922"/>
      <c r="AL13" s="922"/>
      <c r="AM13" s="922"/>
      <c r="AN13" s="922"/>
      <c r="AO13" s="922"/>
      <c r="AP13" s="922"/>
      <c r="AQ13" s="922"/>
      <c r="AR13" s="922"/>
    </row>
    <row r="14" spans="1:54" s="938" customFormat="1" ht="30" customHeight="1" thickBot="1" x14ac:dyDescent="0.25">
      <c r="A14" s="278"/>
      <c r="B14" s="279"/>
      <c r="C14" s="287" t="s">
        <v>53</v>
      </c>
      <c r="D14" s="279"/>
      <c r="E14" s="483"/>
      <c r="F14" s="484" t="s">
        <v>49</v>
      </c>
      <c r="G14" s="283"/>
      <c r="H14" s="283"/>
      <c r="I14" s="484" t="s">
        <v>49</v>
      </c>
      <c r="J14" s="484" t="s">
        <v>49</v>
      </c>
      <c r="K14" s="484" t="s">
        <v>49</v>
      </c>
      <c r="L14" s="280">
        <f>SUM(L11:L13)</f>
        <v>0</v>
      </c>
      <c r="M14" s="280">
        <f>SUM(M11:M13)</f>
        <v>0</v>
      </c>
      <c r="N14" s="280">
        <f>SUM(N11:N13)</f>
        <v>0</v>
      </c>
      <c r="O14" s="280">
        <f>SUM(O11:O13)</f>
        <v>0</v>
      </c>
      <c r="P14" s="280"/>
      <c r="Q14" s="280"/>
      <c r="R14" s="280"/>
      <c r="S14" s="279"/>
      <c r="T14" s="485"/>
      <c r="U14" s="279"/>
      <c r="V14" s="486">
        <f>$AB$11-((N14*24))</f>
        <v>744</v>
      </c>
      <c r="W14" s="487">
        <v>1327</v>
      </c>
      <c r="X14" s="488">
        <v>148.03399999999999</v>
      </c>
      <c r="Y14" s="269">
        <f t="shared" ref="Y14" si="12">W14*X14</f>
        <v>196441.11799999999</v>
      </c>
      <c r="Z14" s="266">
        <f t="shared" ref="Z14" si="13">(Y14*(V14-R14*24))/V14</f>
        <v>196441.11799999999</v>
      </c>
      <c r="AA14" s="266">
        <f t="shared" ref="AA14" si="14">(Z14/Y14)*100</f>
        <v>100</v>
      </c>
      <c r="AB14" s="937"/>
    </row>
    <row r="15" spans="1:54" s="937" customFormat="1" ht="30" customHeight="1" x14ac:dyDescent="0.2">
      <c r="A15" s="355">
        <v>2</v>
      </c>
      <c r="B15" s="464" t="s">
        <v>50</v>
      </c>
      <c r="C15" s="275" t="s">
        <v>51</v>
      </c>
      <c r="D15" s="489">
        <v>334.52</v>
      </c>
      <c r="E15" s="467" t="s">
        <v>546</v>
      </c>
      <c r="F15" s="490" t="s">
        <v>49</v>
      </c>
      <c r="G15" s="241">
        <v>42917</v>
      </c>
      <c r="H15" s="241">
        <v>42917.86041666667</v>
      </c>
      <c r="I15" s="490"/>
      <c r="J15" s="490"/>
      <c r="K15" s="490"/>
      <c r="L15" s="334">
        <f t="shared" ref="L15" si="15">IF(RIGHT(S15)="T",(+H15-G15),0)</f>
        <v>0</v>
      </c>
      <c r="M15" s="334">
        <f t="shared" ref="M15" si="16">IF(RIGHT(S15)="U",(+H15-G15),0)</f>
        <v>0</v>
      </c>
      <c r="N15" s="334">
        <f t="shared" ref="N15" si="17">IF(RIGHT(S15)="C",(+H15-G15),0)</f>
        <v>0</v>
      </c>
      <c r="O15" s="334">
        <f t="shared" ref="O15" si="18">IF(RIGHT(S15)="D",(+H15-G15),0)</f>
        <v>0.86041666667006211</v>
      </c>
      <c r="P15" s="482"/>
      <c r="Q15" s="482"/>
      <c r="R15" s="482"/>
      <c r="S15" s="21" t="s">
        <v>52</v>
      </c>
      <c r="T15" s="55" t="s">
        <v>601</v>
      </c>
      <c r="U15" s="372"/>
      <c r="V15" s="491"/>
      <c r="W15" s="492"/>
      <c r="X15" s="492"/>
      <c r="Y15" s="492"/>
      <c r="Z15" s="492"/>
      <c r="AA15" s="493"/>
    </row>
    <row r="16" spans="1:54" s="937" customFormat="1" ht="30" customHeight="1" x14ac:dyDescent="0.2">
      <c r="A16" s="325"/>
      <c r="B16" s="478"/>
      <c r="C16" s="277"/>
      <c r="D16" s="494"/>
      <c r="E16" s="481"/>
      <c r="F16" s="495"/>
      <c r="G16" s="241">
        <v>42918.10833333333</v>
      </c>
      <c r="H16" s="241">
        <v>42918.82916666667</v>
      </c>
      <c r="I16" s="495"/>
      <c r="J16" s="495"/>
      <c r="K16" s="495"/>
      <c r="L16" s="334">
        <f t="shared" ref="L16:L24" si="19">IF(RIGHT(S16)="T",(+H16-G16),0)</f>
        <v>0</v>
      </c>
      <c r="M16" s="334">
        <f t="shared" ref="M16:M24" si="20">IF(RIGHT(S16)="U",(+H16-G16),0)</f>
        <v>0</v>
      </c>
      <c r="N16" s="334">
        <f t="shared" ref="N16:N24" si="21">IF(RIGHT(S16)="C",(+H16-G16),0)</f>
        <v>0</v>
      </c>
      <c r="O16" s="334">
        <f t="shared" ref="O16:O24" si="22">IF(RIGHT(S16)="D",(+H16-G16),0)</f>
        <v>0.72083333334012423</v>
      </c>
      <c r="P16" s="482"/>
      <c r="Q16" s="482"/>
      <c r="R16" s="482"/>
      <c r="S16" s="21" t="s">
        <v>52</v>
      </c>
      <c r="T16" s="55" t="s">
        <v>1179</v>
      </c>
      <c r="U16" s="378"/>
      <c r="V16" s="496"/>
      <c r="W16" s="497"/>
      <c r="X16" s="497"/>
      <c r="Y16" s="497"/>
      <c r="Z16" s="497"/>
      <c r="AA16" s="498"/>
    </row>
    <row r="17" spans="1:28" s="937" customFormat="1" ht="30" customHeight="1" x14ac:dyDescent="0.2">
      <c r="A17" s="325"/>
      <c r="B17" s="478"/>
      <c r="C17" s="277"/>
      <c r="D17" s="494"/>
      <c r="E17" s="481"/>
      <c r="F17" s="495"/>
      <c r="G17" s="241">
        <v>42920.285416666666</v>
      </c>
      <c r="H17" s="241">
        <v>42920.872916666667</v>
      </c>
      <c r="I17" s="495"/>
      <c r="J17" s="495"/>
      <c r="K17" s="495"/>
      <c r="L17" s="334">
        <f t="shared" si="19"/>
        <v>0</v>
      </c>
      <c r="M17" s="334">
        <f t="shared" si="20"/>
        <v>0</v>
      </c>
      <c r="N17" s="334">
        <f t="shared" si="21"/>
        <v>0</v>
      </c>
      <c r="O17" s="334">
        <f t="shared" si="22"/>
        <v>0.58750000000145519</v>
      </c>
      <c r="P17" s="482"/>
      <c r="Q17" s="482"/>
      <c r="R17" s="482"/>
      <c r="S17" s="21" t="s">
        <v>52</v>
      </c>
      <c r="T17" s="55" t="s">
        <v>1181</v>
      </c>
      <c r="U17" s="378"/>
      <c r="V17" s="496"/>
      <c r="W17" s="497"/>
      <c r="X17" s="497"/>
      <c r="Y17" s="497"/>
      <c r="Z17" s="497"/>
      <c r="AA17" s="498"/>
    </row>
    <row r="18" spans="1:28" s="937" customFormat="1" ht="30" customHeight="1" x14ac:dyDescent="0.2">
      <c r="A18" s="325"/>
      <c r="B18" s="478"/>
      <c r="C18" s="277"/>
      <c r="D18" s="494"/>
      <c r="E18" s="481"/>
      <c r="F18" s="495"/>
      <c r="G18" s="241">
        <v>42921.068749999999</v>
      </c>
      <c r="H18" s="241">
        <v>42921.904861111114</v>
      </c>
      <c r="I18" s="495"/>
      <c r="J18" s="495"/>
      <c r="K18" s="495"/>
      <c r="L18" s="334">
        <f t="shared" si="19"/>
        <v>0</v>
      </c>
      <c r="M18" s="334">
        <f t="shared" si="20"/>
        <v>0</v>
      </c>
      <c r="N18" s="334">
        <f t="shared" si="21"/>
        <v>0</v>
      </c>
      <c r="O18" s="334">
        <f t="shared" si="22"/>
        <v>0.836111111115315</v>
      </c>
      <c r="P18" s="482"/>
      <c r="Q18" s="482"/>
      <c r="R18" s="482"/>
      <c r="S18" s="21" t="s">
        <v>52</v>
      </c>
      <c r="T18" s="55" t="s">
        <v>1183</v>
      </c>
      <c r="U18" s="378"/>
      <c r="V18" s="496"/>
      <c r="W18" s="497"/>
      <c r="X18" s="497"/>
      <c r="Y18" s="497"/>
      <c r="Z18" s="497"/>
      <c r="AA18" s="498"/>
    </row>
    <row r="19" spans="1:28" s="937" customFormat="1" ht="30" customHeight="1" x14ac:dyDescent="0.2">
      <c r="A19" s="325"/>
      <c r="B19" s="478"/>
      <c r="C19" s="277"/>
      <c r="D19" s="494"/>
      <c r="E19" s="481"/>
      <c r="F19" s="495"/>
      <c r="G19" s="241">
        <v>42922.214583333334</v>
      </c>
      <c r="H19" s="241">
        <v>42922.621527777781</v>
      </c>
      <c r="I19" s="495"/>
      <c r="J19" s="495"/>
      <c r="K19" s="495"/>
      <c r="L19" s="334">
        <f t="shared" si="19"/>
        <v>0</v>
      </c>
      <c r="M19" s="334">
        <f t="shared" si="20"/>
        <v>0</v>
      </c>
      <c r="N19" s="334">
        <f t="shared" si="21"/>
        <v>0</v>
      </c>
      <c r="O19" s="334">
        <f t="shared" si="22"/>
        <v>0.40694444444670808</v>
      </c>
      <c r="P19" s="482"/>
      <c r="Q19" s="482"/>
      <c r="R19" s="482"/>
      <c r="S19" s="21" t="s">
        <v>52</v>
      </c>
      <c r="T19" s="55" t="s">
        <v>1185</v>
      </c>
      <c r="U19" s="378"/>
      <c r="V19" s="496"/>
      <c r="W19" s="497"/>
      <c r="X19" s="497"/>
      <c r="Y19" s="497"/>
      <c r="Z19" s="497"/>
      <c r="AA19" s="498"/>
    </row>
    <row r="20" spans="1:28" s="937" customFormat="1" ht="30" customHeight="1" x14ac:dyDescent="0.2">
      <c r="A20" s="325"/>
      <c r="B20" s="478"/>
      <c r="C20" s="277"/>
      <c r="D20" s="494"/>
      <c r="E20" s="481"/>
      <c r="F20" s="495"/>
      <c r="G20" s="246">
        <v>42928.15625</v>
      </c>
      <c r="H20" s="246">
        <v>42929.601388888892</v>
      </c>
      <c r="I20" s="495"/>
      <c r="J20" s="495"/>
      <c r="K20" s="495"/>
      <c r="L20" s="334">
        <f t="shared" si="19"/>
        <v>0</v>
      </c>
      <c r="M20" s="334">
        <f t="shared" si="20"/>
        <v>0</v>
      </c>
      <c r="N20" s="334">
        <f t="shared" si="21"/>
        <v>0</v>
      </c>
      <c r="O20" s="334">
        <f t="shared" si="22"/>
        <v>1.445138888891961</v>
      </c>
      <c r="P20" s="482"/>
      <c r="Q20" s="482"/>
      <c r="R20" s="482"/>
      <c r="S20" s="21" t="s">
        <v>52</v>
      </c>
      <c r="T20" s="55" t="s">
        <v>1187</v>
      </c>
      <c r="U20" s="378"/>
      <c r="V20" s="496"/>
      <c r="W20" s="497"/>
      <c r="X20" s="497"/>
      <c r="Y20" s="497"/>
      <c r="Z20" s="497"/>
      <c r="AA20" s="498"/>
    </row>
    <row r="21" spans="1:28" s="937" customFormat="1" ht="30" customHeight="1" x14ac:dyDescent="0.2">
      <c r="A21" s="325"/>
      <c r="B21" s="478"/>
      <c r="C21" s="277"/>
      <c r="D21" s="494"/>
      <c r="E21" s="481"/>
      <c r="F21" s="495"/>
      <c r="G21" s="246">
        <v>42936.334027777775</v>
      </c>
      <c r="H21" s="246">
        <v>42936.902777777781</v>
      </c>
      <c r="I21" s="495"/>
      <c r="J21" s="495"/>
      <c r="K21" s="495"/>
      <c r="L21" s="334">
        <f t="shared" si="19"/>
        <v>0</v>
      </c>
      <c r="M21" s="334">
        <f t="shared" si="20"/>
        <v>0</v>
      </c>
      <c r="N21" s="334">
        <f t="shared" si="21"/>
        <v>0</v>
      </c>
      <c r="O21" s="334">
        <f t="shared" si="22"/>
        <v>0.56875000000582077</v>
      </c>
      <c r="P21" s="482"/>
      <c r="Q21" s="482"/>
      <c r="R21" s="482"/>
      <c r="S21" s="21" t="s">
        <v>52</v>
      </c>
      <c r="T21" s="55" t="s">
        <v>1189</v>
      </c>
      <c r="U21" s="378"/>
      <c r="V21" s="496"/>
      <c r="W21" s="497"/>
      <c r="X21" s="497"/>
      <c r="Y21" s="497"/>
      <c r="Z21" s="497"/>
      <c r="AA21" s="498"/>
    </row>
    <row r="22" spans="1:28" s="937" customFormat="1" ht="30" customHeight="1" x14ac:dyDescent="0.2">
      <c r="A22" s="325"/>
      <c r="B22" s="478"/>
      <c r="C22" s="277"/>
      <c r="D22" s="494"/>
      <c r="E22" s="481"/>
      <c r="F22" s="495"/>
      <c r="G22" s="246">
        <v>42939.690972222219</v>
      </c>
      <c r="H22" s="246">
        <v>42939.875694444447</v>
      </c>
      <c r="I22" s="495"/>
      <c r="J22" s="495"/>
      <c r="K22" s="495"/>
      <c r="L22" s="334">
        <f t="shared" si="19"/>
        <v>0</v>
      </c>
      <c r="M22" s="334">
        <f t="shared" si="20"/>
        <v>0</v>
      </c>
      <c r="N22" s="334">
        <f t="shared" si="21"/>
        <v>0</v>
      </c>
      <c r="O22" s="334">
        <f t="shared" si="22"/>
        <v>0.18472222222771961</v>
      </c>
      <c r="P22" s="482"/>
      <c r="Q22" s="482"/>
      <c r="R22" s="482"/>
      <c r="S22" s="21" t="s">
        <v>52</v>
      </c>
      <c r="T22" s="55" t="s">
        <v>1191</v>
      </c>
      <c r="U22" s="378"/>
      <c r="V22" s="496"/>
      <c r="W22" s="497"/>
      <c r="X22" s="497"/>
      <c r="Y22" s="497"/>
      <c r="Z22" s="497"/>
      <c r="AA22" s="498"/>
    </row>
    <row r="23" spans="1:28" s="937" customFormat="1" ht="30" customHeight="1" x14ac:dyDescent="0.2">
      <c r="A23" s="325"/>
      <c r="B23" s="478"/>
      <c r="C23" s="277"/>
      <c r="D23" s="494"/>
      <c r="E23" s="481"/>
      <c r="F23" s="495"/>
      <c r="G23" s="246">
        <v>42940.147222222222</v>
      </c>
      <c r="H23" s="246">
        <v>42940.505555555559</v>
      </c>
      <c r="I23" s="495"/>
      <c r="J23" s="495"/>
      <c r="K23" s="495"/>
      <c r="L23" s="334">
        <f t="shared" si="19"/>
        <v>0</v>
      </c>
      <c r="M23" s="334">
        <f t="shared" si="20"/>
        <v>0</v>
      </c>
      <c r="N23" s="334">
        <f t="shared" si="21"/>
        <v>0</v>
      </c>
      <c r="O23" s="334">
        <f t="shared" si="22"/>
        <v>0.35833333333721384</v>
      </c>
      <c r="P23" s="482"/>
      <c r="Q23" s="482"/>
      <c r="R23" s="482"/>
      <c r="S23" s="21" t="s">
        <v>52</v>
      </c>
      <c r="T23" s="55" t="s">
        <v>1193</v>
      </c>
      <c r="U23" s="378"/>
      <c r="V23" s="496"/>
      <c r="W23" s="497"/>
      <c r="X23" s="497"/>
      <c r="Y23" s="497"/>
      <c r="Z23" s="497"/>
      <c r="AA23" s="498"/>
    </row>
    <row r="24" spans="1:28" s="937" customFormat="1" ht="30" customHeight="1" x14ac:dyDescent="0.2">
      <c r="A24" s="325"/>
      <c r="B24" s="478"/>
      <c r="C24" s="277"/>
      <c r="D24" s="494"/>
      <c r="E24" s="481"/>
      <c r="F24" s="495"/>
      <c r="G24" s="246">
        <v>42946.286805555559</v>
      </c>
      <c r="H24" s="246">
        <v>42947.456250000003</v>
      </c>
      <c r="I24" s="495"/>
      <c r="J24" s="495"/>
      <c r="K24" s="495"/>
      <c r="L24" s="334">
        <f t="shared" si="19"/>
        <v>0</v>
      </c>
      <c r="M24" s="334">
        <f t="shared" si="20"/>
        <v>0</v>
      </c>
      <c r="N24" s="334">
        <f t="shared" si="21"/>
        <v>0</v>
      </c>
      <c r="O24" s="334">
        <f t="shared" si="22"/>
        <v>1.1694444444437977</v>
      </c>
      <c r="P24" s="482"/>
      <c r="Q24" s="482"/>
      <c r="R24" s="482"/>
      <c r="S24" s="21" t="s">
        <v>52</v>
      </c>
      <c r="T24" s="55" t="s">
        <v>1195</v>
      </c>
      <c r="U24" s="378"/>
      <c r="V24" s="496"/>
      <c r="W24" s="497"/>
      <c r="X24" s="497"/>
      <c r="Y24" s="497"/>
      <c r="Z24" s="497"/>
      <c r="AA24" s="498"/>
    </row>
    <row r="25" spans="1:28" s="938" customFormat="1" ht="30" customHeight="1" thickBot="1" x14ac:dyDescent="0.25">
      <c r="A25" s="278"/>
      <c r="B25" s="279"/>
      <c r="C25" s="287" t="s">
        <v>53</v>
      </c>
      <c r="D25" s="279"/>
      <c r="E25" s="483"/>
      <c r="F25" s="484" t="s">
        <v>49</v>
      </c>
      <c r="G25" s="499"/>
      <c r="H25" s="499"/>
      <c r="I25" s="484" t="s">
        <v>49</v>
      </c>
      <c r="J25" s="484" t="s">
        <v>49</v>
      </c>
      <c r="K25" s="484" t="s">
        <v>49</v>
      </c>
      <c r="L25" s="280">
        <f>SUM(L15:L24)</f>
        <v>0</v>
      </c>
      <c r="M25" s="280">
        <f>SUM(M15:M24)</f>
        <v>0</v>
      </c>
      <c r="N25" s="280">
        <f>SUM(N15:N24)</f>
        <v>0</v>
      </c>
      <c r="O25" s="280">
        <f>SUM(O15:O24)</f>
        <v>7.1381944444801775</v>
      </c>
      <c r="P25" s="280"/>
      <c r="Q25" s="280"/>
      <c r="R25" s="280"/>
      <c r="S25" s="279"/>
      <c r="T25" s="485"/>
      <c r="U25" s="500"/>
      <c r="V25" s="501">
        <f>$AB$11-((N25*24))</f>
        <v>744</v>
      </c>
      <c r="W25" s="502">
        <v>1216</v>
      </c>
      <c r="X25" s="45">
        <v>334.52</v>
      </c>
      <c r="Y25" s="503">
        <f>W25*X25</f>
        <v>406776.31999999995</v>
      </c>
      <c r="Z25" s="501">
        <f>(Y25*(V25-L25*24))/V25</f>
        <v>406776.31999999995</v>
      </c>
      <c r="AA25" s="504">
        <f>(Z25/Y25)*100</f>
        <v>100</v>
      </c>
      <c r="AB25" s="937"/>
    </row>
    <row r="26" spans="1:28" s="937" customFormat="1" ht="30" customHeight="1" x14ac:dyDescent="0.2">
      <c r="A26" s="274">
        <v>3</v>
      </c>
      <c r="B26" s="464" t="s">
        <v>54</v>
      </c>
      <c r="C26" s="275" t="s">
        <v>55</v>
      </c>
      <c r="D26" s="489">
        <v>334.8</v>
      </c>
      <c r="E26" s="467" t="s">
        <v>546</v>
      </c>
      <c r="F26" s="490" t="s">
        <v>49</v>
      </c>
      <c r="G26" s="241">
        <v>42919.283333333333</v>
      </c>
      <c r="H26" s="241">
        <v>42920.492361111108</v>
      </c>
      <c r="I26" s="495"/>
      <c r="J26" s="495"/>
      <c r="K26" s="505"/>
      <c r="L26" s="334">
        <f t="shared" ref="L26" si="23">IF(RIGHT(S26)="T",(+H26-G26),0)</f>
        <v>0</v>
      </c>
      <c r="M26" s="334">
        <f t="shared" ref="M26" si="24">IF(RIGHT(S26)="U",(+H26-G26),0)</f>
        <v>0</v>
      </c>
      <c r="N26" s="334">
        <f t="shared" ref="N26" si="25">IF(RIGHT(S26)="C",(+H26-G26),0)</f>
        <v>0</v>
      </c>
      <c r="O26" s="334">
        <f t="shared" ref="O26" si="26">IF(RIGHT(S26)="D",(+H26-G26),0)</f>
        <v>1.2090277777751908</v>
      </c>
      <c r="P26" s="495"/>
      <c r="Q26" s="495"/>
      <c r="R26" s="495"/>
      <c r="S26" s="21" t="s">
        <v>52</v>
      </c>
      <c r="T26" s="55" t="s">
        <v>1197</v>
      </c>
      <c r="U26" s="506"/>
      <c r="V26" s="507"/>
      <c r="W26" s="507"/>
      <c r="X26" s="507"/>
      <c r="Y26" s="507"/>
      <c r="Z26" s="507"/>
      <c r="AA26" s="507"/>
    </row>
    <row r="27" spans="1:28" s="937" customFormat="1" ht="30" customHeight="1" x14ac:dyDescent="0.2">
      <c r="A27" s="276"/>
      <c r="B27" s="478"/>
      <c r="C27" s="277"/>
      <c r="D27" s="494"/>
      <c r="E27" s="481"/>
      <c r="F27" s="482"/>
      <c r="G27" s="241">
        <v>42921.895833333336</v>
      </c>
      <c r="H27" s="241">
        <v>42921.94027777778</v>
      </c>
      <c r="I27" s="482"/>
      <c r="J27" s="482"/>
      <c r="K27" s="469"/>
      <c r="L27" s="334">
        <f t="shared" ref="L27:L31" si="27">IF(RIGHT(S27)="T",(+H27-G27),0)</f>
        <v>4.4444444443797693E-2</v>
      </c>
      <c r="M27" s="334">
        <f t="shared" ref="M27:M31" si="28">IF(RIGHT(S27)="U",(+H27-G27),0)</f>
        <v>0</v>
      </c>
      <c r="N27" s="334">
        <f t="shared" ref="N27:N31" si="29">IF(RIGHT(S27)="C",(+H27-G27),0)</f>
        <v>0</v>
      </c>
      <c r="O27" s="334">
        <f t="shared" ref="O27:O31" si="30">IF(RIGHT(S27)="D",(+H27-G27),0)</f>
        <v>0</v>
      </c>
      <c r="P27" s="482"/>
      <c r="Q27" s="482"/>
      <c r="R27" s="482"/>
      <c r="S27" s="21" t="s">
        <v>471</v>
      </c>
      <c r="T27" s="55" t="s">
        <v>1199</v>
      </c>
      <c r="U27" s="411"/>
      <c r="V27" s="507"/>
      <c r="W27" s="507"/>
      <c r="X27" s="507"/>
      <c r="Y27" s="507"/>
      <c r="Z27" s="507"/>
      <c r="AA27" s="507"/>
    </row>
    <row r="28" spans="1:28" s="937" customFormat="1" ht="30" customHeight="1" x14ac:dyDescent="0.2">
      <c r="A28" s="276"/>
      <c r="B28" s="478"/>
      <c r="C28" s="277"/>
      <c r="D28" s="494"/>
      <c r="E28" s="481"/>
      <c r="F28" s="482"/>
      <c r="G28" s="241">
        <v>42925.779861111114</v>
      </c>
      <c r="H28" s="241">
        <v>42926.604166666664</v>
      </c>
      <c r="I28" s="482"/>
      <c r="J28" s="482"/>
      <c r="K28" s="469"/>
      <c r="L28" s="334">
        <f t="shared" si="27"/>
        <v>0</v>
      </c>
      <c r="M28" s="334">
        <f t="shared" si="28"/>
        <v>0</v>
      </c>
      <c r="N28" s="334">
        <f t="shared" si="29"/>
        <v>0</v>
      </c>
      <c r="O28" s="334">
        <f t="shared" si="30"/>
        <v>0.82430555555038154</v>
      </c>
      <c r="P28" s="482"/>
      <c r="Q28" s="482"/>
      <c r="R28" s="482"/>
      <c r="S28" s="21" t="s">
        <v>52</v>
      </c>
      <c r="T28" s="55" t="s">
        <v>1201</v>
      </c>
      <c r="U28" s="411"/>
      <c r="V28" s="507"/>
      <c r="W28" s="507"/>
      <c r="X28" s="507"/>
      <c r="Y28" s="507"/>
      <c r="Z28" s="507"/>
      <c r="AA28" s="507"/>
    </row>
    <row r="29" spans="1:28" s="937" customFormat="1" ht="30" customHeight="1" x14ac:dyDescent="0.2">
      <c r="A29" s="276"/>
      <c r="B29" s="478"/>
      <c r="C29" s="277"/>
      <c r="D29" s="494"/>
      <c r="E29" s="481"/>
      <c r="F29" s="482"/>
      <c r="G29" s="254">
        <v>42927.136805555558</v>
      </c>
      <c r="H29" s="254">
        <v>42927.960416666669</v>
      </c>
      <c r="I29" s="482"/>
      <c r="J29" s="482"/>
      <c r="K29" s="469"/>
      <c r="L29" s="334">
        <f t="shared" si="27"/>
        <v>0</v>
      </c>
      <c r="M29" s="334">
        <f t="shared" si="28"/>
        <v>0</v>
      </c>
      <c r="N29" s="334">
        <f t="shared" si="29"/>
        <v>0</v>
      </c>
      <c r="O29" s="334">
        <f t="shared" si="30"/>
        <v>0.82361111111094942</v>
      </c>
      <c r="P29" s="482"/>
      <c r="Q29" s="482"/>
      <c r="R29" s="482"/>
      <c r="S29" s="21" t="s">
        <v>52</v>
      </c>
      <c r="T29" s="55" t="s">
        <v>1187</v>
      </c>
      <c r="U29" s="411"/>
      <c r="V29" s="507"/>
      <c r="W29" s="507"/>
      <c r="X29" s="507"/>
      <c r="Y29" s="507"/>
      <c r="Z29" s="507"/>
      <c r="AA29" s="507"/>
    </row>
    <row r="30" spans="1:28" s="937" customFormat="1" ht="30" customHeight="1" x14ac:dyDescent="0.2">
      <c r="A30" s="276"/>
      <c r="B30" s="478"/>
      <c r="C30" s="277"/>
      <c r="D30" s="494"/>
      <c r="E30" s="481"/>
      <c r="F30" s="482"/>
      <c r="G30" s="246">
        <v>42941.308333333334</v>
      </c>
      <c r="H30" s="246">
        <v>42941.622916666667</v>
      </c>
      <c r="I30" s="482"/>
      <c r="J30" s="482"/>
      <c r="K30" s="469"/>
      <c r="L30" s="334">
        <f t="shared" si="27"/>
        <v>0</v>
      </c>
      <c r="M30" s="334">
        <f t="shared" si="28"/>
        <v>0</v>
      </c>
      <c r="N30" s="334">
        <f t="shared" si="29"/>
        <v>0</v>
      </c>
      <c r="O30" s="334">
        <f t="shared" si="30"/>
        <v>0.31458333333284827</v>
      </c>
      <c r="P30" s="482"/>
      <c r="Q30" s="482"/>
      <c r="R30" s="482"/>
      <c r="S30" s="21" t="s">
        <v>52</v>
      </c>
      <c r="T30" s="55" t="s">
        <v>1204</v>
      </c>
      <c r="U30" s="411"/>
      <c r="V30" s="507"/>
      <c r="W30" s="507"/>
      <c r="X30" s="507"/>
      <c r="Y30" s="507"/>
      <c r="Z30" s="507"/>
      <c r="AA30" s="507"/>
    </row>
    <row r="31" spans="1:28" s="937" customFormat="1" ht="30" customHeight="1" x14ac:dyDescent="0.2">
      <c r="A31" s="276"/>
      <c r="B31" s="478"/>
      <c r="C31" s="277"/>
      <c r="D31" s="494"/>
      <c r="E31" s="481"/>
      <c r="F31" s="482"/>
      <c r="G31" s="32"/>
      <c r="H31" s="32"/>
      <c r="I31" s="482"/>
      <c r="J31" s="482"/>
      <c r="K31" s="469"/>
      <c r="L31" s="334">
        <f t="shared" si="27"/>
        <v>0</v>
      </c>
      <c r="M31" s="334">
        <f t="shared" si="28"/>
        <v>0</v>
      </c>
      <c r="N31" s="334">
        <f t="shared" si="29"/>
        <v>0</v>
      </c>
      <c r="O31" s="334">
        <f t="shared" si="30"/>
        <v>0</v>
      </c>
      <c r="P31" s="482"/>
      <c r="Q31" s="482"/>
      <c r="R31" s="482"/>
      <c r="S31" s="23"/>
      <c r="T31" s="24"/>
      <c r="U31" s="411"/>
      <c r="V31" s="507"/>
      <c r="W31" s="507"/>
      <c r="X31" s="507"/>
      <c r="Y31" s="507"/>
      <c r="Z31" s="507"/>
      <c r="AA31" s="507"/>
    </row>
    <row r="32" spans="1:28" s="938" customFormat="1" ht="30" customHeight="1" thickBot="1" x14ac:dyDescent="0.25">
      <c r="A32" s="278"/>
      <c r="B32" s="279"/>
      <c r="C32" s="287" t="s">
        <v>53</v>
      </c>
      <c r="D32" s="279"/>
      <c r="E32" s="483"/>
      <c r="F32" s="484" t="s">
        <v>49</v>
      </c>
      <c r="G32" s="508"/>
      <c r="H32" s="508"/>
      <c r="I32" s="484" t="s">
        <v>49</v>
      </c>
      <c r="J32" s="484" t="s">
        <v>49</v>
      </c>
      <c r="K32" s="484" t="s">
        <v>49</v>
      </c>
      <c r="L32" s="280">
        <f>SUM(L26:L31)</f>
        <v>4.4444444443797693E-2</v>
      </c>
      <c r="M32" s="280">
        <f>SUM(M26:M31)</f>
        <v>0</v>
      </c>
      <c r="N32" s="280">
        <f>SUM(N26:N31)</f>
        <v>0</v>
      </c>
      <c r="O32" s="280">
        <f>SUM(O26:O31)</f>
        <v>3.17152777776937</v>
      </c>
      <c r="P32" s="280"/>
      <c r="Q32" s="280"/>
      <c r="R32" s="280"/>
      <c r="S32" s="279"/>
      <c r="T32" s="509"/>
      <c r="U32" s="279"/>
      <c r="V32" s="486">
        <f>$AB$11-((N32*24))</f>
        <v>744</v>
      </c>
      <c r="W32" s="483">
        <v>1210</v>
      </c>
      <c r="X32" s="510">
        <v>334.8</v>
      </c>
      <c r="Y32" s="281">
        <f t="shared" ref="Y32" si="31">W32*X32</f>
        <v>405108</v>
      </c>
      <c r="Z32" s="486">
        <f>(Y32*(V32-L32*24))/V32</f>
        <v>404527.20000000845</v>
      </c>
      <c r="AA32" s="511">
        <f t="shared" ref="AA32" si="32">(Z32/Y32)*100</f>
        <v>99.856630824374847</v>
      </c>
      <c r="AB32" s="937"/>
    </row>
    <row r="33" spans="1:44" s="927" customFormat="1" ht="27.75" customHeight="1" x14ac:dyDescent="0.2">
      <c r="A33" s="463">
        <v>4</v>
      </c>
      <c r="B33" s="512" t="s">
        <v>59</v>
      </c>
      <c r="C33" s="513" t="s">
        <v>60</v>
      </c>
      <c r="D33" s="489">
        <v>318.91899999999998</v>
      </c>
      <c r="E33" s="467" t="s">
        <v>546</v>
      </c>
      <c r="F33" s="490" t="s">
        <v>49</v>
      </c>
      <c r="G33" s="241">
        <v>42925.361805555556</v>
      </c>
      <c r="H33" s="241">
        <v>42925.484722222223</v>
      </c>
      <c r="I33" s="514"/>
      <c r="J33" s="514"/>
      <c r="K33" s="514"/>
      <c r="L33" s="318">
        <f t="shared" ref="L33" si="33">IF(RIGHT(S33)="T",(+H33-G33),0)</f>
        <v>0.12291666666715173</v>
      </c>
      <c r="M33" s="318">
        <f t="shared" ref="M33" si="34">IF(RIGHT(S33)="U",(+H33-G33),0)</f>
        <v>0</v>
      </c>
      <c r="N33" s="318">
        <f t="shared" ref="N33" si="35">IF(RIGHT(S33)="C",(+H33-G33),0)</f>
        <v>0</v>
      </c>
      <c r="O33" s="318">
        <f t="shared" ref="O33" si="36">IF(RIGHT(S33)="D",(+H33-G33),0)</f>
        <v>0</v>
      </c>
      <c r="P33" s="515"/>
      <c r="Q33" s="515"/>
      <c r="R33" s="516"/>
      <c r="S33" s="21" t="s">
        <v>599</v>
      </c>
      <c r="T33" s="55" t="s">
        <v>1144</v>
      </c>
      <c r="U33" s="516"/>
      <c r="V33" s="517"/>
      <c r="W33" s="517"/>
      <c r="X33" s="517"/>
      <c r="Y33" s="517"/>
      <c r="Z33" s="517"/>
      <c r="AA33" s="517"/>
      <c r="AB33" s="932"/>
      <c r="AC33" s="926"/>
      <c r="AD33" s="926"/>
      <c r="AE33" s="926"/>
      <c r="AF33" s="922"/>
      <c r="AG33" s="922"/>
      <c r="AH33" s="922"/>
      <c r="AI33" s="922"/>
      <c r="AJ33" s="922"/>
      <c r="AK33" s="922"/>
      <c r="AL33" s="922"/>
      <c r="AM33" s="922"/>
      <c r="AN33" s="922"/>
      <c r="AO33" s="922"/>
      <c r="AP33" s="922"/>
      <c r="AQ33" s="922"/>
      <c r="AR33" s="922"/>
    </row>
    <row r="34" spans="1:44" s="927" customFormat="1" ht="27.75" customHeight="1" x14ac:dyDescent="0.2">
      <c r="A34" s="477"/>
      <c r="B34" s="518"/>
      <c r="C34" s="519"/>
      <c r="D34" s="494"/>
      <c r="E34" s="481"/>
      <c r="F34" s="482"/>
      <c r="G34" s="267"/>
      <c r="H34" s="267"/>
      <c r="I34" s="469"/>
      <c r="J34" s="469"/>
      <c r="K34" s="469"/>
      <c r="L34" s="318">
        <f t="shared" ref="L34" si="37">IF(RIGHT(S34)="T",(+H34-G34),0)</f>
        <v>0</v>
      </c>
      <c r="M34" s="318">
        <f t="shared" ref="M34" si="38">IF(RIGHT(S34)="U",(+H34-G34),0)</f>
        <v>0</v>
      </c>
      <c r="N34" s="318">
        <f t="shared" ref="N34" si="39">IF(RIGHT(S34)="C",(+H34-G34),0)</f>
        <v>0</v>
      </c>
      <c r="O34" s="318">
        <f t="shared" ref="O34" si="40">IF(RIGHT(S34)="D",(+H34-G34),0)</f>
        <v>0</v>
      </c>
      <c r="P34" s="470"/>
      <c r="Q34" s="470"/>
      <c r="R34" s="516"/>
      <c r="S34" s="268"/>
      <c r="T34" s="366"/>
      <c r="U34" s="516"/>
      <c r="V34" s="517"/>
      <c r="W34" s="517"/>
      <c r="X34" s="517"/>
      <c r="Y34" s="517"/>
      <c r="Z34" s="517"/>
      <c r="AA34" s="517"/>
      <c r="AB34" s="932"/>
      <c r="AC34" s="926"/>
      <c r="AD34" s="926"/>
      <c r="AE34" s="926"/>
      <c r="AF34" s="922"/>
      <c r="AG34" s="922"/>
      <c r="AH34" s="922"/>
      <c r="AI34" s="922"/>
      <c r="AJ34" s="922"/>
      <c r="AK34" s="922"/>
      <c r="AL34" s="922"/>
      <c r="AM34" s="922"/>
      <c r="AN34" s="922"/>
      <c r="AO34" s="922"/>
      <c r="AP34" s="922"/>
      <c r="AQ34" s="922"/>
      <c r="AR34" s="922"/>
    </row>
    <row r="35" spans="1:44" s="938" customFormat="1" ht="30" customHeight="1" thickBot="1" x14ac:dyDescent="0.25">
      <c r="A35" s="278"/>
      <c r="B35" s="279"/>
      <c r="C35" s="287" t="s">
        <v>53</v>
      </c>
      <c r="D35" s="279"/>
      <c r="E35" s="483"/>
      <c r="F35" s="484" t="s">
        <v>49</v>
      </c>
      <c r="G35" s="508"/>
      <c r="H35" s="508"/>
      <c r="I35" s="484" t="s">
        <v>49</v>
      </c>
      <c r="J35" s="484" t="s">
        <v>49</v>
      </c>
      <c r="K35" s="484" t="s">
        <v>49</v>
      </c>
      <c r="L35" s="280">
        <f>SUM(L33:L34)</f>
        <v>0.12291666666715173</v>
      </c>
      <c r="M35" s="280">
        <f>SUM(M33:M34)</f>
        <v>0</v>
      </c>
      <c r="N35" s="280">
        <f>SUM(N33:N34)</f>
        <v>0</v>
      </c>
      <c r="O35" s="280">
        <f>SUM(O33:O34)</f>
        <v>0</v>
      </c>
      <c r="P35" s="280"/>
      <c r="Q35" s="280"/>
      <c r="R35" s="280"/>
      <c r="S35" s="284"/>
      <c r="T35" s="520"/>
      <c r="U35" s="279"/>
      <c r="V35" s="486">
        <f>$AB$11-((N35*24))</f>
        <v>744</v>
      </c>
      <c r="W35" s="483">
        <v>1374</v>
      </c>
      <c r="X35" s="510">
        <v>318.91899999999998</v>
      </c>
      <c r="Y35" s="281">
        <f t="shared" ref="Y35" si="41">W35*X35</f>
        <v>438194.70599999995</v>
      </c>
      <c r="Z35" s="486">
        <f>(Y35*(V35-L35*24))/V35</f>
        <v>436457.24043184792</v>
      </c>
      <c r="AA35" s="511">
        <f t="shared" ref="AA35" si="42">(Z35/Y35)*100</f>
        <v>99.603494623654342</v>
      </c>
      <c r="AB35" s="937"/>
    </row>
    <row r="36" spans="1:44" s="938" customFormat="1" ht="30" customHeight="1" thickBot="1" x14ac:dyDescent="0.25">
      <c r="A36" s="521">
        <v>5</v>
      </c>
      <c r="B36" s="512" t="s">
        <v>448</v>
      </c>
      <c r="C36" s="513" t="s">
        <v>449</v>
      </c>
      <c r="D36" s="522">
        <v>251.613</v>
      </c>
      <c r="E36" s="467" t="s">
        <v>546</v>
      </c>
      <c r="F36" s="468" t="s">
        <v>49</v>
      </c>
      <c r="G36" s="246">
        <v>42940.513194444444</v>
      </c>
      <c r="H36" s="246">
        <v>42940.688194444447</v>
      </c>
      <c r="I36" s="523"/>
      <c r="J36" s="523"/>
      <c r="K36" s="523"/>
      <c r="L36" s="318">
        <f t="shared" ref="L36" si="43">IF(RIGHT(S36)="T",(+H36-G36),0)</f>
        <v>0.17500000000291038</v>
      </c>
      <c r="M36" s="318">
        <f t="shared" ref="M36" si="44">IF(RIGHT(S36)="U",(+H36-G36),0)</f>
        <v>0</v>
      </c>
      <c r="N36" s="318">
        <f t="shared" ref="N36" si="45">IF(RIGHT(S36)="C",(+H36-G36),0)</f>
        <v>0</v>
      </c>
      <c r="O36" s="318">
        <f t="shared" ref="O36" si="46">IF(RIGHT(S36)="D",(+H36-G36),0)</f>
        <v>0</v>
      </c>
      <c r="P36" s="471"/>
      <c r="Q36" s="471"/>
      <c r="R36" s="516"/>
      <c r="S36" s="21" t="s">
        <v>471</v>
      </c>
      <c r="T36" s="55" t="s">
        <v>1210</v>
      </c>
      <c r="U36" s="516"/>
      <c r="V36" s="517"/>
      <c r="W36" s="517"/>
      <c r="X36" s="517"/>
      <c r="Y36" s="517"/>
      <c r="Z36" s="517"/>
      <c r="AA36" s="517"/>
      <c r="AB36" s="937"/>
    </row>
    <row r="37" spans="1:44" s="938" customFormat="1" ht="30" customHeight="1" x14ac:dyDescent="0.2">
      <c r="A37" s="524"/>
      <c r="B37" s="518"/>
      <c r="C37" s="519"/>
      <c r="D37" s="525"/>
      <c r="E37" s="481"/>
      <c r="F37" s="468" t="s">
        <v>49</v>
      </c>
      <c r="G37" s="267"/>
      <c r="H37" s="267"/>
      <c r="I37" s="523"/>
      <c r="J37" s="523"/>
      <c r="K37" s="523"/>
      <c r="L37" s="318">
        <f t="shared" ref="L37" si="47">IF(RIGHT(S37)="T",(+H37-G37),0)</f>
        <v>0</v>
      </c>
      <c r="M37" s="318">
        <f t="shared" ref="M37" si="48">IF(RIGHT(S37)="U",(+H37-G37),0)</f>
        <v>0</v>
      </c>
      <c r="N37" s="318">
        <f t="shared" ref="N37" si="49">IF(RIGHT(S37)="C",(+H37-G37),0)</f>
        <v>0</v>
      </c>
      <c r="O37" s="318">
        <f t="shared" ref="O37" si="50">IF(RIGHT(S37)="D",(+H37-G37),0)</f>
        <v>0</v>
      </c>
      <c r="P37" s="471"/>
      <c r="Q37" s="471"/>
      <c r="R37" s="516"/>
      <c r="S37" s="268"/>
      <c r="T37" s="366"/>
      <c r="U37" s="516"/>
      <c r="V37" s="517"/>
      <c r="W37" s="517"/>
      <c r="X37" s="517"/>
      <c r="Y37" s="517"/>
      <c r="Z37" s="517"/>
      <c r="AA37" s="517"/>
      <c r="AB37" s="937"/>
    </row>
    <row r="38" spans="1:44" s="938" customFormat="1" ht="29.25" customHeight="1" thickBot="1" x14ac:dyDescent="0.25">
      <c r="A38" s="278"/>
      <c r="B38" s="526"/>
      <c r="C38" s="287" t="s">
        <v>53</v>
      </c>
      <c r="D38" s="279"/>
      <c r="E38" s="483"/>
      <c r="F38" s="484" t="s">
        <v>49</v>
      </c>
      <c r="G38" s="508"/>
      <c r="H38" s="508"/>
      <c r="I38" s="484" t="s">
        <v>49</v>
      </c>
      <c r="J38" s="484" t="s">
        <v>49</v>
      </c>
      <c r="K38" s="484" t="s">
        <v>49</v>
      </c>
      <c r="L38" s="280">
        <f>SUM(L36:L37)</f>
        <v>0.17500000000291038</v>
      </c>
      <c r="M38" s="280">
        <f>SUM(M36:M37)</f>
        <v>0</v>
      </c>
      <c r="N38" s="280">
        <f>SUM(N36:N37)</f>
        <v>0</v>
      </c>
      <c r="O38" s="280">
        <f>SUM(O36:O37)</f>
        <v>0</v>
      </c>
      <c r="P38" s="280"/>
      <c r="Q38" s="280"/>
      <c r="R38" s="280"/>
      <c r="S38" s="284"/>
      <c r="T38" s="520"/>
      <c r="U38" s="279"/>
      <c r="V38" s="266">
        <v>744</v>
      </c>
      <c r="W38" s="527">
        <v>1019</v>
      </c>
      <c r="X38" s="528">
        <v>251.613</v>
      </c>
      <c r="Y38" s="269">
        <f>W38*X38</f>
        <v>256393.647</v>
      </c>
      <c r="Z38" s="486">
        <f>(Y38*(V38-L38*24))/V38</f>
        <v>254946.2635088469</v>
      </c>
      <c r="AA38" s="511">
        <f t="shared" ref="AA38" si="51">(Z38/Y38)*100</f>
        <v>99.43548387095835</v>
      </c>
      <c r="AB38" s="937"/>
    </row>
    <row r="39" spans="1:44" s="938" customFormat="1" ht="30" customHeight="1" x14ac:dyDescent="0.2">
      <c r="A39" s="529">
        <v>6</v>
      </c>
      <c r="B39" s="530" t="s">
        <v>482</v>
      </c>
      <c r="C39" s="531" t="s">
        <v>483</v>
      </c>
      <c r="D39" s="489">
        <v>165.98</v>
      </c>
      <c r="E39" s="467" t="s">
        <v>546</v>
      </c>
      <c r="F39" s="532" t="s">
        <v>49</v>
      </c>
      <c r="G39" s="241">
        <v>42925.361805555556</v>
      </c>
      <c r="H39" s="241">
        <v>42925.45</v>
      </c>
      <c r="I39" s="533"/>
      <c r="J39" s="533"/>
      <c r="K39" s="533"/>
      <c r="L39" s="318">
        <f t="shared" ref="L39:L40" si="52">IF(RIGHT(S39)="T",(+H39-G39),0)</f>
        <v>8.819444444088731E-2</v>
      </c>
      <c r="M39" s="318">
        <f t="shared" ref="M39:M40" si="53">IF(RIGHT(S39)="U",(+H39-G39),0)</f>
        <v>0</v>
      </c>
      <c r="N39" s="318">
        <f t="shared" ref="N39:N40" si="54">IF(RIGHT(S39)="C",(+H39-G39),0)</f>
        <v>0</v>
      </c>
      <c r="O39" s="318">
        <f t="shared" ref="O39:O40" si="55">IF(RIGHT(S39)="D",(+H39-G39),0)</f>
        <v>0</v>
      </c>
      <c r="P39" s="516"/>
      <c r="Q39" s="516"/>
      <c r="R39" s="516"/>
      <c r="S39" s="21" t="s">
        <v>599</v>
      </c>
      <c r="T39" s="55" t="s">
        <v>1144</v>
      </c>
      <c r="U39" s="516"/>
      <c r="V39" s="534"/>
      <c r="W39" s="534"/>
      <c r="X39" s="534"/>
      <c r="Y39" s="534"/>
      <c r="Z39" s="534"/>
      <c r="AA39" s="534"/>
      <c r="AB39" s="937"/>
    </row>
    <row r="40" spans="1:44" s="938" customFormat="1" ht="30" customHeight="1" thickBot="1" x14ac:dyDescent="0.25">
      <c r="A40" s="535"/>
      <c r="B40" s="536"/>
      <c r="C40" s="360"/>
      <c r="D40" s="537"/>
      <c r="E40" s="502"/>
      <c r="F40" s="532" t="s">
        <v>49</v>
      </c>
      <c r="G40" s="35"/>
      <c r="H40" s="35"/>
      <c r="I40" s="533"/>
      <c r="J40" s="533"/>
      <c r="K40" s="533"/>
      <c r="L40" s="318">
        <f t="shared" si="52"/>
        <v>0</v>
      </c>
      <c r="M40" s="318">
        <f t="shared" si="53"/>
        <v>0</v>
      </c>
      <c r="N40" s="318">
        <f t="shared" si="54"/>
        <v>0</v>
      </c>
      <c r="O40" s="318">
        <f t="shared" si="55"/>
        <v>0</v>
      </c>
      <c r="P40" s="516"/>
      <c r="Q40" s="516"/>
      <c r="R40" s="516"/>
      <c r="S40" s="37"/>
      <c r="T40" s="38"/>
      <c r="U40" s="516"/>
      <c r="V40" s="517"/>
      <c r="W40" s="517"/>
      <c r="X40" s="517"/>
      <c r="Y40" s="517"/>
      <c r="Z40" s="517"/>
      <c r="AA40" s="517"/>
      <c r="AB40" s="937"/>
    </row>
    <row r="41" spans="1:44" s="938" customFormat="1" ht="30" customHeight="1" thickBot="1" x14ac:dyDescent="0.25">
      <c r="A41" s="278"/>
      <c r="B41" s="526"/>
      <c r="C41" s="287" t="s">
        <v>53</v>
      </c>
      <c r="D41" s="500"/>
      <c r="E41" s="483"/>
      <c r="F41" s="484" t="s">
        <v>49</v>
      </c>
      <c r="G41" s="508"/>
      <c r="H41" s="508"/>
      <c r="I41" s="484" t="s">
        <v>49</v>
      </c>
      <c r="J41" s="484" t="s">
        <v>49</v>
      </c>
      <c r="K41" s="484" t="s">
        <v>49</v>
      </c>
      <c r="L41" s="280">
        <f>SUM(L39:L40)</f>
        <v>8.819444444088731E-2</v>
      </c>
      <c r="M41" s="280">
        <f t="shared" ref="M41:O41" si="56">SUM(M39:M40)</f>
        <v>0</v>
      </c>
      <c r="N41" s="280">
        <f t="shared" si="56"/>
        <v>0</v>
      </c>
      <c r="O41" s="280">
        <f t="shared" si="56"/>
        <v>0</v>
      </c>
      <c r="P41" s="280"/>
      <c r="Q41" s="280"/>
      <c r="R41" s="280"/>
      <c r="S41" s="284"/>
      <c r="T41" s="520"/>
      <c r="U41" s="279"/>
      <c r="V41" s="538">
        <f>$AB$11-((N41*24))</f>
        <v>744</v>
      </c>
      <c r="W41" s="539">
        <v>1419</v>
      </c>
      <c r="X41" s="540">
        <v>165.98</v>
      </c>
      <c r="Y41" s="541">
        <f t="shared" ref="Y41" si="57">W41*X41</f>
        <v>235525.62</v>
      </c>
      <c r="Z41" s="486">
        <f>(Y41*(V41-L41*24))/V41</f>
        <v>234855.55383201627</v>
      </c>
      <c r="AA41" s="542">
        <f t="shared" ref="AA41" si="58">(Z41/Y41)*100</f>
        <v>99.715501792126176</v>
      </c>
      <c r="AB41" s="937"/>
    </row>
    <row r="42" spans="1:44" s="938" customFormat="1" ht="25.5" x14ac:dyDescent="0.2">
      <c r="A42" s="543">
        <v>7</v>
      </c>
      <c r="B42" s="544" t="s">
        <v>484</v>
      </c>
      <c r="C42" s="545" t="s">
        <v>485</v>
      </c>
      <c r="D42" s="546">
        <v>223</v>
      </c>
      <c r="E42" s="467" t="s">
        <v>546</v>
      </c>
      <c r="F42" s="532" t="s">
        <v>49</v>
      </c>
      <c r="G42" s="241">
        <v>42921.508333333331</v>
      </c>
      <c r="H42" s="241">
        <v>42921.534722222219</v>
      </c>
      <c r="I42" s="533"/>
      <c r="J42" s="533"/>
      <c r="K42" s="533"/>
      <c r="L42" s="318">
        <f t="shared" ref="L42" si="59">IF(RIGHT(S42)="T",(+H42-G42),0)</f>
        <v>2.6388888887595385E-2</v>
      </c>
      <c r="M42" s="318">
        <f t="shared" ref="M42" si="60">IF(RIGHT(S42)="U",(+H42-G42),0)</f>
        <v>0</v>
      </c>
      <c r="N42" s="318">
        <f t="shared" ref="N42" si="61">IF(RIGHT(S42)="C",(+H42-G42),0)</f>
        <v>0</v>
      </c>
      <c r="O42" s="318">
        <f t="shared" ref="O42" si="62">IF(RIGHT(S42)="D",(+H42-G42),0)</f>
        <v>0</v>
      </c>
      <c r="P42" s="516"/>
      <c r="Q42" s="516"/>
      <c r="R42" s="516"/>
      <c r="S42" s="21" t="s">
        <v>519</v>
      </c>
      <c r="T42" s="55" t="s">
        <v>1211</v>
      </c>
      <c r="U42" s="516"/>
      <c r="V42" s="517"/>
      <c r="W42" s="517"/>
      <c r="X42" s="517"/>
      <c r="Y42" s="517"/>
      <c r="Z42" s="517"/>
      <c r="AA42" s="517"/>
      <c r="AB42" s="937"/>
    </row>
    <row r="43" spans="1:44" s="938" customFormat="1" ht="12.75" x14ac:dyDescent="0.2">
      <c r="A43" s="547"/>
      <c r="B43" s="548"/>
      <c r="C43" s="545"/>
      <c r="D43" s="546"/>
      <c r="E43" s="481"/>
      <c r="F43" s="532"/>
      <c r="G43" s="63"/>
      <c r="H43" s="63"/>
      <c r="I43" s="533"/>
      <c r="J43" s="533"/>
      <c r="K43" s="533"/>
      <c r="L43" s="318">
        <f t="shared" ref="L43" si="63">IF(RIGHT(S43)="T",(+H43-G43),0)</f>
        <v>0</v>
      </c>
      <c r="M43" s="318">
        <f t="shared" ref="M43" si="64">IF(RIGHT(S43)="U",(+H43-G43),0)</f>
        <v>0</v>
      </c>
      <c r="N43" s="318">
        <f t="shared" ref="N43" si="65">IF(RIGHT(S43)="C",(+H43-G43),0)</f>
        <v>0</v>
      </c>
      <c r="O43" s="318">
        <f t="shared" ref="O43" si="66">IF(RIGHT(S43)="D",(+H43-G43),0)</f>
        <v>0</v>
      </c>
      <c r="P43" s="516"/>
      <c r="Q43" s="516"/>
      <c r="R43" s="516"/>
      <c r="S43" s="66"/>
      <c r="T43" s="20"/>
      <c r="U43" s="516"/>
      <c r="V43" s="517"/>
      <c r="W43" s="517"/>
      <c r="X43" s="517"/>
      <c r="Y43" s="517"/>
      <c r="Z43" s="517"/>
      <c r="AA43" s="517"/>
      <c r="AB43" s="937"/>
    </row>
    <row r="44" spans="1:44" s="938" customFormat="1" ht="13.5" thickBot="1" x14ac:dyDescent="0.25">
      <c r="A44" s="547"/>
      <c r="B44" s="548"/>
      <c r="C44" s="545"/>
      <c r="D44" s="546"/>
      <c r="E44" s="481"/>
      <c r="F44" s="532"/>
      <c r="G44" s="63"/>
      <c r="H44" s="63"/>
      <c r="I44" s="533"/>
      <c r="J44" s="533"/>
      <c r="K44" s="533"/>
      <c r="L44" s="318">
        <f t="shared" ref="L44" si="67">IF(RIGHT(S44)="T",(+H44-G44),0)</f>
        <v>0</v>
      </c>
      <c r="M44" s="318">
        <f t="shared" ref="M44" si="68">IF(RIGHT(S44)="U",(+H44-G44),0)</f>
        <v>0</v>
      </c>
      <c r="N44" s="318">
        <f t="shared" ref="N44" si="69">IF(RIGHT(S44)="C",(+H44-G44),0)</f>
        <v>0</v>
      </c>
      <c r="O44" s="318">
        <f t="shared" ref="O44" si="70">IF(RIGHT(S44)="D",(+H44-G44),0)</f>
        <v>0</v>
      </c>
      <c r="P44" s="516"/>
      <c r="Q44" s="516"/>
      <c r="R44" s="516"/>
      <c r="S44" s="26"/>
      <c r="T44" s="20"/>
      <c r="U44" s="516"/>
      <c r="V44" s="517"/>
      <c r="W44" s="517"/>
      <c r="X44" s="517"/>
      <c r="Y44" s="517"/>
      <c r="Z44" s="517"/>
      <c r="AA44" s="517"/>
      <c r="AB44" s="937"/>
    </row>
    <row r="45" spans="1:44" s="938" customFormat="1" ht="30" customHeight="1" thickBot="1" x14ac:dyDescent="0.25">
      <c r="A45" s="278"/>
      <c r="B45" s="526"/>
      <c r="C45" s="287" t="s">
        <v>53</v>
      </c>
      <c r="D45" s="279"/>
      <c r="E45" s="483"/>
      <c r="F45" s="484" t="s">
        <v>49</v>
      </c>
      <c r="G45" s="499"/>
      <c r="H45" s="499"/>
      <c r="I45" s="484" t="s">
        <v>49</v>
      </c>
      <c r="J45" s="484" t="s">
        <v>49</v>
      </c>
      <c r="K45" s="484" t="s">
        <v>49</v>
      </c>
      <c r="L45" s="280">
        <f>SUM(L42:L44)</f>
        <v>2.6388888887595385E-2</v>
      </c>
      <c r="M45" s="280">
        <f>SUM(M42:M44)</f>
        <v>0</v>
      </c>
      <c r="N45" s="280">
        <f>SUM(N42:N44)</f>
        <v>0</v>
      </c>
      <c r="O45" s="280">
        <f>SUM(O42:O44)</f>
        <v>0</v>
      </c>
      <c r="P45" s="280"/>
      <c r="Q45" s="280"/>
      <c r="R45" s="280"/>
      <c r="S45" s="284"/>
      <c r="T45" s="520"/>
      <c r="U45" s="279"/>
      <c r="V45" s="538">
        <f>$AB$11-((N45*24))</f>
        <v>744</v>
      </c>
      <c r="W45" s="549">
        <v>1393</v>
      </c>
      <c r="X45" s="550">
        <v>223</v>
      </c>
      <c r="Y45" s="387">
        <f t="shared" ref="Y45" si="71">W45*X45</f>
        <v>310639</v>
      </c>
      <c r="Z45" s="486">
        <f>(Y45*(V45-L45*24))/V45</f>
        <v>310374.56715951121</v>
      </c>
      <c r="AA45" s="551">
        <f t="shared" ref="AA45" si="72">(Z45/Y45)*100</f>
        <v>99.914874551975501</v>
      </c>
      <c r="AB45" s="937"/>
    </row>
    <row r="46" spans="1:44" s="938" customFormat="1" ht="30" customHeight="1" x14ac:dyDescent="0.2">
      <c r="A46" s="529">
        <v>8</v>
      </c>
      <c r="B46" s="367" t="s">
        <v>523</v>
      </c>
      <c r="C46" s="552" t="s">
        <v>499</v>
      </c>
      <c r="D46" s="553">
        <v>465.8</v>
      </c>
      <c r="E46" s="467" t="s">
        <v>546</v>
      </c>
      <c r="F46" s="532" t="s">
        <v>49</v>
      </c>
      <c r="G46" s="241">
        <v>42918.280555555553</v>
      </c>
      <c r="H46" s="241">
        <v>42918.590277777781</v>
      </c>
      <c r="I46" s="533"/>
      <c r="J46" s="533"/>
      <c r="K46" s="533"/>
      <c r="L46" s="318">
        <f t="shared" ref="L46" si="73">IF(RIGHT(S46)="T",(+H46-G46),0)</f>
        <v>0</v>
      </c>
      <c r="M46" s="318">
        <f t="shared" ref="M46" si="74">IF(RIGHT(S46)="U",(+H46-G46),0)</f>
        <v>0</v>
      </c>
      <c r="N46" s="318">
        <f t="shared" ref="N46" si="75">IF(RIGHT(S46)="C",(+H46-G46),0)</f>
        <v>0</v>
      </c>
      <c r="O46" s="318">
        <f t="shared" ref="O46" si="76">IF(RIGHT(S46)="D",(+H46-G46),0)</f>
        <v>0.30972222222771961</v>
      </c>
      <c r="P46" s="516"/>
      <c r="Q46" s="516"/>
      <c r="R46" s="516"/>
      <c r="S46" s="21" t="s">
        <v>52</v>
      </c>
      <c r="T46" s="55" t="s">
        <v>1206</v>
      </c>
      <c r="U46" s="516"/>
      <c r="V46" s="517"/>
      <c r="W46" s="534"/>
      <c r="X46" s="534"/>
      <c r="Y46" s="534"/>
      <c r="Z46" s="534"/>
      <c r="AA46" s="534"/>
      <c r="AB46" s="937"/>
    </row>
    <row r="47" spans="1:44" s="938" customFormat="1" ht="30" customHeight="1" x14ac:dyDescent="0.2">
      <c r="A47" s="554"/>
      <c r="B47" s="555"/>
      <c r="C47" s="556"/>
      <c r="D47" s="557"/>
      <c r="E47" s="481"/>
      <c r="F47" s="532"/>
      <c r="G47" s="246">
        <v>42931.665277777778</v>
      </c>
      <c r="H47" s="246">
        <v>42931.748611111114</v>
      </c>
      <c r="I47" s="533"/>
      <c r="J47" s="533"/>
      <c r="K47" s="533"/>
      <c r="L47" s="318">
        <f t="shared" ref="L47:L48" si="77">IF(RIGHT(S47)="T",(+H47-G47),0)</f>
        <v>8.3333333335758653E-2</v>
      </c>
      <c r="M47" s="318">
        <f t="shared" ref="M47:M48" si="78">IF(RIGHT(S47)="U",(+H47-G47),0)</f>
        <v>0</v>
      </c>
      <c r="N47" s="318">
        <f t="shared" ref="N47:N48" si="79">IF(RIGHT(S47)="C",(+H47-G47),0)</f>
        <v>0</v>
      </c>
      <c r="O47" s="318">
        <f t="shared" ref="O47:O48" si="80">IF(RIGHT(S47)="D",(+H47-G47),0)</f>
        <v>0</v>
      </c>
      <c r="P47" s="516"/>
      <c r="Q47" s="516"/>
      <c r="R47" s="516"/>
      <c r="S47" s="21" t="s">
        <v>473</v>
      </c>
      <c r="T47" s="55" t="s">
        <v>1208</v>
      </c>
      <c r="U47" s="516"/>
      <c r="V47" s="517"/>
      <c r="W47" s="534"/>
      <c r="X47" s="534"/>
      <c r="Y47" s="534"/>
      <c r="Z47" s="534"/>
      <c r="AA47" s="534"/>
      <c r="AB47" s="937"/>
    </row>
    <row r="48" spans="1:44" s="938" customFormat="1" ht="30" customHeight="1" x14ac:dyDescent="0.2">
      <c r="A48" s="554"/>
      <c r="B48" s="555"/>
      <c r="C48" s="556"/>
      <c r="D48" s="557"/>
      <c r="E48" s="481"/>
      <c r="F48" s="532"/>
      <c r="G48" s="63"/>
      <c r="H48" s="63"/>
      <c r="I48" s="533"/>
      <c r="J48" s="533"/>
      <c r="K48" s="533"/>
      <c r="L48" s="318">
        <f t="shared" si="77"/>
        <v>0</v>
      </c>
      <c r="M48" s="318">
        <f t="shared" si="78"/>
        <v>0</v>
      </c>
      <c r="N48" s="318">
        <f t="shared" si="79"/>
        <v>0</v>
      </c>
      <c r="O48" s="318">
        <f t="shared" si="80"/>
        <v>0</v>
      </c>
      <c r="P48" s="516"/>
      <c r="Q48" s="516"/>
      <c r="R48" s="516"/>
      <c r="S48" s="66"/>
      <c r="T48" s="20"/>
      <c r="U48" s="516"/>
      <c r="V48" s="517"/>
      <c r="W48" s="534"/>
      <c r="X48" s="534"/>
      <c r="Y48" s="534"/>
      <c r="Z48" s="534"/>
      <c r="AA48" s="534"/>
      <c r="AB48" s="937"/>
    </row>
    <row r="49" spans="1:44" s="938" customFormat="1" ht="30" customHeight="1" thickBot="1" x14ac:dyDescent="0.25">
      <c r="A49" s="278"/>
      <c r="B49" s="526"/>
      <c r="C49" s="287" t="s">
        <v>53</v>
      </c>
      <c r="D49" s="279"/>
      <c r="E49" s="483"/>
      <c r="F49" s="484" t="s">
        <v>49</v>
      </c>
      <c r="G49" s="508"/>
      <c r="H49" s="508"/>
      <c r="I49" s="484" t="s">
        <v>49</v>
      </c>
      <c r="J49" s="484" t="s">
        <v>49</v>
      </c>
      <c r="K49" s="484" t="s">
        <v>49</v>
      </c>
      <c r="L49" s="280">
        <f>SUM(L46:L48)</f>
        <v>8.3333333335758653E-2</v>
      </c>
      <c r="M49" s="280">
        <f>SUM(M46:M48)</f>
        <v>0</v>
      </c>
      <c r="N49" s="280">
        <f>SUM(N46:N48)</f>
        <v>0</v>
      </c>
      <c r="O49" s="280">
        <f>SUM(O46:O48)</f>
        <v>0.30972222222771961</v>
      </c>
      <c r="P49" s="280"/>
      <c r="Q49" s="280"/>
      <c r="R49" s="280"/>
      <c r="S49" s="284"/>
      <c r="T49" s="520"/>
      <c r="U49" s="279"/>
      <c r="V49" s="486">
        <f>$AB$11-((N49*24))</f>
        <v>744</v>
      </c>
      <c r="W49" s="483">
        <v>1440</v>
      </c>
      <c r="X49" s="510">
        <v>465.8</v>
      </c>
      <c r="Y49" s="281">
        <f>W49*X49</f>
        <v>670752</v>
      </c>
      <c r="Z49" s="486">
        <f>(Y49*(V49-L49*24))/V49</f>
        <v>668948.90322575392</v>
      </c>
      <c r="AA49" s="282">
        <f>(Z49/Y49)*100</f>
        <v>99.731182795691097</v>
      </c>
      <c r="AB49" s="937"/>
    </row>
    <row r="50" spans="1:44" s="938" customFormat="1" ht="30" customHeight="1" x14ac:dyDescent="0.2">
      <c r="A50" s="529">
        <v>9</v>
      </c>
      <c r="B50" s="558" t="s">
        <v>521</v>
      </c>
      <c r="C50" s="552" t="s">
        <v>500</v>
      </c>
      <c r="D50" s="553">
        <v>326.17200000000003</v>
      </c>
      <c r="E50" s="467" t="s">
        <v>546</v>
      </c>
      <c r="F50" s="532" t="s">
        <v>49</v>
      </c>
      <c r="G50" s="97"/>
      <c r="H50" s="97"/>
      <c r="I50" s="533"/>
      <c r="J50" s="533"/>
      <c r="K50" s="533"/>
      <c r="L50" s="318">
        <f t="shared" ref="L50" si="81">IF(RIGHT(S50)="T",(+H50-G50),0)</f>
        <v>0</v>
      </c>
      <c r="M50" s="318">
        <f t="shared" ref="M50" si="82">IF(RIGHT(S50)="U",(+H50-G50),0)</f>
        <v>0</v>
      </c>
      <c r="N50" s="318">
        <f t="shared" ref="N50" si="83">IF(RIGHT(S50)="C",(+H50-G50),0)</f>
        <v>0</v>
      </c>
      <c r="O50" s="318">
        <f t="shared" ref="O50" si="84">IF(RIGHT(S50)="D",(+H50-G50),0)</f>
        <v>0</v>
      </c>
      <c r="P50" s="516"/>
      <c r="Q50" s="516"/>
      <c r="R50" s="516"/>
      <c r="S50" s="26"/>
      <c r="T50" s="20"/>
      <c r="U50" s="516"/>
      <c r="V50" s="517"/>
      <c r="W50" s="534"/>
      <c r="X50" s="534"/>
      <c r="Y50" s="534"/>
      <c r="Z50" s="534"/>
      <c r="AA50" s="534"/>
      <c r="AB50" s="937"/>
    </row>
    <row r="51" spans="1:44" s="938" customFormat="1" ht="30" customHeight="1" x14ac:dyDescent="0.2">
      <c r="A51" s="554"/>
      <c r="B51" s="559"/>
      <c r="C51" s="556"/>
      <c r="D51" s="557"/>
      <c r="E51" s="481"/>
      <c r="F51" s="532"/>
      <c r="G51" s="63"/>
      <c r="H51" s="63"/>
      <c r="I51" s="533"/>
      <c r="J51" s="533"/>
      <c r="K51" s="533"/>
      <c r="L51" s="318">
        <f t="shared" ref="L51:L52" si="85">IF(RIGHT(S51)="T",(+H51-G51),0)</f>
        <v>0</v>
      </c>
      <c r="M51" s="318">
        <f t="shared" ref="M51:M52" si="86">IF(RIGHT(S51)="U",(+H51-G51),0)</f>
        <v>0</v>
      </c>
      <c r="N51" s="318">
        <f t="shared" ref="N51:N52" si="87">IF(RIGHT(S51)="C",(+H51-G51),0)</f>
        <v>0</v>
      </c>
      <c r="O51" s="318">
        <f t="shared" ref="O51:O52" si="88">IF(RIGHT(S51)="D",(+H51-G51),0)</f>
        <v>0</v>
      </c>
      <c r="P51" s="516"/>
      <c r="Q51" s="516"/>
      <c r="R51" s="516"/>
      <c r="S51" s="26"/>
      <c r="T51" s="20"/>
      <c r="U51" s="516"/>
      <c r="V51" s="517"/>
      <c r="W51" s="534"/>
      <c r="X51" s="534"/>
      <c r="Y51" s="534"/>
      <c r="Z51" s="534"/>
      <c r="AA51" s="534"/>
      <c r="AB51" s="937"/>
    </row>
    <row r="52" spans="1:44" s="938" customFormat="1" ht="30" customHeight="1" x14ac:dyDescent="0.2">
      <c r="A52" s="554"/>
      <c r="B52" s="560"/>
      <c r="C52" s="556"/>
      <c r="D52" s="561"/>
      <c r="E52" s="481"/>
      <c r="F52" s="532"/>
      <c r="G52" s="36"/>
      <c r="H52" s="36"/>
      <c r="I52" s="533"/>
      <c r="J52" s="533"/>
      <c r="K52" s="533"/>
      <c r="L52" s="318">
        <f t="shared" si="85"/>
        <v>0</v>
      </c>
      <c r="M52" s="318">
        <f t="shared" si="86"/>
        <v>0</v>
      </c>
      <c r="N52" s="318">
        <f t="shared" si="87"/>
        <v>0</v>
      </c>
      <c r="O52" s="318">
        <f t="shared" si="88"/>
        <v>0</v>
      </c>
      <c r="P52" s="516"/>
      <c r="Q52" s="516"/>
      <c r="R52" s="516"/>
      <c r="S52" s="31"/>
      <c r="T52" s="29"/>
      <c r="U52" s="516"/>
      <c r="V52" s="517"/>
      <c r="W52" s="534"/>
      <c r="X52" s="534"/>
      <c r="Y52" s="534"/>
      <c r="Z52" s="534"/>
      <c r="AA52" s="534"/>
      <c r="AB52" s="937"/>
    </row>
    <row r="53" spans="1:44" s="938" customFormat="1" ht="30" customHeight="1" thickBot="1" x14ac:dyDescent="0.25">
      <c r="A53" s="278"/>
      <c r="B53" s="526"/>
      <c r="C53" s="287" t="s">
        <v>53</v>
      </c>
      <c r="D53" s="279"/>
      <c r="E53" s="483"/>
      <c r="F53" s="484" t="s">
        <v>49</v>
      </c>
      <c r="G53" s="562"/>
      <c r="H53" s="562"/>
      <c r="I53" s="484" t="s">
        <v>49</v>
      </c>
      <c r="J53" s="484" t="s">
        <v>49</v>
      </c>
      <c r="K53" s="484" t="s">
        <v>49</v>
      </c>
      <c r="L53" s="280">
        <f>SUM(L50:L52)</f>
        <v>0</v>
      </c>
      <c r="M53" s="280">
        <f>SUM(M50:M52)</f>
        <v>0</v>
      </c>
      <c r="N53" s="280">
        <f>SUM(N50:N52)</f>
        <v>0</v>
      </c>
      <c r="O53" s="280">
        <f>SUM(O50:O52)</f>
        <v>0</v>
      </c>
      <c r="P53" s="280"/>
      <c r="Q53" s="280"/>
      <c r="R53" s="280"/>
      <c r="S53" s="563"/>
      <c r="T53" s="563"/>
      <c r="U53" s="279"/>
      <c r="V53" s="486">
        <f>$AB$11-((N53*24))</f>
        <v>744</v>
      </c>
      <c r="W53" s="564">
        <v>1447</v>
      </c>
      <c r="X53" s="565">
        <v>326.17200000000003</v>
      </c>
      <c r="Y53" s="368">
        <f>W53*X53</f>
        <v>471970.88400000002</v>
      </c>
      <c r="Z53" s="486">
        <f>(Y53*(V53-L53*24))/V53</f>
        <v>471970.88400000008</v>
      </c>
      <c r="AA53" s="270">
        <f>(Z53/Y53)*100</f>
        <v>100.00000000000003</v>
      </c>
      <c r="AB53" s="937"/>
    </row>
    <row r="54" spans="1:44" s="938" customFormat="1" ht="30" customHeight="1" thickBot="1" x14ac:dyDescent="0.25">
      <c r="A54" s="529">
        <v>10</v>
      </c>
      <c r="B54" s="558" t="s">
        <v>522</v>
      </c>
      <c r="C54" s="552" t="s">
        <v>501</v>
      </c>
      <c r="D54" s="553">
        <v>326.17200000000003</v>
      </c>
      <c r="E54" s="467" t="s">
        <v>546</v>
      </c>
      <c r="F54" s="532" t="s">
        <v>49</v>
      </c>
      <c r="G54" s="246">
        <v>42934.334722222222</v>
      </c>
      <c r="H54" s="246">
        <v>42934.416666666664</v>
      </c>
      <c r="I54" s="533"/>
      <c r="J54" s="533"/>
      <c r="K54" s="533"/>
      <c r="L54" s="318">
        <f t="shared" ref="L54" si="89">IF(RIGHT(S54)="T",(+H54-G54),0)</f>
        <v>0</v>
      </c>
      <c r="M54" s="318">
        <f t="shared" ref="M54" si="90">IF(RIGHT(S54)="U",(+H54-G54),0)</f>
        <v>0</v>
      </c>
      <c r="N54" s="318">
        <f t="shared" ref="N54" si="91">IF(RIGHT(S54)="C",(+H54-G54),0)</f>
        <v>8.1944444442342501E-2</v>
      </c>
      <c r="O54" s="318">
        <f t="shared" ref="O54" si="92">IF(RIGHT(S54)="D",(+H54-G54),0)</f>
        <v>0</v>
      </c>
      <c r="P54" s="516"/>
      <c r="Q54" s="516"/>
      <c r="R54" s="516"/>
      <c r="S54" s="31" t="s">
        <v>550</v>
      </c>
      <c r="T54" s="55" t="s">
        <v>1212</v>
      </c>
      <c r="U54" s="516"/>
      <c r="V54" s="517"/>
      <c r="W54" s="534"/>
      <c r="X54" s="534"/>
      <c r="Y54" s="534"/>
      <c r="Z54" s="486"/>
      <c r="AA54" s="534"/>
      <c r="AB54" s="937"/>
    </row>
    <row r="55" spans="1:44" s="938" customFormat="1" ht="30" customHeight="1" thickBot="1" x14ac:dyDescent="0.25">
      <c r="A55" s="554"/>
      <c r="B55" s="560"/>
      <c r="C55" s="556"/>
      <c r="D55" s="561"/>
      <c r="E55" s="481"/>
      <c r="F55" s="532"/>
      <c r="G55" s="32"/>
      <c r="H55" s="22"/>
      <c r="I55" s="533"/>
      <c r="J55" s="533"/>
      <c r="K55" s="533"/>
      <c r="L55" s="318">
        <f t="shared" ref="L55" si="93">IF(RIGHT(S55)="T",(+H55-G55),0)</f>
        <v>0</v>
      </c>
      <c r="M55" s="318">
        <f t="shared" ref="M55" si="94">IF(RIGHT(S55)="U",(+H55-G55),0)</f>
        <v>0</v>
      </c>
      <c r="N55" s="318">
        <f t="shared" ref="N55" si="95">IF(RIGHT(S55)="C",(+H55-G55),0)</f>
        <v>0</v>
      </c>
      <c r="O55" s="318">
        <f t="shared" ref="O55" si="96">IF(RIGHT(S55)="D",(+H55-G55),0)</f>
        <v>0</v>
      </c>
      <c r="P55" s="516"/>
      <c r="Q55" s="516"/>
      <c r="R55" s="516"/>
      <c r="S55" s="23"/>
      <c r="T55" s="24"/>
      <c r="U55" s="516"/>
      <c r="V55" s="517"/>
      <c r="W55" s="534"/>
      <c r="X55" s="534"/>
      <c r="Y55" s="534"/>
      <c r="Z55" s="486"/>
      <c r="AA55" s="534"/>
      <c r="AB55" s="937"/>
    </row>
    <row r="56" spans="1:44" s="938" customFormat="1" ht="30" customHeight="1" thickBot="1" x14ac:dyDescent="0.25">
      <c r="A56" s="278"/>
      <c r="B56" s="526"/>
      <c r="C56" s="287" t="s">
        <v>53</v>
      </c>
      <c r="D56" s="279"/>
      <c r="E56" s="483"/>
      <c r="F56" s="484" t="s">
        <v>49</v>
      </c>
      <c r="G56" s="563"/>
      <c r="H56" s="563"/>
      <c r="I56" s="484" t="s">
        <v>49</v>
      </c>
      <c r="J56" s="484" t="s">
        <v>49</v>
      </c>
      <c r="K56" s="484" t="s">
        <v>49</v>
      </c>
      <c r="L56" s="280">
        <f>SUM(L54:L55)</f>
        <v>0</v>
      </c>
      <c r="M56" s="280">
        <f>SUM(M54:M55)</f>
        <v>0</v>
      </c>
      <c r="N56" s="280">
        <f>SUM(N54:N55)</f>
        <v>8.1944444442342501E-2</v>
      </c>
      <c r="O56" s="280">
        <f>SUM(O54:O55)</f>
        <v>0</v>
      </c>
      <c r="P56" s="280"/>
      <c r="Q56" s="280"/>
      <c r="R56" s="280"/>
      <c r="S56" s="284"/>
      <c r="T56" s="520"/>
      <c r="U56" s="279"/>
      <c r="V56" s="486">
        <f>$AB$11-((N56*24))</f>
        <v>742.03333333338378</v>
      </c>
      <c r="W56" s="564">
        <v>1447</v>
      </c>
      <c r="X56" s="565">
        <v>326.17200000000003</v>
      </c>
      <c r="Y56" s="368">
        <f>W56*X56</f>
        <v>471970.88400000002</v>
      </c>
      <c r="Z56" s="486">
        <f>(Y56*(V56-L56*24))/V56</f>
        <v>471970.88400000002</v>
      </c>
      <c r="AA56" s="270">
        <f>(Z56/Y56)*100</f>
        <v>100</v>
      </c>
      <c r="AB56" s="937"/>
    </row>
    <row r="57" spans="1:44" s="938" customFormat="1" ht="30" customHeight="1" thickBot="1" x14ac:dyDescent="0.25">
      <c r="A57" s="566"/>
      <c r="B57" s="567"/>
      <c r="C57" s="322"/>
      <c r="D57" s="321"/>
      <c r="E57" s="568"/>
      <c r="F57" s="569"/>
      <c r="G57" s="563"/>
      <c r="H57" s="563"/>
      <c r="I57" s="569"/>
      <c r="J57" s="569"/>
      <c r="K57" s="569"/>
      <c r="L57" s="320"/>
      <c r="M57" s="320"/>
      <c r="N57" s="320"/>
      <c r="O57" s="320"/>
      <c r="P57" s="320"/>
      <c r="Q57" s="320"/>
      <c r="R57" s="320"/>
      <c r="S57" s="570"/>
      <c r="T57" s="571"/>
      <c r="U57" s="321"/>
      <c r="V57" s="572"/>
      <c r="W57" s="573"/>
      <c r="X57" s="574"/>
      <c r="Y57" s="369"/>
      <c r="Z57" s="486"/>
      <c r="AA57" s="271"/>
      <c r="AB57" s="937"/>
    </row>
    <row r="58" spans="1:44" s="934" customFormat="1" ht="30" customHeight="1" thickBot="1" x14ac:dyDescent="0.25">
      <c r="A58" s="575" t="s">
        <v>61</v>
      </c>
      <c r="B58" s="567"/>
      <c r="C58" s="576" t="s">
        <v>62</v>
      </c>
      <c r="D58" s="575"/>
      <c r="E58" s="568"/>
      <c r="F58" s="569" t="s">
        <v>49</v>
      </c>
      <c r="G58" s="577"/>
      <c r="H58" s="577"/>
      <c r="I58" s="578"/>
      <c r="J58" s="578"/>
      <c r="K58" s="578"/>
      <c r="L58" s="578"/>
      <c r="M58" s="578"/>
      <c r="N58" s="578"/>
      <c r="O58" s="578"/>
      <c r="P58" s="578"/>
      <c r="Q58" s="578"/>
      <c r="R58" s="578"/>
      <c r="S58" s="579"/>
      <c r="T58" s="580"/>
      <c r="U58" s="578"/>
      <c r="V58" s="575"/>
      <c r="W58" s="575"/>
      <c r="X58" s="575"/>
      <c r="Y58" s="575"/>
      <c r="Z58" s="486"/>
      <c r="AA58" s="575"/>
      <c r="AB58" s="932"/>
      <c r="AC58" s="933"/>
      <c r="AD58" s="933"/>
      <c r="AE58" s="933"/>
      <c r="AF58" s="930"/>
      <c r="AG58" s="930"/>
      <c r="AH58" s="930"/>
      <c r="AI58" s="930"/>
      <c r="AJ58" s="930"/>
      <c r="AK58" s="930"/>
      <c r="AL58" s="930"/>
      <c r="AM58" s="930"/>
      <c r="AN58" s="930"/>
      <c r="AO58" s="930"/>
      <c r="AP58" s="930"/>
      <c r="AQ58" s="930"/>
      <c r="AR58" s="930"/>
    </row>
    <row r="59" spans="1:44" s="939" customFormat="1" ht="30" customHeight="1" thickBot="1" x14ac:dyDescent="0.25">
      <c r="A59" s="274">
        <v>1</v>
      </c>
      <c r="B59" s="370" t="s">
        <v>558</v>
      </c>
      <c r="C59" s="56" t="s">
        <v>551</v>
      </c>
      <c r="D59" s="581">
        <v>29.981999999999999</v>
      </c>
      <c r="E59" s="582" t="s">
        <v>546</v>
      </c>
      <c r="F59" s="583" t="s">
        <v>49</v>
      </c>
      <c r="G59" s="422">
        <v>42936.025000000001</v>
      </c>
      <c r="H59" s="422">
        <v>42936.059027777781</v>
      </c>
      <c r="I59" s="583" t="s">
        <v>49</v>
      </c>
      <c r="J59" s="583" t="s">
        <v>49</v>
      </c>
      <c r="K59" s="584"/>
      <c r="L59" s="585">
        <f>IF(RIGHT(S59)="T",(+H59-G59),0)</f>
        <v>3.4027777779556345E-2</v>
      </c>
      <c r="M59" s="585">
        <f>IF(RIGHT(S59)="U",(+H59-G59),0)</f>
        <v>0</v>
      </c>
      <c r="N59" s="585">
        <f>IF(RIGHT(S59)="C",(+H59-G59),0)</f>
        <v>0</v>
      </c>
      <c r="O59" s="585">
        <f>IF(RIGHT(S59)="D",(+H59-G59),0)</f>
        <v>0</v>
      </c>
      <c r="P59" s="583"/>
      <c r="Q59" s="583"/>
      <c r="R59" s="583"/>
      <c r="S59" s="257" t="s">
        <v>477</v>
      </c>
      <c r="T59" s="425" t="s">
        <v>1241</v>
      </c>
      <c r="U59" s="586"/>
      <c r="V59" s="587"/>
      <c r="W59" s="588"/>
      <c r="X59" s="588"/>
      <c r="Y59" s="588"/>
      <c r="Z59" s="486"/>
      <c r="AA59" s="589"/>
    </row>
    <row r="60" spans="1:44" s="939" customFormat="1" ht="30" customHeight="1" thickBot="1" x14ac:dyDescent="0.25">
      <c r="A60" s="325"/>
      <c r="B60" s="590"/>
      <c r="C60" s="326"/>
      <c r="D60" s="537"/>
      <c r="E60" s="591"/>
      <c r="F60" s="490" t="s">
        <v>49</v>
      </c>
      <c r="G60" s="272"/>
      <c r="H60" s="272"/>
      <c r="I60" s="490" t="s">
        <v>49</v>
      </c>
      <c r="J60" s="490" t="s">
        <v>49</v>
      </c>
      <c r="K60" s="592"/>
      <c r="L60" s="318">
        <f>IF(RIGHT(S60)="T",(+H60-G60),0)</f>
        <v>0</v>
      </c>
      <c r="M60" s="318">
        <f>IF(RIGHT(S60)="U",(+H60-G60),0)</f>
        <v>0</v>
      </c>
      <c r="N60" s="318">
        <f>IF(RIGHT(S60)="C",(+H60-G60),0)</f>
        <v>0</v>
      </c>
      <c r="O60" s="318">
        <f>IF(RIGHT(S60)="D",(+H60-G60),0)</f>
        <v>0</v>
      </c>
      <c r="P60" s="490"/>
      <c r="Q60" s="490"/>
      <c r="R60" s="490"/>
      <c r="S60" s="273"/>
      <c r="T60" s="371"/>
      <c r="U60" s="586"/>
      <c r="V60" s="587"/>
      <c r="W60" s="588"/>
      <c r="X60" s="588"/>
      <c r="Y60" s="588"/>
      <c r="Z60" s="486"/>
      <c r="AA60" s="589"/>
    </row>
    <row r="61" spans="1:44" s="940" customFormat="1" ht="30" customHeight="1" thickBot="1" x14ac:dyDescent="0.25">
      <c r="A61" s="278"/>
      <c r="B61" s="279"/>
      <c r="C61" s="287" t="s">
        <v>53</v>
      </c>
      <c r="D61" s="279"/>
      <c r="E61" s="483"/>
      <c r="F61" s="484" t="s">
        <v>49</v>
      </c>
      <c r="G61" s="283"/>
      <c r="H61" s="283"/>
      <c r="I61" s="484" t="s">
        <v>49</v>
      </c>
      <c r="J61" s="484" t="s">
        <v>49</v>
      </c>
      <c r="K61" s="460"/>
      <c r="L61" s="280">
        <f>SUM(L59:L60)</f>
        <v>3.4027777779556345E-2</v>
      </c>
      <c r="M61" s="280">
        <f t="shared" ref="M61:O61" si="97">SUM(M59:M60)</f>
        <v>0</v>
      </c>
      <c r="N61" s="280">
        <f t="shared" si="97"/>
        <v>0</v>
      </c>
      <c r="O61" s="280">
        <f t="shared" si="97"/>
        <v>0</v>
      </c>
      <c r="P61" s="280"/>
      <c r="Q61" s="280"/>
      <c r="R61" s="280"/>
      <c r="S61" s="284"/>
      <c r="T61" s="520"/>
      <c r="U61" s="279"/>
      <c r="V61" s="486">
        <f>$AB$11-((N61*24))</f>
        <v>744</v>
      </c>
      <c r="W61" s="483">
        <v>515</v>
      </c>
      <c r="X61" s="510">
        <v>29.981999999999999</v>
      </c>
      <c r="Y61" s="281">
        <f>W61*X61</f>
        <v>15440.73</v>
      </c>
      <c r="Z61" s="486">
        <f>(Y61*(V61-L61*24))/V61</f>
        <v>15423.781170025995</v>
      </c>
      <c r="AA61" s="282">
        <f>(Z61/Y61)*100</f>
        <v>99.890232974904663</v>
      </c>
      <c r="AB61" s="939"/>
    </row>
    <row r="62" spans="1:44" s="927" customFormat="1" ht="30" customHeight="1" thickBot="1" x14ac:dyDescent="0.25">
      <c r="A62" s="463">
        <v>2</v>
      </c>
      <c r="B62" s="512" t="s">
        <v>63</v>
      </c>
      <c r="C62" s="513" t="s">
        <v>64</v>
      </c>
      <c r="D62" s="489">
        <v>29.981999999999999</v>
      </c>
      <c r="E62" s="467" t="s">
        <v>546</v>
      </c>
      <c r="F62" s="490" t="s">
        <v>49</v>
      </c>
      <c r="G62" s="97"/>
      <c r="H62" s="97"/>
      <c r="I62" s="514"/>
      <c r="J62" s="514"/>
      <c r="K62" s="514"/>
      <c r="L62" s="285">
        <f>IF(RIGHT(S62)="T",(+H62-G62),0)</f>
        <v>0</v>
      </c>
      <c r="M62" s="285">
        <f>IF(RIGHT(S62)="U",(+H62-G62),0)</f>
        <v>0</v>
      </c>
      <c r="N62" s="285">
        <f>IF(RIGHT(S62)="C",(+H62-G62),0)</f>
        <v>0</v>
      </c>
      <c r="O62" s="285">
        <f>IF(RIGHT(S62)="D",(+H62-G62),0)</f>
        <v>0</v>
      </c>
      <c r="P62" s="515"/>
      <c r="Q62" s="515"/>
      <c r="R62" s="515"/>
      <c r="S62" s="26"/>
      <c r="T62" s="20"/>
      <c r="U62" s="515"/>
      <c r="V62" s="593"/>
      <c r="W62" s="594"/>
      <c r="X62" s="594"/>
      <c r="Y62" s="594"/>
      <c r="Z62" s="486"/>
      <c r="AA62" s="595"/>
      <c r="AC62" s="926"/>
      <c r="AD62" s="926"/>
      <c r="AE62" s="926"/>
      <c r="AF62" s="922"/>
      <c r="AG62" s="922"/>
      <c r="AH62" s="922"/>
      <c r="AI62" s="922"/>
      <c r="AJ62" s="922"/>
      <c r="AK62" s="922"/>
      <c r="AL62" s="922"/>
      <c r="AM62" s="922"/>
      <c r="AN62" s="922"/>
      <c r="AO62" s="922"/>
      <c r="AP62" s="922"/>
      <c r="AQ62" s="922"/>
      <c r="AR62" s="922"/>
    </row>
    <row r="63" spans="1:44" s="927" customFormat="1" ht="30" customHeight="1" thickBot="1" x14ac:dyDescent="0.25">
      <c r="A63" s="477"/>
      <c r="B63" s="518"/>
      <c r="C63" s="519"/>
      <c r="D63" s="494"/>
      <c r="E63" s="481"/>
      <c r="F63" s="482"/>
      <c r="G63" s="97"/>
      <c r="H63" s="97"/>
      <c r="I63" s="469"/>
      <c r="J63" s="469"/>
      <c r="K63" s="469"/>
      <c r="L63" s="285">
        <f t="shared" ref="L63:L65" si="98">IF(RIGHT(S63)="T",(+H63-G63),0)</f>
        <v>0</v>
      </c>
      <c r="M63" s="285">
        <f t="shared" ref="M63:M65" si="99">IF(RIGHT(S63)="U",(+H63-G63),0)</f>
        <v>0</v>
      </c>
      <c r="N63" s="285">
        <f t="shared" ref="N63:N65" si="100">IF(RIGHT(S63)="C",(+H63-G63),0)</f>
        <v>0</v>
      </c>
      <c r="O63" s="285">
        <f t="shared" ref="O63:O65" si="101">IF(RIGHT(S63)="D",(+H63-G63),0)</f>
        <v>0</v>
      </c>
      <c r="P63" s="470"/>
      <c r="Q63" s="470"/>
      <c r="R63" s="470"/>
      <c r="S63" s="26"/>
      <c r="T63" s="20"/>
      <c r="U63" s="470"/>
      <c r="V63" s="596"/>
      <c r="W63" s="475"/>
      <c r="X63" s="475"/>
      <c r="Y63" s="475"/>
      <c r="Z63" s="486"/>
      <c r="AA63" s="597"/>
      <c r="AC63" s="926"/>
      <c r="AD63" s="926"/>
      <c r="AE63" s="926"/>
      <c r="AF63" s="922"/>
      <c r="AG63" s="922"/>
      <c r="AH63" s="922"/>
      <c r="AI63" s="922"/>
      <c r="AJ63" s="922"/>
      <c r="AK63" s="922"/>
      <c r="AL63" s="922"/>
      <c r="AM63" s="922"/>
      <c r="AN63" s="922"/>
      <c r="AO63" s="922"/>
      <c r="AP63" s="922"/>
      <c r="AQ63" s="922"/>
      <c r="AR63" s="922"/>
    </row>
    <row r="64" spans="1:44" s="927" customFormat="1" ht="30" customHeight="1" thickBot="1" x14ac:dyDescent="0.25">
      <c r="A64" s="477"/>
      <c r="B64" s="518"/>
      <c r="C64" s="519"/>
      <c r="D64" s="494"/>
      <c r="E64" s="481"/>
      <c r="F64" s="482"/>
      <c r="G64" s="97"/>
      <c r="H64" s="97"/>
      <c r="I64" s="469"/>
      <c r="J64" s="469"/>
      <c r="K64" s="469"/>
      <c r="L64" s="285">
        <f t="shared" si="98"/>
        <v>0</v>
      </c>
      <c r="M64" s="285">
        <f t="shared" si="99"/>
        <v>0</v>
      </c>
      <c r="N64" s="285">
        <f t="shared" si="100"/>
        <v>0</v>
      </c>
      <c r="O64" s="285">
        <f t="shared" si="101"/>
        <v>0</v>
      </c>
      <c r="P64" s="470"/>
      <c r="Q64" s="470"/>
      <c r="R64" s="470"/>
      <c r="S64" s="26"/>
      <c r="T64" s="20"/>
      <c r="U64" s="470"/>
      <c r="V64" s="596"/>
      <c r="W64" s="475"/>
      <c r="X64" s="475"/>
      <c r="Y64" s="475"/>
      <c r="Z64" s="486"/>
      <c r="AA64" s="597"/>
      <c r="AC64" s="926"/>
      <c r="AD64" s="926"/>
      <c r="AE64" s="926"/>
      <c r="AF64" s="922"/>
      <c r="AG64" s="922"/>
      <c r="AH64" s="922"/>
      <c r="AI64" s="922"/>
      <c r="AJ64" s="922"/>
      <c r="AK64" s="922"/>
      <c r="AL64" s="922"/>
      <c r="AM64" s="922"/>
      <c r="AN64" s="922"/>
      <c r="AO64" s="922"/>
      <c r="AP64" s="922"/>
      <c r="AQ64" s="922"/>
      <c r="AR64" s="922"/>
    </row>
    <row r="65" spans="1:44" s="927" customFormat="1" ht="30" customHeight="1" thickBot="1" x14ac:dyDescent="0.25">
      <c r="A65" s="477"/>
      <c r="B65" s="518"/>
      <c r="C65" s="519"/>
      <c r="D65" s="494"/>
      <c r="E65" s="481"/>
      <c r="F65" s="482"/>
      <c r="G65" s="97"/>
      <c r="H65" s="97"/>
      <c r="I65" s="469"/>
      <c r="J65" s="469"/>
      <c r="K65" s="469"/>
      <c r="L65" s="285">
        <f t="shared" si="98"/>
        <v>0</v>
      </c>
      <c r="M65" s="285">
        <f t="shared" si="99"/>
        <v>0</v>
      </c>
      <c r="N65" s="285">
        <f t="shared" si="100"/>
        <v>0</v>
      </c>
      <c r="O65" s="285">
        <f t="shared" si="101"/>
        <v>0</v>
      </c>
      <c r="P65" s="470"/>
      <c r="Q65" s="470"/>
      <c r="R65" s="470"/>
      <c r="S65" s="26"/>
      <c r="T65" s="20"/>
      <c r="U65" s="470"/>
      <c r="V65" s="596"/>
      <c r="W65" s="475"/>
      <c r="X65" s="475"/>
      <c r="Y65" s="475"/>
      <c r="Z65" s="486"/>
      <c r="AA65" s="597"/>
      <c r="AC65" s="926"/>
      <c r="AD65" s="926"/>
      <c r="AE65" s="926"/>
      <c r="AF65" s="922"/>
      <c r="AG65" s="922"/>
      <c r="AH65" s="922"/>
      <c r="AI65" s="922"/>
      <c r="AJ65" s="922"/>
      <c r="AK65" s="922"/>
      <c r="AL65" s="922"/>
      <c r="AM65" s="922"/>
      <c r="AN65" s="922"/>
      <c r="AO65" s="922"/>
      <c r="AP65" s="922"/>
      <c r="AQ65" s="922"/>
      <c r="AR65" s="922"/>
    </row>
    <row r="66" spans="1:44" s="940" customFormat="1" ht="30" customHeight="1" thickBot="1" x14ac:dyDescent="0.25">
      <c r="A66" s="278"/>
      <c r="B66" s="279"/>
      <c r="C66" s="287" t="s">
        <v>53</v>
      </c>
      <c r="D66" s="279"/>
      <c r="E66" s="483"/>
      <c r="F66" s="484" t="s">
        <v>49</v>
      </c>
      <c r="G66" s="598"/>
      <c r="H66" s="598"/>
      <c r="I66" s="484" t="s">
        <v>49</v>
      </c>
      <c r="J66" s="484" t="s">
        <v>49</v>
      </c>
      <c r="K66" s="460"/>
      <c r="L66" s="280">
        <f>SUM(L62:L65)</f>
        <v>0</v>
      </c>
      <c r="M66" s="280">
        <f>SUM(M62:M65)</f>
        <v>0</v>
      </c>
      <c r="N66" s="280">
        <f>SUM(N62:N65)</f>
        <v>0</v>
      </c>
      <c r="O66" s="280">
        <f>SUM(O62:O65)</f>
        <v>0</v>
      </c>
      <c r="P66" s="280"/>
      <c r="Q66" s="280"/>
      <c r="R66" s="280"/>
      <c r="S66" s="284"/>
      <c r="T66" s="520"/>
      <c r="U66" s="279"/>
      <c r="V66" s="486">
        <f>$AB$11-((N66*24))</f>
        <v>744</v>
      </c>
      <c r="W66" s="483">
        <v>515</v>
      </c>
      <c r="X66" s="510">
        <v>29.981999999999999</v>
      </c>
      <c r="Y66" s="281">
        <f>W66*X66</f>
        <v>15440.73</v>
      </c>
      <c r="Z66" s="486">
        <f>(Y66*(V66-L66*24))/V66</f>
        <v>15440.73</v>
      </c>
      <c r="AA66" s="282">
        <f>(Z66/Y66)*100</f>
        <v>100</v>
      </c>
      <c r="AB66" s="939"/>
    </row>
    <row r="67" spans="1:44" s="938" customFormat="1" ht="30" customHeight="1" thickBot="1" x14ac:dyDescent="0.25">
      <c r="A67" s="274">
        <v>3</v>
      </c>
      <c r="B67" s="464" t="s">
        <v>65</v>
      </c>
      <c r="C67" s="275" t="s">
        <v>66</v>
      </c>
      <c r="D67" s="489">
        <v>167.2</v>
      </c>
      <c r="E67" s="467" t="s">
        <v>546</v>
      </c>
      <c r="F67" s="490" t="s">
        <v>49</v>
      </c>
      <c r="G67" s="241">
        <v>42917</v>
      </c>
      <c r="H67" s="241">
        <v>42917.867361111108</v>
      </c>
      <c r="I67" s="490" t="s">
        <v>49</v>
      </c>
      <c r="J67" s="490" t="s">
        <v>49</v>
      </c>
      <c r="K67" s="490" t="s">
        <v>49</v>
      </c>
      <c r="L67" s="285">
        <f t="shared" ref="L67" si="102">IF(RIGHT(S67)="T",(+H67-G67),0)</f>
        <v>0</v>
      </c>
      <c r="M67" s="285">
        <f t="shared" ref="M67" si="103">IF(RIGHT(S67)="U",(+H67-G67),0)</f>
        <v>0</v>
      </c>
      <c r="N67" s="285">
        <f t="shared" ref="N67" si="104">IF(RIGHT(S67)="C",(+H67-G67),0)</f>
        <v>0</v>
      </c>
      <c r="O67" s="285">
        <f t="shared" ref="O67" si="105">IF(RIGHT(S67)="D",(+H67-G67),0)</f>
        <v>0.86736111110803904</v>
      </c>
      <c r="P67" s="490"/>
      <c r="Q67" s="490"/>
      <c r="R67" s="490"/>
      <c r="S67" s="21" t="s">
        <v>52</v>
      </c>
      <c r="T67" s="55" t="s">
        <v>608</v>
      </c>
      <c r="U67" s="372"/>
      <c r="V67" s="587"/>
      <c r="W67" s="588"/>
      <c r="X67" s="588"/>
      <c r="Y67" s="588"/>
      <c r="Z67" s="486"/>
      <c r="AA67" s="589"/>
      <c r="AB67" s="937"/>
    </row>
    <row r="68" spans="1:44" s="938" customFormat="1" ht="30" customHeight="1" thickBot="1" x14ac:dyDescent="0.25">
      <c r="A68" s="276"/>
      <c r="B68" s="478"/>
      <c r="C68" s="277"/>
      <c r="D68" s="494"/>
      <c r="E68" s="481"/>
      <c r="F68" s="490"/>
      <c r="G68" s="241">
        <v>42918.299305555556</v>
      </c>
      <c r="H68" s="241">
        <v>42922.775694444441</v>
      </c>
      <c r="I68" s="490"/>
      <c r="J68" s="490"/>
      <c r="K68" s="490"/>
      <c r="L68" s="285">
        <f t="shared" ref="L68:L74" si="106">IF(RIGHT(S68)="T",(+H68-G68),0)</f>
        <v>0</v>
      </c>
      <c r="M68" s="285">
        <f t="shared" ref="M68:M74" si="107">IF(RIGHT(S68)="U",(+H68-G68),0)</f>
        <v>0</v>
      </c>
      <c r="N68" s="285">
        <f t="shared" ref="N68:N74" si="108">IF(RIGHT(S68)="C",(+H68-G68),0)</f>
        <v>0</v>
      </c>
      <c r="O68" s="285">
        <f t="shared" ref="O68:O74" si="109">IF(RIGHT(S68)="D",(+H68-G68),0)</f>
        <v>4.476388888884685</v>
      </c>
      <c r="P68" s="490"/>
      <c r="Q68" s="490"/>
      <c r="R68" s="490"/>
      <c r="S68" s="21" t="s">
        <v>52</v>
      </c>
      <c r="T68" s="55" t="s">
        <v>1214</v>
      </c>
      <c r="U68" s="372"/>
      <c r="V68" s="496"/>
      <c r="W68" s="497"/>
      <c r="X68" s="497"/>
      <c r="Y68" s="497"/>
      <c r="Z68" s="486"/>
      <c r="AA68" s="498"/>
      <c r="AB68" s="937"/>
    </row>
    <row r="69" spans="1:44" s="938" customFormat="1" ht="30" customHeight="1" thickBot="1" x14ac:dyDescent="0.25">
      <c r="A69" s="276"/>
      <c r="B69" s="478"/>
      <c r="C69" s="277"/>
      <c r="D69" s="494"/>
      <c r="E69" s="481"/>
      <c r="F69" s="490"/>
      <c r="G69" s="254">
        <v>42927.176388888889</v>
      </c>
      <c r="H69" s="254">
        <v>42927.942361111112</v>
      </c>
      <c r="I69" s="490"/>
      <c r="J69" s="490"/>
      <c r="K69" s="490"/>
      <c r="L69" s="285">
        <f t="shared" si="106"/>
        <v>0</v>
      </c>
      <c r="M69" s="285">
        <f t="shared" si="107"/>
        <v>0</v>
      </c>
      <c r="N69" s="285">
        <f t="shared" si="108"/>
        <v>0</v>
      </c>
      <c r="O69" s="285">
        <f t="shared" si="109"/>
        <v>0.76597222222335404</v>
      </c>
      <c r="P69" s="490"/>
      <c r="Q69" s="490"/>
      <c r="R69" s="490"/>
      <c r="S69" s="21" t="s">
        <v>52</v>
      </c>
      <c r="T69" s="55" t="s">
        <v>606</v>
      </c>
      <c r="U69" s="372"/>
      <c r="V69" s="496"/>
      <c r="W69" s="497"/>
      <c r="X69" s="497"/>
      <c r="Y69" s="497"/>
      <c r="Z69" s="486"/>
      <c r="AA69" s="498"/>
      <c r="AB69" s="937"/>
    </row>
    <row r="70" spans="1:44" s="938" customFormat="1" ht="30" customHeight="1" thickBot="1" x14ac:dyDescent="0.25">
      <c r="A70" s="276"/>
      <c r="B70" s="478"/>
      <c r="C70" s="277"/>
      <c r="D70" s="494"/>
      <c r="E70" s="481"/>
      <c r="F70" s="490"/>
      <c r="G70" s="246">
        <v>42931.318055555559</v>
      </c>
      <c r="H70" s="246">
        <v>42931.840277777781</v>
      </c>
      <c r="I70" s="490"/>
      <c r="J70" s="490"/>
      <c r="K70" s="490"/>
      <c r="L70" s="285">
        <f t="shared" si="106"/>
        <v>0</v>
      </c>
      <c r="M70" s="285">
        <f t="shared" si="107"/>
        <v>0</v>
      </c>
      <c r="N70" s="285">
        <f t="shared" si="108"/>
        <v>0</v>
      </c>
      <c r="O70" s="285">
        <f t="shared" si="109"/>
        <v>0.52222222222189885</v>
      </c>
      <c r="P70" s="490"/>
      <c r="Q70" s="490"/>
      <c r="R70" s="490"/>
      <c r="S70" s="21" t="s">
        <v>470</v>
      </c>
      <c r="T70" s="55" t="s">
        <v>1217</v>
      </c>
      <c r="U70" s="372"/>
      <c r="V70" s="496"/>
      <c r="W70" s="497"/>
      <c r="X70" s="497"/>
      <c r="Y70" s="497"/>
      <c r="Z70" s="486"/>
      <c r="AA70" s="498"/>
      <c r="AB70" s="937"/>
    </row>
    <row r="71" spans="1:44" s="938" customFormat="1" ht="30" customHeight="1" thickBot="1" x14ac:dyDescent="0.25">
      <c r="A71" s="276"/>
      <c r="B71" s="478"/>
      <c r="C71" s="277"/>
      <c r="D71" s="494"/>
      <c r="E71" s="481"/>
      <c r="F71" s="490"/>
      <c r="G71" s="246">
        <v>42932.320833333331</v>
      </c>
      <c r="H71" s="246">
        <v>42932.847222222219</v>
      </c>
      <c r="I71" s="490"/>
      <c r="J71" s="490"/>
      <c r="K71" s="490"/>
      <c r="L71" s="285">
        <f t="shared" si="106"/>
        <v>0</v>
      </c>
      <c r="M71" s="285">
        <f t="shared" si="107"/>
        <v>0</v>
      </c>
      <c r="N71" s="285">
        <f t="shared" si="108"/>
        <v>0</v>
      </c>
      <c r="O71" s="285">
        <f t="shared" si="109"/>
        <v>0.52638888888759539</v>
      </c>
      <c r="P71" s="490"/>
      <c r="Q71" s="490"/>
      <c r="R71" s="490"/>
      <c r="S71" s="21" t="s">
        <v>470</v>
      </c>
      <c r="T71" s="55" t="s">
        <v>1217</v>
      </c>
      <c r="U71" s="372"/>
      <c r="V71" s="496"/>
      <c r="W71" s="497"/>
      <c r="X71" s="497"/>
      <c r="Y71" s="497"/>
      <c r="Z71" s="486"/>
      <c r="AA71" s="498"/>
      <c r="AB71" s="937"/>
    </row>
    <row r="72" spans="1:44" s="938" customFormat="1" ht="30" customHeight="1" thickBot="1" x14ac:dyDescent="0.25">
      <c r="A72" s="276"/>
      <c r="B72" s="478"/>
      <c r="C72" s="277"/>
      <c r="D72" s="494"/>
      <c r="E72" s="481"/>
      <c r="F72" s="490"/>
      <c r="G72" s="246">
        <v>42933.501388888886</v>
      </c>
      <c r="H72" s="246">
        <v>42933.8125</v>
      </c>
      <c r="I72" s="490"/>
      <c r="J72" s="490"/>
      <c r="K72" s="490"/>
      <c r="L72" s="285">
        <f t="shared" si="106"/>
        <v>0</v>
      </c>
      <c r="M72" s="285">
        <f t="shared" si="107"/>
        <v>0</v>
      </c>
      <c r="N72" s="285">
        <f t="shared" si="108"/>
        <v>0</v>
      </c>
      <c r="O72" s="285">
        <f t="shared" si="109"/>
        <v>0.31111111111385981</v>
      </c>
      <c r="P72" s="490"/>
      <c r="Q72" s="490"/>
      <c r="R72" s="490"/>
      <c r="S72" s="21" t="s">
        <v>470</v>
      </c>
      <c r="T72" s="55" t="s">
        <v>1217</v>
      </c>
      <c r="U72" s="372"/>
      <c r="V72" s="496"/>
      <c r="W72" s="497"/>
      <c r="X72" s="497"/>
      <c r="Y72" s="497"/>
      <c r="Z72" s="486"/>
      <c r="AA72" s="498"/>
      <c r="AB72" s="937"/>
    </row>
    <row r="73" spans="1:44" s="938" customFormat="1" ht="30" customHeight="1" thickBot="1" x14ac:dyDescent="0.25">
      <c r="A73" s="276"/>
      <c r="B73" s="478"/>
      <c r="C73" s="277"/>
      <c r="D73" s="494"/>
      <c r="E73" s="481"/>
      <c r="F73" s="490"/>
      <c r="G73" s="246">
        <v>42940.222916666666</v>
      </c>
      <c r="H73" s="246">
        <v>42942.883333333331</v>
      </c>
      <c r="I73" s="490"/>
      <c r="J73" s="490"/>
      <c r="K73" s="490"/>
      <c r="L73" s="285">
        <f t="shared" si="106"/>
        <v>0</v>
      </c>
      <c r="M73" s="285">
        <f t="shared" si="107"/>
        <v>0</v>
      </c>
      <c r="N73" s="285">
        <f t="shared" si="108"/>
        <v>0</v>
      </c>
      <c r="O73" s="285">
        <f t="shared" si="109"/>
        <v>2.6604166666656965</v>
      </c>
      <c r="P73" s="490"/>
      <c r="Q73" s="490"/>
      <c r="R73" s="490"/>
      <c r="S73" s="21" t="s">
        <v>52</v>
      </c>
      <c r="T73" s="55" t="s">
        <v>1221</v>
      </c>
      <c r="U73" s="372"/>
      <c r="V73" s="496"/>
      <c r="W73" s="497"/>
      <c r="X73" s="497"/>
      <c r="Y73" s="497"/>
      <c r="Z73" s="486"/>
      <c r="AA73" s="498"/>
      <c r="AB73" s="937"/>
    </row>
    <row r="74" spans="1:44" s="938" customFormat="1" ht="30" customHeight="1" thickBot="1" x14ac:dyDescent="0.25">
      <c r="A74" s="276"/>
      <c r="B74" s="478"/>
      <c r="C74" s="277"/>
      <c r="D74" s="494"/>
      <c r="E74" s="481"/>
      <c r="F74" s="490"/>
      <c r="G74" s="499"/>
      <c r="H74" s="499"/>
      <c r="I74" s="490"/>
      <c r="J74" s="490"/>
      <c r="K74" s="490"/>
      <c r="L74" s="285">
        <f t="shared" si="106"/>
        <v>0</v>
      </c>
      <c r="M74" s="285">
        <f t="shared" si="107"/>
        <v>0</v>
      </c>
      <c r="N74" s="285">
        <f t="shared" si="108"/>
        <v>0</v>
      </c>
      <c r="O74" s="285">
        <f t="shared" si="109"/>
        <v>0</v>
      </c>
      <c r="P74" s="490"/>
      <c r="Q74" s="490"/>
      <c r="R74" s="490"/>
      <c r="S74" s="599"/>
      <c r="T74" s="600"/>
      <c r="U74" s="372"/>
      <c r="V74" s="496"/>
      <c r="W74" s="497"/>
      <c r="X74" s="497"/>
      <c r="Y74" s="497"/>
      <c r="Z74" s="486"/>
      <c r="AA74" s="498"/>
      <c r="AB74" s="937"/>
    </row>
    <row r="75" spans="1:44" s="938" customFormat="1" ht="30" customHeight="1" thickBot="1" x14ac:dyDescent="0.25">
      <c r="A75" s="278"/>
      <c r="B75" s="279"/>
      <c r="C75" s="287" t="s">
        <v>53</v>
      </c>
      <c r="D75" s="279"/>
      <c r="E75" s="483"/>
      <c r="F75" s="484" t="s">
        <v>49</v>
      </c>
      <c r="G75" s="499"/>
      <c r="H75" s="499"/>
      <c r="I75" s="484" t="s">
        <v>49</v>
      </c>
      <c r="J75" s="484" t="s">
        <v>49</v>
      </c>
      <c r="K75" s="484" t="s">
        <v>49</v>
      </c>
      <c r="L75" s="280">
        <f>SUM(L67:L74)</f>
        <v>0</v>
      </c>
      <c r="M75" s="280">
        <f>SUM(M67:M74)</f>
        <v>0</v>
      </c>
      <c r="N75" s="280">
        <f>SUM(N67:N74)</f>
        <v>0</v>
      </c>
      <c r="O75" s="280">
        <f>SUM(O67:O74)</f>
        <v>10.129861111105129</v>
      </c>
      <c r="P75" s="280"/>
      <c r="Q75" s="280"/>
      <c r="R75" s="280"/>
      <c r="S75" s="563"/>
      <c r="T75" s="563"/>
      <c r="U75" s="279"/>
      <c r="V75" s="486">
        <f>$AB$11-((N75*24))</f>
        <v>744</v>
      </c>
      <c r="W75" s="483">
        <v>367</v>
      </c>
      <c r="X75" s="510">
        <v>167.2</v>
      </c>
      <c r="Y75" s="281">
        <f>W75*X75</f>
        <v>61362.399999999994</v>
      </c>
      <c r="Z75" s="486">
        <f>(Y75*(V75-L75*24))/V75</f>
        <v>61362.399999999994</v>
      </c>
      <c r="AA75" s="282">
        <f>(Z75/Y75)*100</f>
        <v>100</v>
      </c>
      <c r="AB75" s="937"/>
    </row>
    <row r="76" spans="1:44" s="927" customFormat="1" ht="30" customHeight="1" thickBot="1" x14ac:dyDescent="0.25">
      <c r="A76" s="274">
        <v>4</v>
      </c>
      <c r="B76" s="464" t="s">
        <v>67</v>
      </c>
      <c r="C76" s="275" t="s">
        <v>68</v>
      </c>
      <c r="D76" s="489">
        <v>167.2</v>
      </c>
      <c r="E76" s="467" t="s">
        <v>546</v>
      </c>
      <c r="F76" s="490" t="s">
        <v>49</v>
      </c>
      <c r="G76" s="246">
        <v>42931.318055555559</v>
      </c>
      <c r="H76" s="246">
        <v>42931.84375</v>
      </c>
      <c r="I76" s="490"/>
      <c r="J76" s="490"/>
      <c r="K76" s="490"/>
      <c r="L76" s="318">
        <f>IF(RIGHT(S76)="T",(+H72-G72),0)</f>
        <v>0</v>
      </c>
      <c r="M76" s="318">
        <f>IF(RIGHT(S76)="U",(+H72-G72),0)</f>
        <v>0</v>
      </c>
      <c r="N76" s="318">
        <f>IF(RIGHT(S76)="C",(+H72-G72),0)</f>
        <v>0</v>
      </c>
      <c r="O76" s="318">
        <f>IF(RIGHT(S76)="D",(+H72-G72),0)</f>
        <v>0.31111111111385981</v>
      </c>
      <c r="P76" s="490"/>
      <c r="Q76" s="490"/>
      <c r="R76" s="490"/>
      <c r="S76" s="21" t="s">
        <v>470</v>
      </c>
      <c r="T76" s="55" t="s">
        <v>1217</v>
      </c>
      <c r="U76" s="372"/>
      <c r="V76" s="587"/>
      <c r="W76" s="588"/>
      <c r="X76" s="588"/>
      <c r="Y76" s="588"/>
      <c r="Z76" s="486"/>
      <c r="AA76" s="589"/>
      <c r="AB76" s="922"/>
      <c r="AC76" s="922"/>
      <c r="AD76" s="922"/>
      <c r="AE76" s="922"/>
      <c r="AF76" s="922"/>
      <c r="AG76" s="922"/>
      <c r="AH76" s="922"/>
      <c r="AI76" s="922"/>
      <c r="AJ76" s="922"/>
      <c r="AK76" s="922"/>
      <c r="AL76" s="922"/>
      <c r="AM76" s="922"/>
      <c r="AN76" s="922"/>
      <c r="AO76" s="922"/>
      <c r="AP76" s="922"/>
      <c r="AQ76" s="922"/>
      <c r="AR76" s="922"/>
    </row>
    <row r="77" spans="1:44" s="927" customFormat="1" ht="30" customHeight="1" thickBot="1" x14ac:dyDescent="0.25">
      <c r="A77" s="276"/>
      <c r="B77" s="478"/>
      <c r="C77" s="277"/>
      <c r="D77" s="494"/>
      <c r="E77" s="481"/>
      <c r="F77" s="490"/>
      <c r="G77" s="246">
        <v>42932.320833333331</v>
      </c>
      <c r="H77" s="246">
        <v>42932.848611111112</v>
      </c>
      <c r="I77" s="490"/>
      <c r="J77" s="490"/>
      <c r="K77" s="490"/>
      <c r="L77" s="318">
        <f>IF(RIGHT(S77)="T",(+H73-G73),0)</f>
        <v>0</v>
      </c>
      <c r="M77" s="318">
        <f>IF(RIGHT(S77)="U",(+H73-G73),0)</f>
        <v>0</v>
      </c>
      <c r="N77" s="318">
        <f>IF(RIGHT(S77)="C",(+H73-G73),0)</f>
        <v>0</v>
      </c>
      <c r="O77" s="318">
        <f>IF(RIGHT(S77)="D",(+H73-G73),0)</f>
        <v>2.6604166666656965</v>
      </c>
      <c r="P77" s="490"/>
      <c r="Q77" s="490"/>
      <c r="R77" s="490"/>
      <c r="S77" s="21" t="s">
        <v>470</v>
      </c>
      <c r="T77" s="55" t="s">
        <v>1217</v>
      </c>
      <c r="U77" s="372"/>
      <c r="V77" s="496"/>
      <c r="W77" s="497"/>
      <c r="X77" s="497"/>
      <c r="Y77" s="497"/>
      <c r="Z77" s="486"/>
      <c r="AA77" s="498"/>
      <c r="AB77" s="922"/>
      <c r="AC77" s="922"/>
      <c r="AD77" s="922"/>
      <c r="AE77" s="922"/>
      <c r="AF77" s="922"/>
      <c r="AG77" s="922"/>
      <c r="AH77" s="922"/>
      <c r="AI77" s="922"/>
      <c r="AJ77" s="922"/>
      <c r="AK77" s="922"/>
      <c r="AL77" s="922"/>
      <c r="AM77" s="922"/>
      <c r="AN77" s="922"/>
      <c r="AO77" s="922"/>
      <c r="AP77" s="922"/>
      <c r="AQ77" s="922"/>
      <c r="AR77" s="922"/>
    </row>
    <row r="78" spans="1:44" s="927" customFormat="1" ht="30" customHeight="1" thickBot="1" x14ac:dyDescent="0.25">
      <c r="A78" s="276"/>
      <c r="B78" s="478"/>
      <c r="C78" s="277"/>
      <c r="D78" s="494"/>
      <c r="E78" s="481"/>
      <c r="F78" s="490"/>
      <c r="G78" s="246">
        <v>42933.501388888886</v>
      </c>
      <c r="H78" s="246">
        <v>42933.813888888886</v>
      </c>
      <c r="I78" s="490"/>
      <c r="J78" s="490"/>
      <c r="K78" s="490"/>
      <c r="L78" s="318">
        <f t="shared" ref="L78:L79" si="110">IF(RIGHT(S78)="T",(+H78-G78),0)</f>
        <v>0</v>
      </c>
      <c r="M78" s="318">
        <f t="shared" ref="M78:M79" si="111">IF(RIGHT(S78)="U",(+H78-G78),0)</f>
        <v>0</v>
      </c>
      <c r="N78" s="318">
        <f t="shared" ref="N78:N79" si="112">IF(RIGHT(S78)="C",(+H78-G78),0)</f>
        <v>0</v>
      </c>
      <c r="O78" s="318">
        <f t="shared" ref="O78:O79" si="113">IF(RIGHT(S78)="D",(+H78-G78),0)</f>
        <v>0.3125</v>
      </c>
      <c r="P78" s="490"/>
      <c r="Q78" s="490"/>
      <c r="R78" s="490"/>
      <c r="S78" s="21" t="s">
        <v>470</v>
      </c>
      <c r="T78" s="55" t="s">
        <v>1217</v>
      </c>
      <c r="U78" s="372"/>
      <c r="V78" s="496"/>
      <c r="W78" s="497"/>
      <c r="X78" s="497"/>
      <c r="Y78" s="497"/>
      <c r="Z78" s="486"/>
      <c r="AA78" s="498"/>
      <c r="AB78" s="922"/>
      <c r="AC78" s="922"/>
      <c r="AD78" s="922"/>
      <c r="AE78" s="922"/>
      <c r="AF78" s="922"/>
      <c r="AG78" s="922"/>
      <c r="AH78" s="922"/>
      <c r="AI78" s="922"/>
      <c r="AJ78" s="922"/>
      <c r="AK78" s="922"/>
      <c r="AL78" s="922"/>
      <c r="AM78" s="922"/>
      <c r="AN78" s="922"/>
      <c r="AO78" s="922"/>
      <c r="AP78" s="922"/>
      <c r="AQ78" s="922"/>
      <c r="AR78" s="922"/>
    </row>
    <row r="79" spans="1:44" s="927" customFormat="1" ht="30" customHeight="1" thickBot="1" x14ac:dyDescent="0.25">
      <c r="A79" s="276"/>
      <c r="B79" s="478"/>
      <c r="C79" s="277"/>
      <c r="D79" s="494"/>
      <c r="E79" s="481"/>
      <c r="F79" s="490"/>
      <c r="G79" s="22"/>
      <c r="H79" s="22"/>
      <c r="I79" s="490"/>
      <c r="J79" s="490"/>
      <c r="K79" s="490"/>
      <c r="L79" s="318">
        <f t="shared" si="110"/>
        <v>0</v>
      </c>
      <c r="M79" s="318">
        <f t="shared" si="111"/>
        <v>0</v>
      </c>
      <c r="N79" s="318">
        <f t="shared" si="112"/>
        <v>0</v>
      </c>
      <c r="O79" s="318">
        <f t="shared" si="113"/>
        <v>0</v>
      </c>
      <c r="P79" s="490"/>
      <c r="Q79" s="490"/>
      <c r="R79" s="490"/>
      <c r="S79" s="30"/>
      <c r="T79" s="27"/>
      <c r="U79" s="372"/>
      <c r="V79" s="496"/>
      <c r="W79" s="497"/>
      <c r="X79" s="497"/>
      <c r="Y79" s="497"/>
      <c r="Z79" s="486"/>
      <c r="AA79" s="498"/>
      <c r="AB79" s="922"/>
      <c r="AC79" s="922"/>
      <c r="AD79" s="922"/>
      <c r="AE79" s="922"/>
      <c r="AF79" s="922"/>
      <c r="AG79" s="922"/>
      <c r="AH79" s="922"/>
      <c r="AI79" s="922"/>
      <c r="AJ79" s="922"/>
      <c r="AK79" s="922"/>
      <c r="AL79" s="922"/>
      <c r="AM79" s="922"/>
      <c r="AN79" s="922"/>
      <c r="AO79" s="922"/>
      <c r="AP79" s="922"/>
      <c r="AQ79" s="922"/>
      <c r="AR79" s="922"/>
    </row>
    <row r="80" spans="1:44" s="938" customFormat="1" ht="30" customHeight="1" thickBot="1" x14ac:dyDescent="0.25">
      <c r="A80" s="278"/>
      <c r="B80" s="279"/>
      <c r="C80" s="287" t="s">
        <v>53</v>
      </c>
      <c r="D80" s="279"/>
      <c r="E80" s="483"/>
      <c r="F80" s="484" t="s">
        <v>49</v>
      </c>
      <c r="G80" s="283"/>
      <c r="H80" s="283"/>
      <c r="I80" s="484" t="s">
        <v>49</v>
      </c>
      <c r="J80" s="484" t="s">
        <v>49</v>
      </c>
      <c r="K80" s="484" t="s">
        <v>49</v>
      </c>
      <c r="L80" s="280">
        <f>SUM(L76:L79)</f>
        <v>0</v>
      </c>
      <c r="M80" s="280">
        <f>SUM(M76:M79)</f>
        <v>0</v>
      </c>
      <c r="N80" s="280">
        <f>SUM(N76:N79)</f>
        <v>0</v>
      </c>
      <c r="O80" s="280">
        <f>SUM(O76:O79)</f>
        <v>3.2840277777795563</v>
      </c>
      <c r="P80" s="280"/>
      <c r="Q80" s="280"/>
      <c r="R80" s="280"/>
      <c r="S80" s="284"/>
      <c r="T80" s="284"/>
      <c r="U80" s="279"/>
      <c r="V80" s="486">
        <f>$AB$11-((N80*24))</f>
        <v>744</v>
      </c>
      <c r="W80" s="483">
        <v>367</v>
      </c>
      <c r="X80" s="510">
        <v>167.2</v>
      </c>
      <c r="Y80" s="281">
        <f>W80*X80</f>
        <v>61362.399999999994</v>
      </c>
      <c r="Z80" s="486">
        <f>(Y80*(V80-L80*24))/V80</f>
        <v>61362.399999999994</v>
      </c>
      <c r="AA80" s="282">
        <f>(Z80/Y80)*100</f>
        <v>100</v>
      </c>
      <c r="AB80" s="937"/>
    </row>
    <row r="81" spans="1:28" s="938" customFormat="1" ht="30" customHeight="1" thickBot="1" x14ac:dyDescent="0.25">
      <c r="A81" s="274">
        <v>5</v>
      </c>
      <c r="B81" s="464" t="s">
        <v>69</v>
      </c>
      <c r="C81" s="275" t="s">
        <v>70</v>
      </c>
      <c r="D81" s="489">
        <v>211.43299999999999</v>
      </c>
      <c r="E81" s="467" t="s">
        <v>546</v>
      </c>
      <c r="F81" s="532" t="s">
        <v>49</v>
      </c>
      <c r="G81" s="241">
        <v>42919.341666666667</v>
      </c>
      <c r="H81" s="241">
        <v>42920.665277777778</v>
      </c>
      <c r="I81" s="468" t="s">
        <v>49</v>
      </c>
      <c r="J81" s="468" t="s">
        <v>49</v>
      </c>
      <c r="K81" s="468" t="s">
        <v>49</v>
      </c>
      <c r="L81" s="285">
        <f>IF(RIGHT(S81)="T",(+H81-G81),0)</f>
        <v>0</v>
      </c>
      <c r="M81" s="285">
        <f>IF(RIGHT(S81)="U",(+H81-G81),0)</f>
        <v>0</v>
      </c>
      <c r="N81" s="285">
        <f>IF(RIGHT(S81)="C",(+H81-G81),0)</f>
        <v>0</v>
      </c>
      <c r="O81" s="285">
        <f>IF(RIGHT(S81)="D",(+H81-G81),0)</f>
        <v>1.3236111111109494</v>
      </c>
      <c r="P81" s="468"/>
      <c r="Q81" s="468"/>
      <c r="R81" s="468"/>
      <c r="S81" s="21" t="s">
        <v>52</v>
      </c>
      <c r="T81" s="55" t="s">
        <v>608</v>
      </c>
      <c r="U81" s="375"/>
      <c r="V81" s="507"/>
      <c r="W81" s="507"/>
      <c r="X81" s="507"/>
      <c r="Y81" s="507"/>
      <c r="Z81" s="486"/>
      <c r="AA81" s="507"/>
      <c r="AB81" s="937"/>
    </row>
    <row r="82" spans="1:28" s="938" customFormat="1" ht="30" customHeight="1" thickBot="1" x14ac:dyDescent="0.25">
      <c r="A82" s="276"/>
      <c r="B82" s="478"/>
      <c r="C82" s="277"/>
      <c r="D82" s="494"/>
      <c r="E82" s="481"/>
      <c r="F82" s="532"/>
      <c r="G82" s="63"/>
      <c r="H82" s="63"/>
      <c r="I82" s="468"/>
      <c r="J82" s="468"/>
      <c r="K82" s="468"/>
      <c r="L82" s="285">
        <f t="shared" ref="L82:L88" si="114">IF(RIGHT(S82)="T",(+H82-G82),0)</f>
        <v>0</v>
      </c>
      <c r="M82" s="285">
        <f t="shared" ref="M82:M88" si="115">IF(RIGHT(S82)="U",(+H82-G82),0)</f>
        <v>0</v>
      </c>
      <c r="N82" s="285">
        <f t="shared" ref="N82:N88" si="116">IF(RIGHT(S82)="C",(+H82-G82),0)</f>
        <v>0</v>
      </c>
      <c r="O82" s="285">
        <f t="shared" ref="O82:O88" si="117">IF(RIGHT(S82)="D",(+H82-G82),0)</f>
        <v>0</v>
      </c>
      <c r="P82" s="468"/>
      <c r="Q82" s="468"/>
      <c r="R82" s="468"/>
      <c r="S82" s="26"/>
      <c r="T82" s="20"/>
      <c r="U82" s="375"/>
      <c r="V82" s="507"/>
      <c r="W82" s="507"/>
      <c r="X82" s="507"/>
      <c r="Y82" s="507"/>
      <c r="Z82" s="486"/>
      <c r="AA82" s="507"/>
      <c r="AB82" s="937"/>
    </row>
    <row r="83" spans="1:28" s="938" customFormat="1" ht="30" customHeight="1" thickBot="1" x14ac:dyDescent="0.25">
      <c r="A83" s="276"/>
      <c r="B83" s="478"/>
      <c r="C83" s="277"/>
      <c r="D83" s="494"/>
      <c r="E83" s="481"/>
      <c r="F83" s="532"/>
      <c r="G83" s="97"/>
      <c r="H83" s="97"/>
      <c r="I83" s="468"/>
      <c r="J83" s="468"/>
      <c r="K83" s="468"/>
      <c r="L83" s="285">
        <f t="shared" si="114"/>
        <v>0</v>
      </c>
      <c r="M83" s="285">
        <f t="shared" si="115"/>
        <v>0</v>
      </c>
      <c r="N83" s="285">
        <f t="shared" si="116"/>
        <v>0</v>
      </c>
      <c r="O83" s="285">
        <f t="shared" si="117"/>
        <v>0</v>
      </c>
      <c r="P83" s="468"/>
      <c r="Q83" s="468"/>
      <c r="R83" s="468"/>
      <c r="S83" s="26"/>
      <c r="T83" s="20"/>
      <c r="U83" s="375"/>
      <c r="V83" s="507"/>
      <c r="W83" s="507"/>
      <c r="X83" s="507"/>
      <c r="Y83" s="507"/>
      <c r="Z83" s="486"/>
      <c r="AA83" s="507"/>
      <c r="AB83" s="937"/>
    </row>
    <row r="84" spans="1:28" s="938" customFormat="1" ht="30" customHeight="1" thickBot="1" x14ac:dyDescent="0.25">
      <c r="A84" s="276"/>
      <c r="B84" s="478"/>
      <c r="C84" s="277"/>
      <c r="D84" s="494"/>
      <c r="E84" s="481"/>
      <c r="F84" s="532"/>
      <c r="G84" s="97"/>
      <c r="H84" s="97"/>
      <c r="I84" s="468"/>
      <c r="J84" s="468"/>
      <c r="K84" s="468"/>
      <c r="L84" s="285">
        <f t="shared" si="114"/>
        <v>0</v>
      </c>
      <c r="M84" s="285">
        <f t="shared" si="115"/>
        <v>0</v>
      </c>
      <c r="N84" s="285">
        <f t="shared" si="116"/>
        <v>0</v>
      </c>
      <c r="O84" s="285">
        <f t="shared" si="117"/>
        <v>0</v>
      </c>
      <c r="P84" s="468"/>
      <c r="Q84" s="468"/>
      <c r="R84" s="468"/>
      <c r="S84" s="26"/>
      <c r="T84" s="20"/>
      <c r="U84" s="375"/>
      <c r="V84" s="507"/>
      <c r="W84" s="507"/>
      <c r="X84" s="507"/>
      <c r="Y84" s="507"/>
      <c r="Z84" s="486"/>
      <c r="AA84" s="507"/>
      <c r="AB84" s="937"/>
    </row>
    <row r="85" spans="1:28" s="938" customFormat="1" ht="30" customHeight="1" thickBot="1" x14ac:dyDescent="0.25">
      <c r="A85" s="276"/>
      <c r="B85" s="478"/>
      <c r="C85" s="277"/>
      <c r="D85" s="494"/>
      <c r="E85" s="481"/>
      <c r="F85" s="532"/>
      <c r="G85" s="97"/>
      <c r="H85" s="97"/>
      <c r="I85" s="468"/>
      <c r="J85" s="468"/>
      <c r="K85" s="468"/>
      <c r="L85" s="285">
        <f t="shared" si="114"/>
        <v>0</v>
      </c>
      <c r="M85" s="285">
        <f t="shared" si="115"/>
        <v>0</v>
      </c>
      <c r="N85" s="285">
        <f t="shared" si="116"/>
        <v>0</v>
      </c>
      <c r="O85" s="285">
        <f t="shared" si="117"/>
        <v>0</v>
      </c>
      <c r="P85" s="468"/>
      <c r="Q85" s="468"/>
      <c r="R85" s="468"/>
      <c r="S85" s="26"/>
      <c r="T85" s="20"/>
      <c r="U85" s="375"/>
      <c r="V85" s="507"/>
      <c r="W85" s="507"/>
      <c r="X85" s="507"/>
      <c r="Y85" s="507"/>
      <c r="Z85" s="486"/>
      <c r="AA85" s="507"/>
      <c r="AB85" s="937"/>
    </row>
    <row r="86" spans="1:28" s="938" customFormat="1" ht="30" customHeight="1" thickBot="1" x14ac:dyDescent="0.25">
      <c r="A86" s="276"/>
      <c r="B86" s="478"/>
      <c r="C86" s="277"/>
      <c r="D86" s="494"/>
      <c r="E86" s="481"/>
      <c r="F86" s="532"/>
      <c r="G86" s="97"/>
      <c r="H86" s="97"/>
      <c r="I86" s="468"/>
      <c r="J86" s="468"/>
      <c r="K86" s="468"/>
      <c r="L86" s="285">
        <f t="shared" si="114"/>
        <v>0</v>
      </c>
      <c r="M86" s="285">
        <f t="shared" si="115"/>
        <v>0</v>
      </c>
      <c r="N86" s="285">
        <f t="shared" si="116"/>
        <v>0</v>
      </c>
      <c r="O86" s="285">
        <f t="shared" si="117"/>
        <v>0</v>
      </c>
      <c r="P86" s="468"/>
      <c r="Q86" s="468"/>
      <c r="R86" s="468"/>
      <c r="S86" s="26"/>
      <c r="T86" s="20"/>
      <c r="U86" s="375"/>
      <c r="V86" s="507"/>
      <c r="W86" s="507"/>
      <c r="X86" s="507"/>
      <c r="Y86" s="507"/>
      <c r="Z86" s="486"/>
      <c r="AA86" s="507"/>
      <c r="AB86" s="937"/>
    </row>
    <row r="87" spans="1:28" s="938" customFormat="1" ht="30" customHeight="1" thickBot="1" x14ac:dyDescent="0.25">
      <c r="A87" s="276"/>
      <c r="B87" s="478"/>
      <c r="C87" s="277"/>
      <c r="D87" s="494"/>
      <c r="E87" s="481"/>
      <c r="F87" s="532"/>
      <c r="G87" s="97"/>
      <c r="H87" s="97"/>
      <c r="I87" s="468"/>
      <c r="J87" s="468"/>
      <c r="K87" s="468"/>
      <c r="L87" s="285">
        <f t="shared" si="114"/>
        <v>0</v>
      </c>
      <c r="M87" s="285">
        <f t="shared" si="115"/>
        <v>0</v>
      </c>
      <c r="N87" s="285">
        <f t="shared" si="116"/>
        <v>0</v>
      </c>
      <c r="O87" s="285">
        <f t="shared" si="117"/>
        <v>0</v>
      </c>
      <c r="P87" s="468"/>
      <c r="Q87" s="468"/>
      <c r="R87" s="468"/>
      <c r="S87" s="64"/>
      <c r="T87" s="365"/>
      <c r="U87" s="375"/>
      <c r="V87" s="507"/>
      <c r="W87" s="507"/>
      <c r="X87" s="507"/>
      <c r="Y87" s="507"/>
      <c r="Z87" s="486"/>
      <c r="AA87" s="507"/>
      <c r="AB87" s="937"/>
    </row>
    <row r="88" spans="1:28" s="938" customFormat="1" ht="30" customHeight="1" thickBot="1" x14ac:dyDescent="0.25">
      <c r="A88" s="276"/>
      <c r="B88" s="478"/>
      <c r="C88" s="277"/>
      <c r="D88" s="494"/>
      <c r="E88" s="481"/>
      <c r="F88" s="532"/>
      <c r="G88" s="32"/>
      <c r="H88" s="32"/>
      <c r="I88" s="468"/>
      <c r="J88" s="468"/>
      <c r="K88" s="468"/>
      <c r="L88" s="285">
        <f t="shared" si="114"/>
        <v>0</v>
      </c>
      <c r="M88" s="285">
        <f t="shared" si="115"/>
        <v>0</v>
      </c>
      <c r="N88" s="285">
        <f t="shared" si="116"/>
        <v>0</v>
      </c>
      <c r="O88" s="285">
        <f t="shared" si="117"/>
        <v>0</v>
      </c>
      <c r="P88" s="468"/>
      <c r="Q88" s="468"/>
      <c r="R88" s="468"/>
      <c r="S88" s="373"/>
      <c r="T88" s="374"/>
      <c r="U88" s="375"/>
      <c r="V88" s="507"/>
      <c r="W88" s="507"/>
      <c r="X88" s="507"/>
      <c r="Y88" s="507"/>
      <c r="Z88" s="486"/>
      <c r="AA88" s="507"/>
      <c r="AB88" s="937"/>
    </row>
    <row r="89" spans="1:28" s="938" customFormat="1" ht="30" customHeight="1" thickBot="1" x14ac:dyDescent="0.25">
      <c r="A89" s="278"/>
      <c r="B89" s="279"/>
      <c r="C89" s="287" t="s">
        <v>53</v>
      </c>
      <c r="D89" s="279"/>
      <c r="E89" s="483"/>
      <c r="F89" s="484" t="s">
        <v>49</v>
      </c>
      <c r="G89" s="283"/>
      <c r="H89" s="283"/>
      <c r="I89" s="484" t="s">
        <v>49</v>
      </c>
      <c r="J89" s="484" t="s">
        <v>49</v>
      </c>
      <c r="K89" s="484" t="s">
        <v>49</v>
      </c>
      <c r="L89" s="280">
        <f>SUM(L81:L88)</f>
        <v>0</v>
      </c>
      <c r="M89" s="280">
        <f>SUM(M81:M88)</f>
        <v>0</v>
      </c>
      <c r="N89" s="280">
        <f>SUM(N81:N88)</f>
        <v>0</v>
      </c>
      <c r="O89" s="280">
        <f>SUM(O81:O88)</f>
        <v>1.3236111111109494</v>
      </c>
      <c r="P89" s="280"/>
      <c r="Q89" s="280"/>
      <c r="R89" s="280"/>
      <c r="S89" s="284"/>
      <c r="T89" s="284"/>
      <c r="U89" s="279"/>
      <c r="V89" s="486">
        <f>$AB$11-((N89*24))</f>
        <v>744</v>
      </c>
      <c r="W89" s="483">
        <v>245</v>
      </c>
      <c r="X89" s="510">
        <v>211.43299999999999</v>
      </c>
      <c r="Y89" s="281">
        <f>W89*X89</f>
        <v>51801.084999999999</v>
      </c>
      <c r="Z89" s="486">
        <f>(Y89*(V89-L89*24))/V89</f>
        <v>51801.085000000006</v>
      </c>
      <c r="AA89" s="282">
        <f>(Z89/Y89)*100</f>
        <v>100.00000000000003</v>
      </c>
      <c r="AB89" s="937"/>
    </row>
    <row r="90" spans="1:28" s="937" customFormat="1" ht="30" customHeight="1" thickBot="1" x14ac:dyDescent="0.25">
      <c r="A90" s="274">
        <v>6</v>
      </c>
      <c r="B90" s="464" t="s">
        <v>71</v>
      </c>
      <c r="C90" s="275" t="s">
        <v>72</v>
      </c>
      <c r="D90" s="489">
        <v>208.98</v>
      </c>
      <c r="E90" s="467" t="s">
        <v>546</v>
      </c>
      <c r="F90" s="468" t="s">
        <v>49</v>
      </c>
      <c r="G90" s="63"/>
      <c r="H90" s="63"/>
      <c r="I90" s="490" t="s">
        <v>49</v>
      </c>
      <c r="J90" s="490" t="s">
        <v>49</v>
      </c>
      <c r="K90" s="490" t="s">
        <v>49</v>
      </c>
      <c r="L90" s="285">
        <f>IF(RIGHT(S90)="T",(+H90-G90),0)</f>
        <v>0</v>
      </c>
      <c r="M90" s="285">
        <f>IF(RIGHT(S90)="U",(+H90-G90),0)</f>
        <v>0</v>
      </c>
      <c r="N90" s="285">
        <f>IF(RIGHT(S90)="C",(+H90-G90),0)</f>
        <v>0</v>
      </c>
      <c r="O90" s="285">
        <f>IF(RIGHT(S90)="D",(+H90-G90),0)</f>
        <v>0</v>
      </c>
      <c r="P90" s="490"/>
      <c r="Q90" s="490"/>
      <c r="R90" s="490"/>
      <c r="S90" s="26"/>
      <c r="T90" s="20"/>
      <c r="U90" s="372"/>
      <c r="V90" s="587"/>
      <c r="W90" s="588"/>
      <c r="X90" s="588"/>
      <c r="Y90" s="588"/>
      <c r="Z90" s="486"/>
      <c r="AA90" s="589"/>
    </row>
    <row r="91" spans="1:28" s="937" customFormat="1" ht="30" customHeight="1" thickBot="1" x14ac:dyDescent="0.25">
      <c r="A91" s="276"/>
      <c r="B91" s="478"/>
      <c r="C91" s="277"/>
      <c r="D91" s="494"/>
      <c r="E91" s="481"/>
      <c r="F91" s="482"/>
      <c r="G91" s="97"/>
      <c r="H91" s="97"/>
      <c r="I91" s="490"/>
      <c r="J91" s="490"/>
      <c r="K91" s="490"/>
      <c r="L91" s="285">
        <f t="shared" ref="L91:L95" si="118">IF(RIGHT(S91)="T",(+H91-G91),0)</f>
        <v>0</v>
      </c>
      <c r="M91" s="285">
        <f t="shared" ref="M91:M95" si="119">IF(RIGHT(S91)="U",(+H91-G91),0)</f>
        <v>0</v>
      </c>
      <c r="N91" s="285">
        <f t="shared" ref="N91:N95" si="120">IF(RIGHT(S91)="C",(+H91-G91),0)</f>
        <v>0</v>
      </c>
      <c r="O91" s="285">
        <f t="shared" ref="O91:O95" si="121">IF(RIGHT(S91)="D",(+H91-G91),0)</f>
        <v>0</v>
      </c>
      <c r="P91" s="490"/>
      <c r="Q91" s="490"/>
      <c r="R91" s="490"/>
      <c r="S91" s="98"/>
      <c r="T91" s="364"/>
      <c r="U91" s="411"/>
      <c r="V91" s="496"/>
      <c r="W91" s="497"/>
      <c r="X91" s="497"/>
      <c r="Y91" s="497"/>
      <c r="Z91" s="486"/>
      <c r="AA91" s="498"/>
    </row>
    <row r="92" spans="1:28" s="937" customFormat="1" ht="30" customHeight="1" thickBot="1" x14ac:dyDescent="0.25">
      <c r="A92" s="276"/>
      <c r="B92" s="478"/>
      <c r="C92" s="277"/>
      <c r="D92" s="494"/>
      <c r="E92" s="481"/>
      <c r="F92" s="482"/>
      <c r="G92" s="97"/>
      <c r="H92" s="97"/>
      <c r="I92" s="490"/>
      <c r="J92" s="490"/>
      <c r="K92" s="490"/>
      <c r="L92" s="285">
        <f t="shared" si="118"/>
        <v>0</v>
      </c>
      <c r="M92" s="285">
        <f t="shared" si="119"/>
        <v>0</v>
      </c>
      <c r="N92" s="285">
        <f t="shared" si="120"/>
        <v>0</v>
      </c>
      <c r="O92" s="285">
        <f t="shared" si="121"/>
        <v>0</v>
      </c>
      <c r="P92" s="490"/>
      <c r="Q92" s="490"/>
      <c r="R92" s="490"/>
      <c r="S92" s="98"/>
      <c r="T92" s="364"/>
      <c r="U92" s="411"/>
      <c r="V92" s="496"/>
      <c r="W92" s="497"/>
      <c r="X92" s="497"/>
      <c r="Y92" s="497"/>
      <c r="Z92" s="486"/>
      <c r="AA92" s="498"/>
    </row>
    <row r="93" spans="1:28" s="937" customFormat="1" ht="30" customHeight="1" thickBot="1" x14ac:dyDescent="0.25">
      <c r="A93" s="276"/>
      <c r="B93" s="478"/>
      <c r="C93" s="277"/>
      <c r="D93" s="494"/>
      <c r="E93" s="481"/>
      <c r="F93" s="482"/>
      <c r="G93" s="97"/>
      <c r="H93" s="97"/>
      <c r="I93" s="490"/>
      <c r="J93" s="490"/>
      <c r="K93" s="490"/>
      <c r="L93" s="285">
        <f t="shared" si="118"/>
        <v>0</v>
      </c>
      <c r="M93" s="285">
        <f t="shared" si="119"/>
        <v>0</v>
      </c>
      <c r="N93" s="285">
        <f t="shared" si="120"/>
        <v>0</v>
      </c>
      <c r="O93" s="285">
        <f t="shared" si="121"/>
        <v>0</v>
      </c>
      <c r="P93" s="490"/>
      <c r="Q93" s="490"/>
      <c r="R93" s="490"/>
      <c r="S93" s="26"/>
      <c r="T93" s="20"/>
      <c r="U93" s="411"/>
      <c r="V93" s="496"/>
      <c r="W93" s="497"/>
      <c r="X93" s="497"/>
      <c r="Y93" s="497"/>
      <c r="Z93" s="486"/>
      <c r="AA93" s="498"/>
    </row>
    <row r="94" spans="1:28" s="937" customFormat="1" ht="30" customHeight="1" thickBot="1" x14ac:dyDescent="0.25">
      <c r="A94" s="276"/>
      <c r="B94" s="478"/>
      <c r="C94" s="277"/>
      <c r="D94" s="494"/>
      <c r="E94" s="481"/>
      <c r="F94" s="482"/>
      <c r="G94" s="97"/>
      <c r="H94" s="97"/>
      <c r="I94" s="490"/>
      <c r="J94" s="490"/>
      <c r="K94" s="490"/>
      <c r="L94" s="285">
        <f t="shared" si="118"/>
        <v>0</v>
      </c>
      <c r="M94" s="285">
        <f t="shared" si="119"/>
        <v>0</v>
      </c>
      <c r="N94" s="285">
        <f t="shared" si="120"/>
        <v>0</v>
      </c>
      <c r="O94" s="285">
        <f t="shared" si="121"/>
        <v>0</v>
      </c>
      <c r="P94" s="490"/>
      <c r="Q94" s="490"/>
      <c r="R94" s="490"/>
      <c r="S94" s="26"/>
      <c r="T94" s="20"/>
      <c r="U94" s="411"/>
      <c r="V94" s="496"/>
      <c r="W94" s="497"/>
      <c r="X94" s="497"/>
      <c r="Y94" s="497"/>
      <c r="Z94" s="486"/>
      <c r="AA94" s="498"/>
    </row>
    <row r="95" spans="1:28" s="937" customFormat="1" ht="30" customHeight="1" thickBot="1" x14ac:dyDescent="0.25">
      <c r="A95" s="276"/>
      <c r="B95" s="478"/>
      <c r="C95" s="277"/>
      <c r="D95" s="494"/>
      <c r="E95" s="481"/>
      <c r="F95" s="482"/>
      <c r="G95" s="32"/>
      <c r="H95" s="32"/>
      <c r="I95" s="490"/>
      <c r="J95" s="490"/>
      <c r="K95" s="490"/>
      <c r="L95" s="285">
        <f t="shared" si="118"/>
        <v>0</v>
      </c>
      <c r="M95" s="285">
        <f t="shared" si="119"/>
        <v>0</v>
      </c>
      <c r="N95" s="285">
        <f t="shared" si="120"/>
        <v>0</v>
      </c>
      <c r="O95" s="285">
        <f t="shared" si="121"/>
        <v>0</v>
      </c>
      <c r="P95" s="490"/>
      <c r="Q95" s="490"/>
      <c r="R95" s="490"/>
      <c r="S95" s="373"/>
      <c r="T95" s="374"/>
      <c r="U95" s="411"/>
      <c r="V95" s="496"/>
      <c r="W95" s="497"/>
      <c r="X95" s="497"/>
      <c r="Y95" s="497"/>
      <c r="Z95" s="486"/>
      <c r="AA95" s="498"/>
    </row>
    <row r="96" spans="1:28" s="938" customFormat="1" ht="30" customHeight="1" thickBot="1" x14ac:dyDescent="0.25">
      <c r="A96" s="278"/>
      <c r="B96" s="279"/>
      <c r="C96" s="287" t="s">
        <v>53</v>
      </c>
      <c r="D96" s="279"/>
      <c r="E96" s="483"/>
      <c r="F96" s="484" t="s">
        <v>49</v>
      </c>
      <c r="G96" s="563"/>
      <c r="H96" s="563"/>
      <c r="I96" s="484" t="s">
        <v>49</v>
      </c>
      <c r="J96" s="484" t="s">
        <v>49</v>
      </c>
      <c r="K96" s="484" t="s">
        <v>49</v>
      </c>
      <c r="L96" s="280">
        <f>SUM(L90:L95)</f>
        <v>0</v>
      </c>
      <c r="M96" s="280">
        <f>SUM(M90:M95)</f>
        <v>0</v>
      </c>
      <c r="N96" s="280">
        <f>SUM(N90:N95)</f>
        <v>0</v>
      </c>
      <c r="O96" s="280">
        <f>SUM(O90:O95)</f>
        <v>0</v>
      </c>
      <c r="P96" s="280"/>
      <c r="Q96" s="280"/>
      <c r="R96" s="280"/>
      <c r="S96" s="284"/>
      <c r="T96" s="520"/>
      <c r="U96" s="279"/>
      <c r="V96" s="486">
        <f>$AB$11-((N96*24))</f>
        <v>744</v>
      </c>
      <c r="W96" s="483">
        <v>402</v>
      </c>
      <c r="X96" s="510">
        <v>208.98</v>
      </c>
      <c r="Y96" s="281">
        <f>W96*X96</f>
        <v>84009.959999999992</v>
      </c>
      <c r="Z96" s="486">
        <f>(Y96*(V96-L96*24))/V96</f>
        <v>84009.959999999992</v>
      </c>
      <c r="AA96" s="282">
        <f>(Z96/Y96)*100</f>
        <v>100</v>
      </c>
      <c r="AB96" s="937"/>
    </row>
    <row r="97" spans="1:28" s="938" customFormat="1" ht="30" customHeight="1" thickBot="1" x14ac:dyDescent="0.25">
      <c r="A97" s="274">
        <v>7</v>
      </c>
      <c r="B97" s="464" t="s">
        <v>73</v>
      </c>
      <c r="C97" s="275" t="s">
        <v>74</v>
      </c>
      <c r="D97" s="489">
        <v>209.51</v>
      </c>
      <c r="E97" s="467" t="s">
        <v>546</v>
      </c>
      <c r="F97" s="490" t="s">
        <v>49</v>
      </c>
      <c r="G97" s="241">
        <v>42917</v>
      </c>
      <c r="H97" s="241">
        <v>42917.622916666667</v>
      </c>
      <c r="I97" s="490" t="s">
        <v>49</v>
      </c>
      <c r="J97" s="490" t="s">
        <v>49</v>
      </c>
      <c r="K97" s="490" t="s">
        <v>49</v>
      </c>
      <c r="L97" s="285">
        <f>IF(RIGHT(S97)="T",(+H97-G97),0)</f>
        <v>0</v>
      </c>
      <c r="M97" s="285">
        <f>IF(RIGHT(S97)="U",(+H97-G97),0)</f>
        <v>0</v>
      </c>
      <c r="N97" s="285">
        <f>IF(RIGHT(S97)="C",(+H97-G97),0)</f>
        <v>0</v>
      </c>
      <c r="O97" s="285">
        <f>IF(RIGHT(S97)="D",(+H97-G97),0)</f>
        <v>0.62291666666715173</v>
      </c>
      <c r="P97" s="490"/>
      <c r="Q97" s="490"/>
      <c r="R97" s="490"/>
      <c r="S97" s="21" t="s">
        <v>52</v>
      </c>
      <c r="T97" s="55" t="s">
        <v>611</v>
      </c>
      <c r="U97" s="372"/>
      <c r="V97" s="299"/>
      <c r="W97" s="376"/>
      <c r="X97" s="376"/>
      <c r="Y97" s="376"/>
      <c r="Z97" s="486"/>
      <c r="AA97" s="377"/>
      <c r="AB97" s="937"/>
    </row>
    <row r="98" spans="1:28" s="938" customFormat="1" ht="30" customHeight="1" thickBot="1" x14ac:dyDescent="0.25">
      <c r="A98" s="276"/>
      <c r="B98" s="478"/>
      <c r="C98" s="277"/>
      <c r="D98" s="494"/>
      <c r="E98" s="481"/>
      <c r="F98" s="495"/>
      <c r="G98" s="241">
        <v>42918.056250000001</v>
      </c>
      <c r="H98" s="241">
        <v>42918.834722222222</v>
      </c>
      <c r="I98" s="495"/>
      <c r="J98" s="495"/>
      <c r="K98" s="495"/>
      <c r="L98" s="285">
        <f t="shared" ref="L98:L111" si="122">IF(RIGHT(S98)="T",(+H98-G98),0)</f>
        <v>0</v>
      </c>
      <c r="M98" s="285">
        <f t="shared" ref="M98:M111" si="123">IF(RIGHT(S98)="U",(+H98-G98),0)</f>
        <v>0</v>
      </c>
      <c r="N98" s="285">
        <f t="shared" ref="N98:N111" si="124">IF(RIGHT(S98)="C",(+H98-G98),0)</f>
        <v>0</v>
      </c>
      <c r="O98" s="285">
        <f t="shared" ref="O98:O111" si="125">IF(RIGHT(S98)="D",(+H98-G98),0)</f>
        <v>0.77847222222044365</v>
      </c>
      <c r="P98" s="495"/>
      <c r="Q98" s="495"/>
      <c r="R98" s="495"/>
      <c r="S98" s="21" t="s">
        <v>52</v>
      </c>
      <c r="T98" s="55" t="s">
        <v>1224</v>
      </c>
      <c r="U98" s="378"/>
      <c r="V98" s="297"/>
      <c r="W98" s="379"/>
      <c r="X98" s="379"/>
      <c r="Y98" s="379"/>
      <c r="Z98" s="486"/>
      <c r="AA98" s="380"/>
      <c r="AB98" s="937"/>
    </row>
    <row r="99" spans="1:28" s="938" customFormat="1" ht="30" customHeight="1" thickBot="1" x14ac:dyDescent="0.25">
      <c r="A99" s="276"/>
      <c r="B99" s="478"/>
      <c r="C99" s="277"/>
      <c r="D99" s="494"/>
      <c r="E99" s="481"/>
      <c r="F99" s="495"/>
      <c r="G99" s="241">
        <v>42919.13958333333</v>
      </c>
      <c r="H99" s="241">
        <v>42920.873611111114</v>
      </c>
      <c r="I99" s="495"/>
      <c r="J99" s="495"/>
      <c r="K99" s="495"/>
      <c r="L99" s="285">
        <f t="shared" si="122"/>
        <v>0</v>
      </c>
      <c r="M99" s="285">
        <f t="shared" si="123"/>
        <v>0</v>
      </c>
      <c r="N99" s="285">
        <f t="shared" si="124"/>
        <v>0</v>
      </c>
      <c r="O99" s="285">
        <f t="shared" si="125"/>
        <v>1.7340277777839219</v>
      </c>
      <c r="P99" s="495"/>
      <c r="Q99" s="495"/>
      <c r="R99" s="495"/>
      <c r="S99" s="21" t="s">
        <v>52</v>
      </c>
      <c r="T99" s="55" t="s">
        <v>1226</v>
      </c>
      <c r="U99" s="378"/>
      <c r="V99" s="297"/>
      <c r="W99" s="379"/>
      <c r="X99" s="379"/>
      <c r="Y99" s="379"/>
      <c r="Z99" s="486"/>
      <c r="AA99" s="380"/>
      <c r="AB99" s="937"/>
    </row>
    <row r="100" spans="1:28" s="938" customFormat="1" ht="30" customHeight="1" thickBot="1" x14ac:dyDescent="0.25">
      <c r="A100" s="276"/>
      <c r="B100" s="478"/>
      <c r="C100" s="277"/>
      <c r="D100" s="494"/>
      <c r="E100" s="481"/>
      <c r="F100" s="495"/>
      <c r="G100" s="241">
        <v>42921.072222222225</v>
      </c>
      <c r="H100" s="241">
        <v>42921.539583333331</v>
      </c>
      <c r="I100" s="495"/>
      <c r="J100" s="495"/>
      <c r="K100" s="495"/>
      <c r="L100" s="285">
        <f t="shared" si="122"/>
        <v>0</v>
      </c>
      <c r="M100" s="285">
        <f t="shared" si="123"/>
        <v>0</v>
      </c>
      <c r="N100" s="285">
        <f t="shared" si="124"/>
        <v>0</v>
      </c>
      <c r="O100" s="285">
        <f t="shared" si="125"/>
        <v>0.46736111110658385</v>
      </c>
      <c r="P100" s="495"/>
      <c r="Q100" s="495"/>
      <c r="R100" s="495"/>
      <c r="S100" s="21" t="s">
        <v>52</v>
      </c>
      <c r="T100" s="55" t="s">
        <v>1226</v>
      </c>
      <c r="U100" s="378"/>
      <c r="V100" s="297"/>
      <c r="W100" s="379"/>
      <c r="X100" s="379"/>
      <c r="Y100" s="379"/>
      <c r="Z100" s="486"/>
      <c r="AA100" s="380"/>
      <c r="AB100" s="937"/>
    </row>
    <row r="101" spans="1:28" s="938" customFormat="1" ht="30" customHeight="1" thickBot="1" x14ac:dyDescent="0.25">
      <c r="A101" s="276"/>
      <c r="B101" s="478"/>
      <c r="C101" s="277"/>
      <c r="D101" s="494"/>
      <c r="E101" s="481"/>
      <c r="F101" s="495"/>
      <c r="G101" s="241">
        <v>42922.175694444442</v>
      </c>
      <c r="H101" s="241">
        <v>42923.624305555553</v>
      </c>
      <c r="I101" s="495"/>
      <c r="J101" s="495"/>
      <c r="K101" s="495"/>
      <c r="L101" s="285">
        <f t="shared" si="122"/>
        <v>0</v>
      </c>
      <c r="M101" s="285">
        <f t="shared" si="123"/>
        <v>0</v>
      </c>
      <c r="N101" s="285">
        <f t="shared" si="124"/>
        <v>0</v>
      </c>
      <c r="O101" s="285">
        <f t="shared" si="125"/>
        <v>1.4486111111109494</v>
      </c>
      <c r="P101" s="495"/>
      <c r="Q101" s="495"/>
      <c r="R101" s="495"/>
      <c r="S101" s="21" t="s">
        <v>52</v>
      </c>
      <c r="T101" s="55" t="s">
        <v>1226</v>
      </c>
      <c r="U101" s="378"/>
      <c r="V101" s="297"/>
      <c r="W101" s="379"/>
      <c r="X101" s="379"/>
      <c r="Y101" s="379"/>
      <c r="Z101" s="486"/>
      <c r="AA101" s="380"/>
      <c r="AB101" s="937"/>
    </row>
    <row r="102" spans="1:28" s="938" customFormat="1" ht="30" customHeight="1" thickBot="1" x14ac:dyDescent="0.25">
      <c r="A102" s="276"/>
      <c r="B102" s="478"/>
      <c r="C102" s="277"/>
      <c r="D102" s="494"/>
      <c r="E102" s="481"/>
      <c r="F102" s="495"/>
      <c r="G102" s="241">
        <v>42924.299305555556</v>
      </c>
      <c r="H102" s="241">
        <v>42924.887499999997</v>
      </c>
      <c r="I102" s="495"/>
      <c r="J102" s="495"/>
      <c r="K102" s="495"/>
      <c r="L102" s="285">
        <f t="shared" si="122"/>
        <v>0</v>
      </c>
      <c r="M102" s="285">
        <f t="shared" si="123"/>
        <v>0</v>
      </c>
      <c r="N102" s="285">
        <f t="shared" si="124"/>
        <v>0</v>
      </c>
      <c r="O102" s="285">
        <f t="shared" si="125"/>
        <v>0.58819444444088731</v>
      </c>
      <c r="P102" s="495"/>
      <c r="Q102" s="495"/>
      <c r="R102" s="495"/>
      <c r="S102" s="21" t="s">
        <v>52</v>
      </c>
      <c r="T102" s="55" t="s">
        <v>605</v>
      </c>
      <c r="U102" s="378"/>
      <c r="V102" s="297"/>
      <c r="W102" s="379"/>
      <c r="X102" s="379"/>
      <c r="Y102" s="379"/>
      <c r="Z102" s="486"/>
      <c r="AA102" s="380"/>
      <c r="AB102" s="937"/>
    </row>
    <row r="103" spans="1:28" s="938" customFormat="1" ht="30" customHeight="1" thickBot="1" x14ac:dyDescent="0.25">
      <c r="A103" s="276"/>
      <c r="B103" s="478"/>
      <c r="C103" s="277"/>
      <c r="D103" s="494"/>
      <c r="E103" s="481"/>
      <c r="F103" s="495"/>
      <c r="G103" s="254">
        <v>42927.138194444444</v>
      </c>
      <c r="H103" s="254">
        <v>42927.901388888888</v>
      </c>
      <c r="I103" s="495"/>
      <c r="J103" s="495"/>
      <c r="K103" s="495"/>
      <c r="L103" s="285">
        <f t="shared" si="122"/>
        <v>0</v>
      </c>
      <c r="M103" s="285">
        <f t="shared" si="123"/>
        <v>0</v>
      </c>
      <c r="N103" s="285">
        <f t="shared" si="124"/>
        <v>0</v>
      </c>
      <c r="O103" s="285">
        <f t="shared" si="125"/>
        <v>0.76319444444379769</v>
      </c>
      <c r="P103" s="495"/>
      <c r="Q103" s="495"/>
      <c r="R103" s="495"/>
      <c r="S103" s="21" t="s">
        <v>52</v>
      </c>
      <c r="T103" s="55" t="s">
        <v>608</v>
      </c>
      <c r="U103" s="378"/>
      <c r="V103" s="297"/>
      <c r="W103" s="379"/>
      <c r="X103" s="379"/>
      <c r="Y103" s="379"/>
      <c r="Z103" s="486"/>
      <c r="AA103" s="380"/>
      <c r="AB103" s="937"/>
    </row>
    <row r="104" spans="1:28" s="938" customFormat="1" ht="30" customHeight="1" thickBot="1" x14ac:dyDescent="0.25">
      <c r="A104" s="276"/>
      <c r="B104" s="478"/>
      <c r="C104" s="277"/>
      <c r="D104" s="494"/>
      <c r="E104" s="481"/>
      <c r="F104" s="495"/>
      <c r="G104" s="246">
        <v>42928.142361111109</v>
      </c>
      <c r="H104" s="246">
        <v>42929.675000000003</v>
      </c>
      <c r="I104" s="495"/>
      <c r="J104" s="495"/>
      <c r="K104" s="495"/>
      <c r="L104" s="285">
        <f t="shared" si="122"/>
        <v>0</v>
      </c>
      <c r="M104" s="285">
        <f t="shared" si="123"/>
        <v>0</v>
      </c>
      <c r="N104" s="285">
        <f t="shared" si="124"/>
        <v>0</v>
      </c>
      <c r="O104" s="285">
        <f t="shared" si="125"/>
        <v>1.5326388888934162</v>
      </c>
      <c r="P104" s="495"/>
      <c r="Q104" s="495"/>
      <c r="R104" s="495"/>
      <c r="S104" s="21" t="s">
        <v>52</v>
      </c>
      <c r="T104" s="55" t="s">
        <v>1226</v>
      </c>
      <c r="U104" s="378"/>
      <c r="V104" s="297"/>
      <c r="W104" s="379"/>
      <c r="X104" s="379"/>
      <c r="Y104" s="379"/>
      <c r="Z104" s="486"/>
      <c r="AA104" s="380"/>
      <c r="AB104" s="937"/>
    </row>
    <row r="105" spans="1:28" s="938" customFormat="1" ht="30" customHeight="1" thickBot="1" x14ac:dyDescent="0.25">
      <c r="A105" s="276"/>
      <c r="B105" s="478"/>
      <c r="C105" s="277"/>
      <c r="D105" s="494"/>
      <c r="E105" s="481"/>
      <c r="F105" s="495"/>
      <c r="G105" s="246">
        <v>42930.322916666664</v>
      </c>
      <c r="H105" s="246">
        <v>42930.393055555556</v>
      </c>
      <c r="I105" s="495"/>
      <c r="J105" s="495"/>
      <c r="K105" s="495"/>
      <c r="L105" s="285">
        <f t="shared" si="122"/>
        <v>0</v>
      </c>
      <c r="M105" s="285">
        <f t="shared" si="123"/>
        <v>0</v>
      </c>
      <c r="N105" s="285">
        <f t="shared" si="124"/>
        <v>0</v>
      </c>
      <c r="O105" s="285">
        <f t="shared" si="125"/>
        <v>7.013888889196096E-2</v>
      </c>
      <c r="P105" s="495"/>
      <c r="Q105" s="495"/>
      <c r="R105" s="495"/>
      <c r="S105" s="21" t="s">
        <v>52</v>
      </c>
      <c r="T105" s="55" t="s">
        <v>609</v>
      </c>
      <c r="U105" s="378"/>
      <c r="V105" s="297"/>
      <c r="W105" s="379"/>
      <c r="X105" s="379"/>
      <c r="Y105" s="379"/>
      <c r="Z105" s="486"/>
      <c r="AA105" s="380"/>
      <c r="AB105" s="937"/>
    </row>
    <row r="106" spans="1:28" s="938" customFormat="1" ht="30" customHeight="1" thickBot="1" x14ac:dyDescent="0.25">
      <c r="A106" s="276"/>
      <c r="B106" s="478"/>
      <c r="C106" s="277"/>
      <c r="D106" s="494"/>
      <c r="E106" s="481"/>
      <c r="F106" s="495"/>
      <c r="G106" s="246">
        <v>42930.393055555556</v>
      </c>
      <c r="H106" s="246">
        <v>42930.601388888892</v>
      </c>
      <c r="I106" s="495"/>
      <c r="J106" s="495"/>
      <c r="K106" s="495"/>
      <c r="L106" s="285">
        <f t="shared" si="122"/>
        <v>0.20833333333575865</v>
      </c>
      <c r="M106" s="285">
        <f t="shared" si="123"/>
        <v>0</v>
      </c>
      <c r="N106" s="285">
        <f t="shared" si="124"/>
        <v>0</v>
      </c>
      <c r="O106" s="285">
        <f t="shared" si="125"/>
        <v>0</v>
      </c>
      <c r="P106" s="495"/>
      <c r="Q106" s="495"/>
      <c r="R106" s="495"/>
      <c r="S106" s="21" t="s">
        <v>471</v>
      </c>
      <c r="T106" s="55" t="s">
        <v>1233</v>
      </c>
      <c r="U106" s="378"/>
      <c r="V106" s="297"/>
      <c r="W106" s="379"/>
      <c r="X106" s="379"/>
      <c r="Y106" s="379"/>
      <c r="Z106" s="486"/>
      <c r="AA106" s="380"/>
      <c r="AB106" s="937"/>
    </row>
    <row r="107" spans="1:28" s="938" customFormat="1" ht="30" customHeight="1" thickBot="1" x14ac:dyDescent="0.25">
      <c r="A107" s="276"/>
      <c r="B107" s="478"/>
      <c r="C107" s="277"/>
      <c r="D107" s="494"/>
      <c r="E107" s="481"/>
      <c r="F107" s="495"/>
      <c r="G107" s="246">
        <v>42934.177777777775</v>
      </c>
      <c r="H107" s="246">
        <v>42934.614583333336</v>
      </c>
      <c r="I107" s="495"/>
      <c r="J107" s="495"/>
      <c r="K107" s="495"/>
      <c r="L107" s="285">
        <f t="shared" si="122"/>
        <v>0</v>
      </c>
      <c r="M107" s="285">
        <f t="shared" si="123"/>
        <v>0</v>
      </c>
      <c r="N107" s="285">
        <f t="shared" si="124"/>
        <v>0</v>
      </c>
      <c r="O107" s="285">
        <f t="shared" si="125"/>
        <v>0.43680555556056788</v>
      </c>
      <c r="P107" s="495"/>
      <c r="Q107" s="495"/>
      <c r="R107" s="495"/>
      <c r="S107" s="21" t="s">
        <v>52</v>
      </c>
      <c r="T107" s="55" t="s">
        <v>606</v>
      </c>
      <c r="U107" s="378"/>
      <c r="V107" s="297"/>
      <c r="W107" s="379"/>
      <c r="X107" s="379"/>
      <c r="Y107" s="379"/>
      <c r="Z107" s="486"/>
      <c r="AA107" s="380"/>
      <c r="AB107" s="937"/>
    </row>
    <row r="108" spans="1:28" s="938" customFormat="1" ht="30" customHeight="1" thickBot="1" x14ac:dyDescent="0.25">
      <c r="A108" s="276"/>
      <c r="B108" s="478"/>
      <c r="C108" s="277"/>
      <c r="D108" s="494"/>
      <c r="E108" s="481"/>
      <c r="F108" s="495"/>
      <c r="G108" s="246">
        <v>42936.337500000001</v>
      </c>
      <c r="H108" s="246">
        <v>42937.893750000003</v>
      </c>
      <c r="I108" s="495"/>
      <c r="J108" s="495"/>
      <c r="K108" s="495"/>
      <c r="L108" s="285">
        <f t="shared" si="122"/>
        <v>0</v>
      </c>
      <c r="M108" s="285">
        <f t="shared" si="123"/>
        <v>0</v>
      </c>
      <c r="N108" s="285">
        <f t="shared" si="124"/>
        <v>0</v>
      </c>
      <c r="O108" s="285">
        <f t="shared" si="125"/>
        <v>1.5562500000014552</v>
      </c>
      <c r="P108" s="495"/>
      <c r="Q108" s="495"/>
      <c r="R108" s="495"/>
      <c r="S108" s="21" t="s">
        <v>52</v>
      </c>
      <c r="T108" s="55" t="s">
        <v>1236</v>
      </c>
      <c r="U108" s="378"/>
      <c r="V108" s="297"/>
      <c r="W108" s="379"/>
      <c r="X108" s="379"/>
      <c r="Y108" s="379"/>
      <c r="Z108" s="486"/>
      <c r="AA108" s="380"/>
      <c r="AB108" s="937"/>
    </row>
    <row r="109" spans="1:28" s="938" customFormat="1" ht="30" customHeight="1" thickBot="1" x14ac:dyDescent="0.25">
      <c r="A109" s="276"/>
      <c r="B109" s="478"/>
      <c r="C109" s="277"/>
      <c r="D109" s="494"/>
      <c r="E109" s="481"/>
      <c r="F109" s="495"/>
      <c r="G109" s="246">
        <v>42939.125694444447</v>
      </c>
      <c r="H109" s="246">
        <v>42940.49722222222</v>
      </c>
      <c r="I109" s="495"/>
      <c r="J109" s="495"/>
      <c r="K109" s="495"/>
      <c r="L109" s="285">
        <f t="shared" si="122"/>
        <v>0</v>
      </c>
      <c r="M109" s="285">
        <f t="shared" si="123"/>
        <v>0</v>
      </c>
      <c r="N109" s="285">
        <f t="shared" si="124"/>
        <v>0</v>
      </c>
      <c r="O109" s="285">
        <f t="shared" si="125"/>
        <v>1.3715277777737356</v>
      </c>
      <c r="P109" s="495"/>
      <c r="Q109" s="495"/>
      <c r="R109" s="495"/>
      <c r="S109" s="21" t="s">
        <v>52</v>
      </c>
      <c r="T109" s="55" t="s">
        <v>1238</v>
      </c>
      <c r="U109" s="378"/>
      <c r="V109" s="297"/>
      <c r="W109" s="379"/>
      <c r="X109" s="379"/>
      <c r="Y109" s="379"/>
      <c r="Z109" s="486"/>
      <c r="AA109" s="380"/>
      <c r="AB109" s="937"/>
    </row>
    <row r="110" spans="1:28" s="938" customFormat="1" ht="30" customHeight="1" thickBot="1" x14ac:dyDescent="0.25">
      <c r="A110" s="276"/>
      <c r="B110" s="478"/>
      <c r="C110" s="277"/>
      <c r="D110" s="494"/>
      <c r="E110" s="481"/>
      <c r="F110" s="495"/>
      <c r="G110" s="246">
        <v>42946.8</v>
      </c>
      <c r="H110" s="246">
        <v>42948</v>
      </c>
      <c r="I110" s="495"/>
      <c r="J110" s="495"/>
      <c r="K110" s="495"/>
      <c r="L110" s="285">
        <f t="shared" si="122"/>
        <v>0</v>
      </c>
      <c r="M110" s="285">
        <f t="shared" si="123"/>
        <v>0</v>
      </c>
      <c r="N110" s="285">
        <f t="shared" si="124"/>
        <v>0</v>
      </c>
      <c r="O110" s="285">
        <f t="shared" si="125"/>
        <v>1.1999999999970896</v>
      </c>
      <c r="P110" s="495"/>
      <c r="Q110" s="495"/>
      <c r="R110" s="495"/>
      <c r="S110" s="21" t="s">
        <v>52</v>
      </c>
      <c r="T110" s="55" t="s">
        <v>1240</v>
      </c>
      <c r="U110" s="378"/>
      <c r="V110" s="297"/>
      <c r="W110" s="379"/>
      <c r="X110" s="379"/>
      <c r="Y110" s="379"/>
      <c r="Z110" s="486"/>
      <c r="AA110" s="380"/>
      <c r="AB110" s="937"/>
    </row>
    <row r="111" spans="1:28" s="938" customFormat="1" ht="30" customHeight="1" thickBot="1" x14ac:dyDescent="0.25">
      <c r="A111" s="276"/>
      <c r="B111" s="478"/>
      <c r="C111" s="277"/>
      <c r="D111" s="494"/>
      <c r="E111" s="481"/>
      <c r="F111" s="495"/>
      <c r="I111" s="495"/>
      <c r="J111" s="495"/>
      <c r="K111" s="495"/>
      <c r="L111" s="285">
        <f t="shared" si="122"/>
        <v>0</v>
      </c>
      <c r="M111" s="285">
        <f t="shared" si="123"/>
        <v>0</v>
      </c>
      <c r="N111" s="285">
        <f t="shared" si="124"/>
        <v>0</v>
      </c>
      <c r="O111" s="285">
        <f t="shared" si="125"/>
        <v>0</v>
      </c>
      <c r="P111" s="495"/>
      <c r="Q111" s="495"/>
      <c r="R111" s="495"/>
      <c r="S111" s="23"/>
      <c r="T111" s="24"/>
      <c r="U111" s="378"/>
      <c r="V111" s="297"/>
      <c r="W111" s="379"/>
      <c r="X111" s="379"/>
      <c r="Y111" s="379"/>
      <c r="Z111" s="486"/>
      <c r="AA111" s="380"/>
      <c r="AB111" s="937"/>
    </row>
    <row r="112" spans="1:28" s="938" customFormat="1" ht="30" customHeight="1" thickBot="1" x14ac:dyDescent="0.25">
      <c r="A112" s="278"/>
      <c r="B112" s="279"/>
      <c r="C112" s="287" t="s">
        <v>53</v>
      </c>
      <c r="D112" s="279"/>
      <c r="E112" s="483"/>
      <c r="F112" s="484" t="s">
        <v>49</v>
      </c>
      <c r="I112" s="484" t="s">
        <v>49</v>
      </c>
      <c r="J112" s="484" t="s">
        <v>49</v>
      </c>
      <c r="K112" s="601"/>
      <c r="L112" s="280">
        <f>SUM(L97:L111)</f>
        <v>0.20833333333575865</v>
      </c>
      <c r="M112" s="280">
        <f>SUM(M97:M111)</f>
        <v>0</v>
      </c>
      <c r="N112" s="280">
        <f>SUM(N97:N111)</f>
        <v>0</v>
      </c>
      <c r="O112" s="280">
        <f>SUM(O97:O111)</f>
        <v>12.570138888891961</v>
      </c>
      <c r="P112" s="280"/>
      <c r="Q112" s="280"/>
      <c r="R112" s="280"/>
      <c r="S112" s="284"/>
      <c r="T112" s="284"/>
      <c r="U112" s="279"/>
      <c r="V112" s="486">
        <f>$AB$11-((N112*24))</f>
        <v>744</v>
      </c>
      <c r="W112" s="483">
        <v>515</v>
      </c>
      <c r="X112" s="510">
        <v>209.51</v>
      </c>
      <c r="Y112" s="281">
        <f>W112*X112</f>
        <v>107897.65</v>
      </c>
      <c r="Z112" s="486">
        <f>(Y112*(V112-L112*24))/V112</f>
        <v>107172.53138440016</v>
      </c>
      <c r="AA112" s="282">
        <f>(Z112/Y112)*100</f>
        <v>99.327956989239496</v>
      </c>
      <c r="AB112" s="937"/>
    </row>
    <row r="113" spans="1:44" s="927" customFormat="1" ht="30" customHeight="1" thickBot="1" x14ac:dyDescent="0.25">
      <c r="A113" s="463">
        <v>8</v>
      </c>
      <c r="B113" s="512" t="s">
        <v>75</v>
      </c>
      <c r="C113" s="513" t="s">
        <v>76</v>
      </c>
      <c r="D113" s="489">
        <v>181.137</v>
      </c>
      <c r="E113" s="467" t="s">
        <v>546</v>
      </c>
      <c r="F113" s="468" t="s">
        <v>49</v>
      </c>
      <c r="I113" s="514"/>
      <c r="J113" s="514"/>
      <c r="K113" s="514"/>
      <c r="L113" s="285">
        <f>IF(RIGHT(S113)="T",(+H109-G109),0)</f>
        <v>0</v>
      </c>
      <c r="M113" s="285">
        <f>IF(RIGHT(S113)="U",(+H109-G109),0)</f>
        <v>0</v>
      </c>
      <c r="N113" s="285">
        <f>IF(RIGHT(S113)="C",(+H109-G109),0)</f>
        <v>0</v>
      </c>
      <c r="O113" s="285">
        <f>IF(RIGHT(S113)="D",(+H109-G109),0)</f>
        <v>0</v>
      </c>
      <c r="P113" s="515"/>
      <c r="Q113" s="515"/>
      <c r="R113" s="515"/>
      <c r="S113" s="63"/>
      <c r="T113" s="20"/>
      <c r="U113" s="515"/>
      <c r="V113" s="593"/>
      <c r="W113" s="594"/>
      <c r="X113" s="594"/>
      <c r="Y113" s="594"/>
      <c r="Z113" s="486"/>
      <c r="AA113" s="595"/>
      <c r="AB113" s="922"/>
      <c r="AC113" s="922"/>
      <c r="AD113" s="922"/>
      <c r="AE113" s="922"/>
      <c r="AF113" s="922"/>
      <c r="AG113" s="922"/>
      <c r="AH113" s="922"/>
      <c r="AI113" s="922"/>
      <c r="AJ113" s="922"/>
      <c r="AK113" s="922"/>
      <c r="AL113" s="922"/>
      <c r="AM113" s="922"/>
      <c r="AN113" s="922"/>
      <c r="AO113" s="922"/>
      <c r="AP113" s="922"/>
      <c r="AQ113" s="922"/>
      <c r="AR113" s="922"/>
    </row>
    <row r="114" spans="1:44" s="927" customFormat="1" ht="30" customHeight="1" thickBot="1" x14ac:dyDescent="0.25">
      <c r="A114" s="477"/>
      <c r="B114" s="518"/>
      <c r="C114" s="519"/>
      <c r="D114" s="494"/>
      <c r="E114" s="481"/>
      <c r="F114" s="468" t="s">
        <v>49</v>
      </c>
      <c r="I114" s="514"/>
      <c r="J114" s="514"/>
      <c r="K114" s="514"/>
      <c r="L114" s="285">
        <f>IF(RIGHT(S114)="T",(+H110-G110),0)</f>
        <v>0</v>
      </c>
      <c r="M114" s="285">
        <f>IF(RIGHT(S114)="U",(+H110-G110),0)</f>
        <v>0</v>
      </c>
      <c r="N114" s="285">
        <f>IF(RIGHT(S114)="C",(+H110-G110),0)</f>
        <v>0</v>
      </c>
      <c r="O114" s="285">
        <f>IF(RIGHT(S114)="D",(+H110-G110),0)</f>
        <v>0</v>
      </c>
      <c r="P114" s="515"/>
      <c r="Q114" s="515"/>
      <c r="R114" s="515"/>
      <c r="S114" s="32"/>
      <c r="T114" s="374"/>
      <c r="U114" s="515"/>
      <c r="V114" s="593"/>
      <c r="W114" s="594"/>
      <c r="X114" s="594"/>
      <c r="Y114" s="594"/>
      <c r="Z114" s="486"/>
      <c r="AA114" s="595"/>
      <c r="AB114" s="922"/>
      <c r="AC114" s="922"/>
      <c r="AD114" s="922"/>
      <c r="AE114" s="922"/>
      <c r="AF114" s="922"/>
      <c r="AG114" s="922"/>
      <c r="AH114" s="922"/>
      <c r="AI114" s="922"/>
      <c r="AJ114" s="922"/>
      <c r="AK114" s="922"/>
      <c r="AL114" s="922"/>
      <c r="AM114" s="922"/>
      <c r="AN114" s="922"/>
      <c r="AO114" s="922"/>
      <c r="AP114" s="922"/>
      <c r="AQ114" s="922"/>
      <c r="AR114" s="922"/>
    </row>
    <row r="115" spans="1:44" s="938" customFormat="1" ht="30" customHeight="1" thickBot="1" x14ac:dyDescent="0.25">
      <c r="A115" s="278"/>
      <c r="B115" s="279"/>
      <c r="C115" s="287" t="s">
        <v>53</v>
      </c>
      <c r="D115" s="279"/>
      <c r="E115" s="483"/>
      <c r="F115" s="484" t="s">
        <v>49</v>
      </c>
      <c r="G115" s="283"/>
      <c r="H115" s="283"/>
      <c r="I115" s="484" t="s">
        <v>49</v>
      </c>
      <c r="J115" s="484" t="s">
        <v>49</v>
      </c>
      <c r="K115" s="484" t="s">
        <v>49</v>
      </c>
      <c r="L115" s="280">
        <f>SUM(L113:L114)</f>
        <v>0</v>
      </c>
      <c r="M115" s="280">
        <f>SUM(M113:M114)</f>
        <v>0</v>
      </c>
      <c r="N115" s="280">
        <f>SUM(N113:N114)</f>
        <v>0</v>
      </c>
      <c r="O115" s="280">
        <f>SUM(O113:O114)</f>
        <v>0</v>
      </c>
      <c r="P115" s="484"/>
      <c r="Q115" s="484"/>
      <c r="R115" s="484"/>
      <c r="S115" s="284"/>
      <c r="T115" s="284"/>
      <c r="U115" s="279"/>
      <c r="V115" s="486">
        <f>$AB$11-((N115*24))</f>
        <v>744</v>
      </c>
      <c r="W115" s="483">
        <v>382</v>
      </c>
      <c r="X115" s="510">
        <v>181.137</v>
      </c>
      <c r="Y115" s="281">
        <f>W115*X115</f>
        <v>69194.334000000003</v>
      </c>
      <c r="Z115" s="486">
        <f>(Y115*(V115-L115*24))/V115</f>
        <v>69194.334000000003</v>
      </c>
      <c r="AA115" s="282">
        <f>(Z115/Y115)*100</f>
        <v>100</v>
      </c>
      <c r="AB115" s="937"/>
    </row>
    <row r="116" spans="1:44" s="927" customFormat="1" ht="30" customHeight="1" thickBot="1" x14ac:dyDescent="0.25">
      <c r="A116" s="602">
        <v>9</v>
      </c>
      <c r="B116" s="603" t="s">
        <v>77</v>
      </c>
      <c r="C116" s="604" t="s">
        <v>78</v>
      </c>
      <c r="D116" s="605">
        <v>139.72999999999999</v>
      </c>
      <c r="E116" s="467" t="s">
        <v>546</v>
      </c>
      <c r="F116" s="606" t="s">
        <v>49</v>
      </c>
      <c r="G116" s="241"/>
      <c r="H116" s="241"/>
      <c r="I116" s="607"/>
      <c r="J116" s="607"/>
      <c r="K116" s="607"/>
      <c r="L116" s="286">
        <f t="shared" ref="L116" si="126">IF(RIGHT(S116)="T",(+H116-G116),0)</f>
        <v>0</v>
      </c>
      <c r="M116" s="286">
        <f t="shared" ref="M116" si="127">IF(RIGHT(S116)="U",(+H116-G116),0)</f>
        <v>0</v>
      </c>
      <c r="N116" s="286">
        <f t="shared" ref="N116" si="128">IF(RIGHT(S116)="C",(+H116-G116),0)</f>
        <v>0</v>
      </c>
      <c r="O116" s="286">
        <f t="shared" ref="O116" si="129">IF(RIGHT(S116)="D",(+H116-G116),0)</f>
        <v>0</v>
      </c>
      <c r="P116" s="608"/>
      <c r="Q116" s="608"/>
      <c r="R116" s="608"/>
      <c r="S116" s="23"/>
      <c r="T116" s="24"/>
      <c r="U116" s="609"/>
      <c r="V116" s="538"/>
      <c r="W116" s="610"/>
      <c r="X116" s="605"/>
      <c r="Y116" s="611"/>
      <c r="Z116" s="486"/>
      <c r="AA116" s="612"/>
      <c r="AB116" s="922"/>
      <c r="AC116" s="922"/>
      <c r="AD116" s="922"/>
      <c r="AE116" s="922"/>
      <c r="AF116" s="922"/>
      <c r="AG116" s="922"/>
      <c r="AH116" s="922"/>
      <c r="AI116" s="922"/>
      <c r="AJ116" s="922"/>
      <c r="AK116" s="922"/>
      <c r="AL116" s="922"/>
      <c r="AM116" s="922"/>
      <c r="AN116" s="922"/>
      <c r="AO116" s="922"/>
      <c r="AP116" s="922"/>
      <c r="AQ116" s="922"/>
      <c r="AR116" s="922"/>
    </row>
    <row r="117" spans="1:44" s="938" customFormat="1" ht="30" customHeight="1" thickBot="1" x14ac:dyDescent="0.25">
      <c r="A117" s="278"/>
      <c r="B117" s="279"/>
      <c r="C117" s="287" t="s">
        <v>53</v>
      </c>
      <c r="D117" s="279"/>
      <c r="E117" s="483"/>
      <c r="F117" s="484" t="s">
        <v>49</v>
      </c>
      <c r="G117" s="283"/>
      <c r="H117" s="283"/>
      <c r="I117" s="484" t="s">
        <v>49</v>
      </c>
      <c r="J117" s="484" t="s">
        <v>49</v>
      </c>
      <c r="K117" s="484" t="s">
        <v>49</v>
      </c>
      <c r="L117" s="280">
        <f>SUM(L116:L116)</f>
        <v>0</v>
      </c>
      <c r="M117" s="280">
        <f t="shared" ref="M117:O117" si="130">SUM(M116:M116)</f>
        <v>0</v>
      </c>
      <c r="N117" s="280">
        <f t="shared" si="130"/>
        <v>0</v>
      </c>
      <c r="O117" s="280">
        <f t="shared" si="130"/>
        <v>0</v>
      </c>
      <c r="P117" s="484"/>
      <c r="Q117" s="484"/>
      <c r="R117" s="484"/>
      <c r="S117" s="279"/>
      <c r="T117" s="279"/>
      <c r="U117" s="279"/>
      <c r="V117" s="538">
        <f>$AB$11-((N117*24))</f>
        <v>744</v>
      </c>
      <c r="W117" s="610">
        <v>332</v>
      </c>
      <c r="X117" s="605">
        <v>139.72999999999999</v>
      </c>
      <c r="Y117" s="611">
        <f>W117*X117</f>
        <v>46390.359999999993</v>
      </c>
      <c r="Z117" s="486">
        <f>(Y117*(V117-L117*24))/V117</f>
        <v>46390.359999999993</v>
      </c>
      <c r="AA117" s="612">
        <f>(Z117/Y117)*100</f>
        <v>100</v>
      </c>
      <c r="AB117" s="937"/>
    </row>
    <row r="118" spans="1:44" s="927" customFormat="1" ht="31.5" customHeight="1" thickBot="1" x14ac:dyDescent="0.25">
      <c r="A118" s="602">
        <v>10</v>
      </c>
      <c r="B118" s="512" t="s">
        <v>79</v>
      </c>
      <c r="C118" s="513" t="s">
        <v>80</v>
      </c>
      <c r="D118" s="489">
        <v>139.72999999999999</v>
      </c>
      <c r="E118" s="467" t="s">
        <v>546</v>
      </c>
      <c r="F118" s="468" t="s">
        <v>49</v>
      </c>
      <c r="G118" s="97"/>
      <c r="H118" s="97"/>
      <c r="I118" s="523"/>
      <c r="J118" s="523"/>
      <c r="K118" s="523"/>
      <c r="L118" s="288">
        <f>IF(RIGHT(S118)="T",(+H118-G118),0)</f>
        <v>0</v>
      </c>
      <c r="M118" s="288">
        <f>IF(RIGHT(S118)="U",(+H118-G118),0)</f>
        <v>0</v>
      </c>
      <c r="N118" s="288">
        <f>IF(RIGHT(S118)="C",(+H118-G118),0)</f>
        <v>0</v>
      </c>
      <c r="O118" s="288">
        <f>IF(RIGHT(S118)="D",(+H118-G118),0)</f>
        <v>0</v>
      </c>
      <c r="P118" s="471"/>
      <c r="Q118" s="471"/>
      <c r="R118" s="471"/>
      <c r="S118" s="26"/>
      <c r="T118" s="20"/>
      <c r="U118" s="471"/>
      <c r="V118" s="613"/>
      <c r="W118" s="467"/>
      <c r="X118" s="489"/>
      <c r="Y118" s="614"/>
      <c r="Z118" s="486"/>
      <c r="AA118" s="615"/>
      <c r="AB118" s="922"/>
      <c r="AC118" s="922"/>
      <c r="AD118" s="922"/>
      <c r="AE118" s="922"/>
      <c r="AF118" s="922"/>
      <c r="AG118" s="922"/>
      <c r="AH118" s="922"/>
      <c r="AI118" s="922"/>
      <c r="AJ118" s="922"/>
      <c r="AK118" s="922"/>
      <c r="AL118" s="922"/>
      <c r="AM118" s="922"/>
      <c r="AN118" s="922"/>
      <c r="AO118" s="922"/>
      <c r="AP118" s="922"/>
      <c r="AQ118" s="922"/>
      <c r="AR118" s="922"/>
    </row>
    <row r="119" spans="1:44" s="927" customFormat="1" ht="31.5" customHeight="1" thickBot="1" x14ac:dyDescent="0.25">
      <c r="A119" s="616"/>
      <c r="B119" s="518"/>
      <c r="C119" s="519"/>
      <c r="D119" s="494"/>
      <c r="E119" s="481"/>
      <c r="F119" s="482"/>
      <c r="G119" s="97"/>
      <c r="H119" s="97"/>
      <c r="I119" s="469"/>
      <c r="J119" s="469"/>
      <c r="K119" s="469"/>
      <c r="L119" s="288">
        <f>IF(RIGHT(S119)="T",(+H119-G119),0)</f>
        <v>0</v>
      </c>
      <c r="M119" s="288">
        <f>IF(RIGHT(S119)="U",(+H119-G119),0)</f>
        <v>0</v>
      </c>
      <c r="N119" s="288">
        <f>IF(RIGHT(S119)="C",(+H119-G119),0)</f>
        <v>0</v>
      </c>
      <c r="O119" s="288">
        <f>IF(RIGHT(S119)="D",(+H119-G119),0)</f>
        <v>0</v>
      </c>
      <c r="P119" s="470"/>
      <c r="Q119" s="470"/>
      <c r="R119" s="470"/>
      <c r="S119" s="26"/>
      <c r="T119" s="20"/>
      <c r="U119" s="470"/>
      <c r="V119" s="617"/>
      <c r="W119" s="481"/>
      <c r="X119" s="494"/>
      <c r="Y119" s="618"/>
      <c r="Z119" s="486"/>
      <c r="AA119" s="619"/>
      <c r="AB119" s="922"/>
      <c r="AC119" s="922"/>
      <c r="AD119" s="922"/>
      <c r="AE119" s="922"/>
      <c r="AF119" s="922"/>
      <c r="AG119" s="922"/>
      <c r="AH119" s="922"/>
      <c r="AI119" s="922"/>
      <c r="AJ119" s="922"/>
      <c r="AK119" s="922"/>
      <c r="AL119" s="922"/>
      <c r="AM119" s="922"/>
      <c r="AN119" s="922"/>
      <c r="AO119" s="922"/>
      <c r="AP119" s="922"/>
      <c r="AQ119" s="922"/>
      <c r="AR119" s="922"/>
    </row>
    <row r="120" spans="1:44" s="938" customFormat="1" ht="30" customHeight="1" thickBot="1" x14ac:dyDescent="0.25">
      <c r="A120" s="278"/>
      <c r="B120" s="279"/>
      <c r="C120" s="287" t="s">
        <v>53</v>
      </c>
      <c r="D120" s="279"/>
      <c r="E120" s="483"/>
      <c r="F120" s="484" t="s">
        <v>49</v>
      </c>
      <c r="G120" s="499"/>
      <c r="H120" s="499"/>
      <c r="I120" s="484" t="s">
        <v>49</v>
      </c>
      <c r="J120" s="484" t="s">
        <v>49</v>
      </c>
      <c r="K120" s="484" t="s">
        <v>49</v>
      </c>
      <c r="L120" s="280">
        <f>SUM(L118:L119)</f>
        <v>0</v>
      </c>
      <c r="M120" s="280">
        <f t="shared" ref="M120:O120" si="131">SUM(M118:M119)</f>
        <v>0</v>
      </c>
      <c r="N120" s="280">
        <f t="shared" si="131"/>
        <v>0</v>
      </c>
      <c r="O120" s="280">
        <f t="shared" si="131"/>
        <v>0</v>
      </c>
      <c r="P120" s="484"/>
      <c r="Q120" s="484"/>
      <c r="R120" s="484"/>
      <c r="S120" s="279"/>
      <c r="T120" s="279"/>
      <c r="U120" s="279"/>
      <c r="V120" s="486">
        <f>$AB$11-((N120*24))</f>
        <v>744</v>
      </c>
      <c r="W120" s="483">
        <v>332</v>
      </c>
      <c r="X120" s="510">
        <v>139.72999999999999</v>
      </c>
      <c r="Y120" s="281">
        <f>W120*X120</f>
        <v>46390.359999999993</v>
      </c>
      <c r="Z120" s="486">
        <f>(Y120*(V120-L120*24))/V120</f>
        <v>46390.359999999993</v>
      </c>
      <c r="AA120" s="282">
        <f>(Z120/Y120)*100</f>
        <v>100</v>
      </c>
      <c r="AB120" s="937"/>
    </row>
    <row r="121" spans="1:44" s="937" customFormat="1" ht="30" customHeight="1" thickBot="1" x14ac:dyDescent="0.25">
      <c r="A121" s="274">
        <v>11</v>
      </c>
      <c r="B121" s="464" t="s">
        <v>81</v>
      </c>
      <c r="C121" s="275" t="s">
        <v>82</v>
      </c>
      <c r="D121" s="489">
        <v>155.93199999999999</v>
      </c>
      <c r="E121" s="467" t="s">
        <v>546</v>
      </c>
      <c r="F121" s="468" t="s">
        <v>49</v>
      </c>
      <c r="G121" s="272"/>
      <c r="H121" s="272"/>
      <c r="I121" s="468" t="s">
        <v>49</v>
      </c>
      <c r="J121" s="468" t="s">
        <v>49</v>
      </c>
      <c r="K121" s="468" t="s">
        <v>49</v>
      </c>
      <c r="L121" s="285">
        <f>IF(RIGHT(S121)="T",(+H121-G121),0)</f>
        <v>0</v>
      </c>
      <c r="M121" s="285">
        <f>IF(RIGHT(S121)="U",(+H121-G121),0)</f>
        <v>0</v>
      </c>
      <c r="N121" s="285">
        <f>IF(RIGHT(S121)="C",(+H121-G121),0)</f>
        <v>0</v>
      </c>
      <c r="O121" s="285">
        <f>IF(RIGHT(S121)="D",(+H121-G121),0)</f>
        <v>0</v>
      </c>
      <c r="P121" s="468"/>
      <c r="Q121" s="468"/>
      <c r="R121" s="468"/>
      <c r="S121" s="289"/>
      <c r="T121" s="381"/>
      <c r="U121" s="375"/>
      <c r="V121" s="491"/>
      <c r="W121" s="492"/>
      <c r="X121" s="492"/>
      <c r="Y121" s="492"/>
      <c r="Z121" s="486"/>
      <c r="AA121" s="493"/>
    </row>
    <row r="122" spans="1:44" s="937" customFormat="1" ht="30" customHeight="1" thickBot="1" x14ac:dyDescent="0.25">
      <c r="A122" s="276"/>
      <c r="B122" s="478"/>
      <c r="C122" s="277"/>
      <c r="D122" s="494"/>
      <c r="E122" s="481"/>
      <c r="F122" s="532" t="s">
        <v>49</v>
      </c>
      <c r="G122" s="272"/>
      <c r="H122" s="272"/>
      <c r="I122" s="532" t="s">
        <v>49</v>
      </c>
      <c r="J122" s="532" t="s">
        <v>49</v>
      </c>
      <c r="K122" s="532" t="s">
        <v>49</v>
      </c>
      <c r="L122" s="318">
        <f t="shared" ref="L122" si="132">IF(RIGHT(S122)="T",(+H122-G122),0)</f>
        <v>0</v>
      </c>
      <c r="M122" s="318">
        <f t="shared" ref="M122" si="133">IF(RIGHT(S122)="U",(+H122-G122),0)</f>
        <v>0</v>
      </c>
      <c r="N122" s="318">
        <f t="shared" ref="N122" si="134">IF(RIGHT(S122)="C",(+H122-G122),0)</f>
        <v>0</v>
      </c>
      <c r="O122" s="318">
        <f t="shared" ref="O122" si="135">IF(RIGHT(S122)="D",(+H122-G122),0)</f>
        <v>0</v>
      </c>
      <c r="P122" s="532"/>
      <c r="Q122" s="532"/>
      <c r="R122" s="532"/>
      <c r="S122" s="289"/>
      <c r="T122" s="381"/>
      <c r="U122" s="506"/>
      <c r="V122" s="507"/>
      <c r="W122" s="507"/>
      <c r="X122" s="507"/>
      <c r="Y122" s="507"/>
      <c r="Z122" s="486"/>
      <c r="AA122" s="507"/>
    </row>
    <row r="123" spans="1:44" s="938" customFormat="1" ht="30" customHeight="1" thickBot="1" x14ac:dyDescent="0.25">
      <c r="A123" s="278"/>
      <c r="B123" s="279"/>
      <c r="C123" s="287" t="s">
        <v>53</v>
      </c>
      <c r="D123" s="279"/>
      <c r="E123" s="483"/>
      <c r="F123" s="484" t="s">
        <v>49</v>
      </c>
      <c r="G123" s="283"/>
      <c r="H123" s="283"/>
      <c r="I123" s="484" t="s">
        <v>49</v>
      </c>
      <c r="J123" s="484" t="s">
        <v>49</v>
      </c>
      <c r="K123" s="484" t="s">
        <v>49</v>
      </c>
      <c r="L123" s="280">
        <f>SUM(L121:L122)</f>
        <v>0</v>
      </c>
      <c r="M123" s="280">
        <f>SUM(M121:M122)</f>
        <v>0</v>
      </c>
      <c r="N123" s="280">
        <f>SUM(N121:N122)</f>
        <v>0</v>
      </c>
      <c r="O123" s="280">
        <f>SUM(O121:O122)</f>
        <v>0</v>
      </c>
      <c r="P123" s="484"/>
      <c r="Q123" s="484"/>
      <c r="R123" s="484"/>
      <c r="S123" s="279"/>
      <c r="T123" s="509"/>
      <c r="U123" s="279"/>
      <c r="V123" s="486">
        <f>$AB$11-((N123*24))</f>
        <v>744</v>
      </c>
      <c r="W123" s="483">
        <v>515</v>
      </c>
      <c r="X123" s="620">
        <v>155.93199999999999</v>
      </c>
      <c r="Y123" s="281">
        <f>W123*X123</f>
        <v>80304.98</v>
      </c>
      <c r="Z123" s="486">
        <f>(Y123*(V123-L123*24))/V123</f>
        <v>80304.98</v>
      </c>
      <c r="AA123" s="282">
        <f>(Z123/Y123)*100</f>
        <v>100</v>
      </c>
      <c r="AB123" s="937"/>
    </row>
    <row r="124" spans="1:44" s="941" customFormat="1" ht="30" customHeight="1" thickBot="1" x14ac:dyDescent="0.25">
      <c r="A124" s="463">
        <v>12</v>
      </c>
      <c r="B124" s="512" t="s">
        <v>83</v>
      </c>
      <c r="C124" s="513" t="s">
        <v>84</v>
      </c>
      <c r="D124" s="489">
        <v>224</v>
      </c>
      <c r="E124" s="467" t="s">
        <v>546</v>
      </c>
      <c r="F124" s="490" t="s">
        <v>49</v>
      </c>
      <c r="G124" s="97"/>
      <c r="H124" s="97"/>
      <c r="I124" s="467"/>
      <c r="J124" s="467"/>
      <c r="K124" s="467"/>
      <c r="L124" s="285">
        <f>IF(RIGHT(S124)="T",(+H124-G124),0)</f>
        <v>0</v>
      </c>
      <c r="M124" s="285">
        <f>IF(RIGHT(S124)="U",(+H124-G124),0)</f>
        <v>0</v>
      </c>
      <c r="N124" s="285">
        <f>IF(RIGHT(S124)="C",(+H124-G124),0)</f>
        <v>0</v>
      </c>
      <c r="O124" s="285">
        <f>IF(RIGHT(S124)="D",(+H124-G124),0)</f>
        <v>0</v>
      </c>
      <c r="P124" s="471"/>
      <c r="Q124" s="471"/>
      <c r="R124" s="471"/>
      <c r="S124" s="26"/>
      <c r="T124" s="20"/>
      <c r="U124" s="471"/>
      <c r="V124" s="472"/>
      <c r="W124" s="621"/>
      <c r="X124" s="621"/>
      <c r="Y124" s="621"/>
      <c r="Z124" s="486"/>
      <c r="AA124" s="476"/>
      <c r="AB124" s="260"/>
      <c r="AC124" s="260"/>
      <c r="AD124" s="260"/>
      <c r="AE124" s="260"/>
      <c r="AF124" s="260"/>
      <c r="AG124" s="260"/>
      <c r="AH124" s="260"/>
      <c r="AI124" s="260"/>
      <c r="AJ124" s="260"/>
      <c r="AK124" s="260"/>
      <c r="AL124" s="260"/>
      <c r="AM124" s="260"/>
      <c r="AN124" s="260"/>
      <c r="AO124" s="260"/>
      <c r="AP124" s="260"/>
      <c r="AQ124" s="260"/>
      <c r="AR124" s="260"/>
    </row>
    <row r="125" spans="1:44" s="941" customFormat="1" ht="30" customHeight="1" thickBot="1" x14ac:dyDescent="0.25">
      <c r="A125" s="477"/>
      <c r="B125" s="518"/>
      <c r="C125" s="519"/>
      <c r="D125" s="494"/>
      <c r="E125" s="481"/>
      <c r="F125" s="482"/>
      <c r="G125" s="32"/>
      <c r="H125" s="32"/>
      <c r="I125" s="622"/>
      <c r="J125" s="622"/>
      <c r="K125" s="622"/>
      <c r="L125" s="318">
        <f t="shared" ref="L125" si="136">IF(RIGHT(S125)="T",(+H125-G125),0)</f>
        <v>0</v>
      </c>
      <c r="M125" s="318">
        <f t="shared" ref="M125" si="137">IF(RIGHT(S125)="U",(+H125-G125),0)</f>
        <v>0</v>
      </c>
      <c r="N125" s="318">
        <f t="shared" ref="N125" si="138">IF(RIGHT(S125)="C",(+H125-G125),0)</f>
        <v>0</v>
      </c>
      <c r="O125" s="318">
        <f t="shared" ref="O125" si="139">IF(RIGHT(S125)="D",(+H125-G125),0)</f>
        <v>0</v>
      </c>
      <c r="P125" s="516"/>
      <c r="Q125" s="516"/>
      <c r="R125" s="516"/>
      <c r="S125" s="32"/>
      <c r="T125" s="374"/>
      <c r="U125" s="516"/>
      <c r="V125" s="517"/>
      <c r="W125" s="517"/>
      <c r="X125" s="517"/>
      <c r="Y125" s="517"/>
      <c r="Z125" s="486"/>
      <c r="AA125" s="517"/>
      <c r="AB125" s="260"/>
      <c r="AC125" s="260"/>
      <c r="AD125" s="260"/>
      <c r="AE125" s="260"/>
      <c r="AF125" s="260"/>
      <c r="AG125" s="260"/>
      <c r="AH125" s="260"/>
      <c r="AI125" s="260"/>
      <c r="AJ125" s="260"/>
      <c r="AK125" s="260"/>
      <c r="AL125" s="260"/>
      <c r="AM125" s="260"/>
      <c r="AN125" s="260"/>
      <c r="AO125" s="260"/>
      <c r="AP125" s="260"/>
      <c r="AQ125" s="260"/>
      <c r="AR125" s="260"/>
    </row>
    <row r="126" spans="1:44" s="938" customFormat="1" ht="30" customHeight="1" thickBot="1" x14ac:dyDescent="0.25">
      <c r="A126" s="278"/>
      <c r="B126" s="279"/>
      <c r="C126" s="287" t="s">
        <v>53</v>
      </c>
      <c r="D126" s="279"/>
      <c r="E126" s="483"/>
      <c r="F126" s="484" t="s">
        <v>49</v>
      </c>
      <c r="G126" s="283"/>
      <c r="H126" s="283"/>
      <c r="I126" s="484" t="s">
        <v>49</v>
      </c>
      <c r="J126" s="484" t="s">
        <v>49</v>
      </c>
      <c r="K126" s="484" t="s">
        <v>49</v>
      </c>
      <c r="L126" s="280">
        <f>SUM(L124:L125)</f>
        <v>0</v>
      </c>
      <c r="M126" s="280">
        <f t="shared" ref="M126:O126" si="140">SUM(M124:M125)</f>
        <v>0</v>
      </c>
      <c r="N126" s="280">
        <f t="shared" si="140"/>
        <v>0</v>
      </c>
      <c r="O126" s="280">
        <f t="shared" si="140"/>
        <v>0</v>
      </c>
      <c r="P126" s="484"/>
      <c r="Q126" s="484"/>
      <c r="R126" s="484"/>
      <c r="S126" s="279"/>
      <c r="T126" s="509"/>
      <c r="U126" s="279"/>
      <c r="V126" s="486">
        <f t="shared" ref="V126" si="141">$AB$11-((N126*24))</f>
        <v>744</v>
      </c>
      <c r="W126" s="483">
        <v>515</v>
      </c>
      <c r="X126" s="45">
        <v>224</v>
      </c>
      <c r="Y126" s="281">
        <f t="shared" ref="Y126" si="142">W126*X126</f>
        <v>115360</v>
      </c>
      <c r="Z126" s="486">
        <f t="shared" ref="Z126" si="143">(Y126*(V126-L126*24))/V126</f>
        <v>115360</v>
      </c>
      <c r="AA126" s="282">
        <f t="shared" ref="AA126" si="144">(Z126/Y126)*100</f>
        <v>100</v>
      </c>
      <c r="AB126" s="937"/>
    </row>
    <row r="127" spans="1:44" s="937" customFormat="1" ht="30" customHeight="1" thickBot="1" x14ac:dyDescent="0.25">
      <c r="A127" s="274">
        <v>13</v>
      </c>
      <c r="B127" s="290" t="s">
        <v>544</v>
      </c>
      <c r="C127" s="275" t="s">
        <v>531</v>
      </c>
      <c r="D127" s="48">
        <v>98.792000000000002</v>
      </c>
      <c r="E127" s="467" t="s">
        <v>546</v>
      </c>
      <c r="F127" s="490" t="s">
        <v>49</v>
      </c>
      <c r="G127" s="291"/>
      <c r="H127" s="291"/>
      <c r="I127" s="490" t="s">
        <v>49</v>
      </c>
      <c r="J127" s="490" t="s">
        <v>49</v>
      </c>
      <c r="K127" s="514"/>
      <c r="L127" s="288">
        <f>IF(RIGHT(S127)="T",(+H127-G127),0)</f>
        <v>0</v>
      </c>
      <c r="M127" s="288">
        <f>IF(RIGHT(S127)="U",(+H127-G127),0)</f>
        <v>0</v>
      </c>
      <c r="N127" s="288">
        <f>IF(RIGHT(S127)="C",(+H127-G127),0)</f>
        <v>0</v>
      </c>
      <c r="O127" s="288">
        <f>IF(RIGHT(S127)="D",(+H127-G127),0)</f>
        <v>0</v>
      </c>
      <c r="P127" s="490"/>
      <c r="Q127" s="490"/>
      <c r="R127" s="490"/>
      <c r="S127" s="292"/>
      <c r="T127" s="293"/>
      <c r="U127" s="372"/>
      <c r="V127" s="587"/>
      <c r="W127" s="588"/>
      <c r="X127" s="588"/>
      <c r="Y127" s="588"/>
      <c r="Z127" s="486"/>
      <c r="AA127" s="589"/>
    </row>
    <row r="128" spans="1:44" s="937" customFormat="1" ht="30" customHeight="1" thickBot="1" x14ac:dyDescent="0.25">
      <c r="A128" s="325"/>
      <c r="B128" s="294"/>
      <c r="C128" s="326"/>
      <c r="D128" s="49"/>
      <c r="E128" s="481"/>
      <c r="F128" s="482"/>
      <c r="G128" s="563"/>
      <c r="H128" s="563"/>
      <c r="I128" s="482"/>
      <c r="J128" s="482"/>
      <c r="K128" s="469"/>
      <c r="L128" s="318">
        <f>IF(RIGHT(S130)="T",(+H130-G130),0)</f>
        <v>0</v>
      </c>
      <c r="M128" s="318">
        <f>IF(RIGHT(S130)="U",(+H130-G130),0)</f>
        <v>0</v>
      </c>
      <c r="N128" s="318">
        <f>IF(RIGHT(S130)="C",(+H130-G130),0)</f>
        <v>0</v>
      </c>
      <c r="O128" s="318">
        <f>IF(RIGHT(S130)="D",(+H130-G130),0)</f>
        <v>0</v>
      </c>
      <c r="P128" s="482"/>
      <c r="Q128" s="482"/>
      <c r="R128" s="482"/>
      <c r="S128" s="563"/>
      <c r="T128" s="563"/>
      <c r="U128" s="411"/>
      <c r="V128" s="496"/>
      <c r="W128" s="497"/>
      <c r="X128" s="497"/>
      <c r="Y128" s="497"/>
      <c r="Z128" s="486"/>
      <c r="AA128" s="498"/>
    </row>
    <row r="129" spans="1:44" s="938" customFormat="1" ht="30" customHeight="1" thickBot="1" x14ac:dyDescent="0.25">
      <c r="A129" s="278"/>
      <c r="B129" s="279"/>
      <c r="C129" s="287" t="s">
        <v>53</v>
      </c>
      <c r="D129" s="497"/>
      <c r="E129" s="483"/>
      <c r="F129" s="484" t="s">
        <v>49</v>
      </c>
      <c r="G129" s="283"/>
      <c r="H129" s="283"/>
      <c r="I129" s="484" t="s">
        <v>49</v>
      </c>
      <c r="J129" s="484" t="s">
        <v>49</v>
      </c>
      <c r="K129" s="484" t="s">
        <v>49</v>
      </c>
      <c r="L129" s="280">
        <f>SUM(L127:L128)</f>
        <v>0</v>
      </c>
      <c r="M129" s="280">
        <f t="shared" ref="M129:O129" si="145">SUM(M127:M128)</f>
        <v>0</v>
      </c>
      <c r="N129" s="280">
        <f t="shared" si="145"/>
        <v>0</v>
      </c>
      <c r="O129" s="280">
        <f t="shared" si="145"/>
        <v>0</v>
      </c>
      <c r="P129" s="484"/>
      <c r="Q129" s="484"/>
      <c r="R129" s="484"/>
      <c r="S129" s="279"/>
      <c r="T129" s="509"/>
      <c r="U129" s="279"/>
      <c r="V129" s="486">
        <f>$AB$11-((N129*24))</f>
        <v>744</v>
      </c>
      <c r="W129" s="41">
        <v>515</v>
      </c>
      <c r="X129" s="42">
        <v>98.792000000000002</v>
      </c>
      <c r="Y129" s="281">
        <f>W129*X129</f>
        <v>50877.88</v>
      </c>
      <c r="Z129" s="486">
        <f>(Y129*(V129-L129*24))/V129</f>
        <v>50877.88</v>
      </c>
      <c r="AA129" s="282">
        <f>(Z129/Y129)*100</f>
        <v>100</v>
      </c>
      <c r="AB129" s="937"/>
    </row>
    <row r="130" spans="1:44" s="937" customFormat="1" ht="30" customHeight="1" thickBot="1" x14ac:dyDescent="0.25">
      <c r="A130" s="274">
        <v>14</v>
      </c>
      <c r="B130" s="290" t="s">
        <v>545</v>
      </c>
      <c r="C130" s="275" t="s">
        <v>532</v>
      </c>
      <c r="D130" s="50">
        <v>212</v>
      </c>
      <c r="E130" s="467" t="s">
        <v>546</v>
      </c>
      <c r="F130" s="490" t="s">
        <v>49</v>
      </c>
      <c r="G130" s="32"/>
      <c r="H130" s="32"/>
      <c r="I130" s="490" t="s">
        <v>49</v>
      </c>
      <c r="J130" s="490" t="s">
        <v>49</v>
      </c>
      <c r="K130" s="490" t="s">
        <v>49</v>
      </c>
      <c r="L130" s="318">
        <f>IF(RIGHT(S133)="T",(+H133-G133),0)</f>
        <v>0</v>
      </c>
      <c r="M130" s="318">
        <f>IF(RIGHT(S133)="U",(+H133-G133),0)</f>
        <v>0</v>
      </c>
      <c r="N130" s="318">
        <f>IF(RIGHT(S133)="C",(+H133-G133),0)</f>
        <v>0</v>
      </c>
      <c r="O130" s="318">
        <f>IF(RIGHT(S133)="D",(+H133-G133),0)</f>
        <v>0</v>
      </c>
      <c r="P130" s="490"/>
      <c r="Q130" s="490"/>
      <c r="R130" s="490"/>
      <c r="S130" s="32"/>
      <c r="T130" s="382"/>
      <c r="U130" s="372"/>
      <c r="V130" s="587"/>
      <c r="W130" s="563"/>
      <c r="X130" s="563"/>
      <c r="Y130" s="588"/>
      <c r="Z130" s="486"/>
      <c r="AA130" s="589"/>
    </row>
    <row r="131" spans="1:44" s="937" customFormat="1" ht="30" customHeight="1" thickBot="1" x14ac:dyDescent="0.25">
      <c r="A131" s="325"/>
      <c r="B131" s="294"/>
      <c r="C131" s="326"/>
      <c r="D131" s="49"/>
      <c r="E131" s="481"/>
      <c r="F131" s="482"/>
      <c r="G131" s="32"/>
      <c r="H131" s="32"/>
      <c r="I131" s="482"/>
      <c r="J131" s="482"/>
      <c r="K131" s="482"/>
      <c r="L131" s="318">
        <f t="shared" ref="L131" si="146">IF(RIGHT(S131)="T",(+H131-G131),0)</f>
        <v>0</v>
      </c>
      <c r="M131" s="318">
        <f t="shared" ref="M131" si="147">IF(RIGHT(S131)="U",(+H131-G131),0)</f>
        <v>0</v>
      </c>
      <c r="N131" s="318">
        <f t="shared" ref="N131" si="148">IF(RIGHT(S131)="C",(+H131-G131),0)</f>
        <v>0</v>
      </c>
      <c r="O131" s="318">
        <f t="shared" ref="O131" si="149">IF(RIGHT(S131)="D",(+H131-G131),0)</f>
        <v>0</v>
      </c>
      <c r="P131" s="482"/>
      <c r="Q131" s="482"/>
      <c r="R131" s="482"/>
      <c r="S131" s="32"/>
      <c r="T131" s="374"/>
      <c r="U131" s="411"/>
      <c r="V131" s="496"/>
      <c r="W131" s="497"/>
      <c r="X131" s="497"/>
      <c r="Y131" s="497"/>
      <c r="Z131" s="486"/>
      <c r="AA131" s="498"/>
    </row>
    <row r="132" spans="1:44" s="937" customFormat="1" ht="30" customHeight="1" thickBot="1" x14ac:dyDescent="0.25">
      <c r="A132" s="276"/>
      <c r="B132" s="295"/>
      <c r="C132" s="277"/>
      <c r="D132" s="58"/>
      <c r="E132" s="481"/>
      <c r="F132" s="482"/>
      <c r="G132" s="32"/>
      <c r="H132" s="32"/>
      <c r="I132" s="482"/>
      <c r="J132" s="482"/>
      <c r="K132" s="482"/>
      <c r="L132" s="318">
        <f t="shared" ref="L132" si="150">IF(RIGHT(S132)="T",(+H132-G132),0)</f>
        <v>0</v>
      </c>
      <c r="M132" s="318">
        <f t="shared" ref="M132" si="151">IF(RIGHT(S132)="U",(+H132-G132),0)</f>
        <v>0</v>
      </c>
      <c r="N132" s="318">
        <f t="shared" ref="N132" si="152">IF(RIGHT(S132)="C",(+H132-G132),0)</f>
        <v>0</v>
      </c>
      <c r="O132" s="318">
        <f t="shared" ref="O132" si="153">IF(RIGHT(S132)="D",(+H132-G132),0)</f>
        <v>0</v>
      </c>
      <c r="P132" s="482"/>
      <c r="Q132" s="482"/>
      <c r="R132" s="482"/>
      <c r="S132" s="32"/>
      <c r="T132" s="374"/>
      <c r="U132" s="411"/>
      <c r="V132" s="496"/>
      <c r="W132" s="497"/>
      <c r="X132" s="497"/>
      <c r="Y132" s="497"/>
      <c r="Z132" s="486"/>
      <c r="AA132" s="498"/>
    </row>
    <row r="133" spans="1:44" s="940" customFormat="1" ht="30" customHeight="1" thickBot="1" x14ac:dyDescent="0.25">
      <c r="A133" s="278"/>
      <c r="B133" s="279"/>
      <c r="C133" s="287" t="s">
        <v>53</v>
      </c>
      <c r="D133" s="623"/>
      <c r="E133" s="483"/>
      <c r="F133" s="484" t="s">
        <v>49</v>
      </c>
      <c r="G133" s="32"/>
      <c r="H133" s="32"/>
      <c r="I133" s="484" t="s">
        <v>49</v>
      </c>
      <c r="J133" s="484" t="s">
        <v>49</v>
      </c>
      <c r="K133" s="484" t="s">
        <v>49</v>
      </c>
      <c r="L133" s="280">
        <f>SUM(L117:L118)</f>
        <v>0</v>
      </c>
      <c r="M133" s="280">
        <f>SUM(M117:M118)</f>
        <v>0</v>
      </c>
      <c r="N133" s="280">
        <f>SUM(N117:N118)</f>
        <v>0</v>
      </c>
      <c r="O133" s="280">
        <f>SUM(O117:O118)</f>
        <v>0</v>
      </c>
      <c r="P133" s="484"/>
      <c r="Q133" s="484"/>
      <c r="R133" s="484"/>
      <c r="S133" s="279"/>
      <c r="T133" s="509"/>
      <c r="U133" s="279"/>
      <c r="V133" s="486">
        <f>$AB$11-((N133*24))</f>
        <v>744</v>
      </c>
      <c r="W133" s="41">
        <v>369</v>
      </c>
      <c r="X133" s="42">
        <v>212</v>
      </c>
      <c r="Y133" s="281">
        <f>W133*X133</f>
        <v>78228</v>
      </c>
      <c r="Z133" s="486">
        <f>(Y133*(V133-L133*24))/V133</f>
        <v>78228</v>
      </c>
      <c r="AA133" s="282">
        <f>(Z133/Y133)*100</f>
        <v>100</v>
      </c>
      <c r="AB133" s="939"/>
    </row>
    <row r="134" spans="1:44" s="937" customFormat="1" ht="30" customHeight="1" thickBot="1" x14ac:dyDescent="0.25">
      <c r="A134" s="274">
        <v>15</v>
      </c>
      <c r="B134" s="464" t="s">
        <v>85</v>
      </c>
      <c r="C134" s="275" t="s">
        <v>86</v>
      </c>
      <c r="D134" s="489">
        <v>13</v>
      </c>
      <c r="E134" s="467" t="s">
        <v>546</v>
      </c>
      <c r="F134" s="490" t="s">
        <v>49</v>
      </c>
      <c r="G134" s="241">
        <v>42925.361805555556</v>
      </c>
      <c r="H134" s="241">
        <v>42925.446527777778</v>
      </c>
      <c r="I134" s="490" t="s">
        <v>49</v>
      </c>
      <c r="J134" s="490" t="s">
        <v>49</v>
      </c>
      <c r="K134" s="514"/>
      <c r="L134" s="288">
        <f>IF(RIGHT(S134)="T",(+H134-G134),0)</f>
        <v>8.4722222221898846E-2</v>
      </c>
      <c r="M134" s="288">
        <f>IF(RIGHT(S134)="U",(+H134-G134),0)</f>
        <v>0</v>
      </c>
      <c r="N134" s="288">
        <f>IF(RIGHT(S134)="C",(+H134-G134),0)</f>
        <v>0</v>
      </c>
      <c r="O134" s="288">
        <f>IF(RIGHT(S134)="D",(+H134-G134),0)</f>
        <v>0</v>
      </c>
      <c r="P134" s="490"/>
      <c r="Q134" s="490"/>
      <c r="R134" s="490"/>
      <c r="S134" s="21" t="s">
        <v>599</v>
      </c>
      <c r="T134" s="55" t="s">
        <v>1144</v>
      </c>
      <c r="U134" s="372"/>
      <c r="V134" s="587"/>
      <c r="W134" s="588"/>
      <c r="X134" s="588"/>
      <c r="Y134" s="588"/>
      <c r="Z134" s="486"/>
      <c r="AA134" s="589"/>
    </row>
    <row r="135" spans="1:44" s="937" customFormat="1" ht="30" customHeight="1" thickBot="1" x14ac:dyDescent="0.25">
      <c r="A135" s="325"/>
      <c r="B135" s="590"/>
      <c r="C135" s="326"/>
      <c r="D135" s="494"/>
      <c r="E135" s="481"/>
      <c r="F135" s="482"/>
      <c r="G135" s="267"/>
      <c r="H135" s="267"/>
      <c r="I135" s="482"/>
      <c r="J135" s="482"/>
      <c r="K135" s="469"/>
      <c r="L135" s="318">
        <f t="shared" ref="L135" si="154">IF(RIGHT(S135)="T",(+H135-G135),0)</f>
        <v>0</v>
      </c>
      <c r="M135" s="318">
        <f t="shared" ref="M135" si="155">IF(RIGHT(S135)="U",(+H135-G135),0)</f>
        <v>0</v>
      </c>
      <c r="N135" s="318">
        <f t="shared" ref="N135" si="156">IF(RIGHT(S135)="C",(+H135-G135),0)</f>
        <v>0</v>
      </c>
      <c r="O135" s="318">
        <f t="shared" ref="O135" si="157">IF(RIGHT(S135)="D",(+H135-G135),0)</f>
        <v>0</v>
      </c>
      <c r="P135" s="482"/>
      <c r="Q135" s="482"/>
      <c r="R135" s="482"/>
      <c r="S135" s="268"/>
      <c r="T135" s="366"/>
      <c r="U135" s="411"/>
      <c r="V135" s="496"/>
      <c r="W135" s="497"/>
      <c r="X135" s="497"/>
      <c r="Y135" s="497"/>
      <c r="Z135" s="486"/>
      <c r="AA135" s="498"/>
    </row>
    <row r="136" spans="1:44" s="938" customFormat="1" ht="30" customHeight="1" thickBot="1" x14ac:dyDescent="0.25">
      <c r="A136" s="278"/>
      <c r="B136" s="279"/>
      <c r="C136" s="287" t="s">
        <v>53</v>
      </c>
      <c r="D136" s="279"/>
      <c r="E136" s="483"/>
      <c r="F136" s="484" t="s">
        <v>49</v>
      </c>
      <c r="G136" s="283"/>
      <c r="H136" s="283"/>
      <c r="I136" s="484" t="s">
        <v>49</v>
      </c>
      <c r="J136" s="484" t="s">
        <v>49</v>
      </c>
      <c r="K136" s="484" t="s">
        <v>49</v>
      </c>
      <c r="L136" s="280">
        <f>SUM(L134:L135)</f>
        <v>8.4722222221898846E-2</v>
      </c>
      <c r="M136" s="280">
        <f t="shared" ref="M136:O136" si="158">SUM(M134:M135)</f>
        <v>0</v>
      </c>
      <c r="N136" s="280">
        <f t="shared" si="158"/>
        <v>0</v>
      </c>
      <c r="O136" s="280">
        <f t="shared" si="158"/>
        <v>0</v>
      </c>
      <c r="P136" s="484"/>
      <c r="Q136" s="484"/>
      <c r="R136" s="484"/>
      <c r="S136" s="279"/>
      <c r="T136" s="509"/>
      <c r="U136" s="279"/>
      <c r="V136" s="486">
        <f>$AB$11-((N136*24))</f>
        <v>744</v>
      </c>
      <c r="W136" s="483">
        <v>515</v>
      </c>
      <c r="X136" s="510">
        <v>13</v>
      </c>
      <c r="Y136" s="281">
        <f>W136*X136</f>
        <v>6695</v>
      </c>
      <c r="Z136" s="486">
        <f>(Y136*(V136-L136*24))/V136</f>
        <v>6676.7027329749799</v>
      </c>
      <c r="AA136" s="282">
        <f>(Z136/Y136)*100</f>
        <v>99.726702508961608</v>
      </c>
      <c r="AB136" s="937"/>
    </row>
    <row r="137" spans="1:44" s="937" customFormat="1" ht="30" customHeight="1" thickBot="1" x14ac:dyDescent="0.25">
      <c r="A137" s="274">
        <v>16</v>
      </c>
      <c r="B137" s="464" t="s">
        <v>87</v>
      </c>
      <c r="C137" s="275" t="s">
        <v>88</v>
      </c>
      <c r="D137" s="624">
        <v>13</v>
      </c>
      <c r="E137" s="467" t="s">
        <v>546</v>
      </c>
      <c r="F137" s="490" t="s">
        <v>49</v>
      </c>
      <c r="G137" s="241">
        <v>42925.361805555556</v>
      </c>
      <c r="H137" s="241">
        <v>42925.45208333333</v>
      </c>
      <c r="I137" s="490" t="s">
        <v>49</v>
      </c>
      <c r="J137" s="490" t="s">
        <v>49</v>
      </c>
      <c r="K137" s="490" t="s">
        <v>49</v>
      </c>
      <c r="L137" s="288">
        <f>IF(RIGHT(S137)="T",(+H137-G137),0)</f>
        <v>9.0277777773735579E-2</v>
      </c>
      <c r="M137" s="288">
        <f>IF(RIGHT(S137)="U",(+H137-G137),0)</f>
        <v>0</v>
      </c>
      <c r="N137" s="288">
        <f>IF(RIGHT(S137)="C",(+H137-G137),0)</f>
        <v>0</v>
      </c>
      <c r="O137" s="288">
        <f>IF(RIGHT(S137)="D",(+H137-G137),0)</f>
        <v>0</v>
      </c>
      <c r="P137" s="490"/>
      <c r="Q137" s="490"/>
      <c r="R137" s="490"/>
      <c r="S137" s="21" t="s">
        <v>599</v>
      </c>
      <c r="T137" s="55" t="s">
        <v>1144</v>
      </c>
      <c r="U137" s="372"/>
      <c r="V137" s="587"/>
      <c r="W137" s="588"/>
      <c r="X137" s="588"/>
      <c r="Y137" s="588"/>
      <c r="Z137" s="486"/>
      <c r="AA137" s="589"/>
    </row>
    <row r="138" spans="1:44" s="937" customFormat="1" ht="30" customHeight="1" thickBot="1" x14ac:dyDescent="0.25">
      <c r="A138" s="325"/>
      <c r="B138" s="590"/>
      <c r="C138" s="326"/>
      <c r="D138" s="494"/>
      <c r="E138" s="481"/>
      <c r="F138" s="482"/>
      <c r="G138" s="272"/>
      <c r="H138" s="272"/>
      <c r="I138" s="482"/>
      <c r="J138" s="482"/>
      <c r="K138" s="482"/>
      <c r="L138" s="318">
        <f t="shared" ref="L138" si="159">IF(RIGHT(S138)="T",(+H138-G138),0)</f>
        <v>0</v>
      </c>
      <c r="M138" s="318">
        <f t="shared" ref="M138" si="160">IF(RIGHT(S138)="U",(+H138-G138),0)</f>
        <v>0</v>
      </c>
      <c r="N138" s="318">
        <f t="shared" ref="N138" si="161">IF(RIGHT(S138)="C",(+H138-G138),0)</f>
        <v>0</v>
      </c>
      <c r="O138" s="318">
        <f t="shared" ref="O138" si="162">IF(RIGHT(S138)="D",(+H138-G138),0)</f>
        <v>0</v>
      </c>
      <c r="P138" s="482"/>
      <c r="Q138" s="482"/>
      <c r="R138" s="482"/>
      <c r="S138" s="289"/>
      <c r="T138" s="383"/>
      <c r="U138" s="411"/>
      <c r="V138" s="496"/>
      <c r="W138" s="497"/>
      <c r="X138" s="497"/>
      <c r="Y138" s="497"/>
      <c r="Z138" s="486"/>
      <c r="AA138" s="498"/>
    </row>
    <row r="139" spans="1:44" s="938" customFormat="1" ht="30" customHeight="1" thickBot="1" x14ac:dyDescent="0.25">
      <c r="A139" s="278"/>
      <c r="B139" s="279"/>
      <c r="C139" s="287" t="s">
        <v>53</v>
      </c>
      <c r="D139" s="279"/>
      <c r="E139" s="483"/>
      <c r="F139" s="484" t="s">
        <v>49</v>
      </c>
      <c r="G139" s="283"/>
      <c r="H139" s="283"/>
      <c r="I139" s="484" t="s">
        <v>49</v>
      </c>
      <c r="J139" s="484" t="s">
        <v>49</v>
      </c>
      <c r="K139" s="484" t="s">
        <v>49</v>
      </c>
      <c r="L139" s="280">
        <f>SUM(L137:L138)</f>
        <v>9.0277777773735579E-2</v>
      </c>
      <c r="M139" s="280">
        <f t="shared" ref="M139:O139" si="163">SUM(M137:M138)</f>
        <v>0</v>
      </c>
      <c r="N139" s="280">
        <f t="shared" si="163"/>
        <v>0</v>
      </c>
      <c r="O139" s="280">
        <f t="shared" si="163"/>
        <v>0</v>
      </c>
      <c r="P139" s="484"/>
      <c r="Q139" s="484"/>
      <c r="R139" s="484"/>
      <c r="S139" s="279"/>
      <c r="T139" s="509"/>
      <c r="U139" s="279"/>
      <c r="V139" s="486">
        <f t="shared" ref="V139:V148" si="164">$AB$11-((N139*24))</f>
        <v>744</v>
      </c>
      <c r="W139" s="483">
        <v>515</v>
      </c>
      <c r="X139" s="510">
        <v>13</v>
      </c>
      <c r="Y139" s="281">
        <f t="shared" ref="Y139" si="165">W139*X139</f>
        <v>6695</v>
      </c>
      <c r="Z139" s="486">
        <f t="shared" ref="Z139" si="166">(Y139*(V139-L139*24))/V139</f>
        <v>6675.5029121872531</v>
      </c>
      <c r="AA139" s="282">
        <f t="shared" ref="AA139" si="167">(Z139/Y139)*100</f>
        <v>99.708781362020204</v>
      </c>
      <c r="AB139" s="937"/>
    </row>
    <row r="140" spans="1:44" s="941" customFormat="1" ht="30" customHeight="1" thickBot="1" x14ac:dyDescent="0.25">
      <c r="A140" s="463">
        <v>17</v>
      </c>
      <c r="B140" s="512" t="s">
        <v>89</v>
      </c>
      <c r="C140" s="513" t="s">
        <v>90</v>
      </c>
      <c r="D140" s="489">
        <v>229.16300000000001</v>
      </c>
      <c r="E140" s="467" t="s">
        <v>546</v>
      </c>
      <c r="F140" s="468" t="s">
        <v>49</v>
      </c>
      <c r="G140" s="241">
        <v>42925.361805555556</v>
      </c>
      <c r="H140" s="241">
        <v>42925.40902777778</v>
      </c>
      <c r="I140" s="592"/>
      <c r="J140" s="592"/>
      <c r="K140" s="592"/>
      <c r="L140" s="285">
        <f>IF(RIGHT(S140)="T",(+H140-G140),0)</f>
        <v>4.7222222223354038E-2</v>
      </c>
      <c r="M140" s="285">
        <f>IF(RIGHT(S140)="U",(+H140-G140),0)</f>
        <v>0</v>
      </c>
      <c r="N140" s="285">
        <f>IF(RIGHT(S140)="C",(+H140-G140),0)</f>
        <v>0</v>
      </c>
      <c r="O140" s="285">
        <f>IF(RIGHT(S140)="D",(+H140-G140),0)</f>
        <v>0</v>
      </c>
      <c r="P140" s="515"/>
      <c r="Q140" s="515"/>
      <c r="R140" s="515"/>
      <c r="S140" s="21" t="s">
        <v>599</v>
      </c>
      <c r="T140" s="55" t="s">
        <v>1144</v>
      </c>
      <c r="U140" s="515"/>
      <c r="V140" s="593"/>
      <c r="W140" s="594"/>
      <c r="X140" s="594"/>
      <c r="Y140" s="594"/>
      <c r="Z140" s="486"/>
      <c r="AA140" s="595"/>
      <c r="AB140" s="260"/>
      <c r="AC140" s="260"/>
      <c r="AD140" s="260"/>
      <c r="AE140" s="260"/>
      <c r="AF140" s="260"/>
      <c r="AG140" s="260"/>
      <c r="AH140" s="260"/>
      <c r="AI140" s="260"/>
      <c r="AJ140" s="260"/>
      <c r="AK140" s="260"/>
      <c r="AL140" s="260"/>
      <c r="AM140" s="260"/>
      <c r="AN140" s="260"/>
      <c r="AO140" s="260"/>
      <c r="AP140" s="260"/>
      <c r="AQ140" s="260"/>
      <c r="AR140" s="260"/>
    </row>
    <row r="141" spans="1:44" s="941" customFormat="1" ht="30" customHeight="1" thickBot="1" x14ac:dyDescent="0.25">
      <c r="A141" s="477"/>
      <c r="B141" s="518"/>
      <c r="C141" s="519"/>
      <c r="D141" s="494"/>
      <c r="E141" s="481"/>
      <c r="F141" s="468" t="s">
        <v>49</v>
      </c>
      <c r="G141" s="97"/>
      <c r="H141" s="97"/>
      <c r="I141" s="592"/>
      <c r="J141" s="592"/>
      <c r="K141" s="592"/>
      <c r="L141" s="318">
        <f>IF(RIGHT(S141)="T",(+H141-G141),0)</f>
        <v>0</v>
      </c>
      <c r="M141" s="318">
        <f>IF(RIGHT(S141)="U",(+H141-G141),0)</f>
        <v>0</v>
      </c>
      <c r="N141" s="318">
        <f>IF(RIGHT(S141)="C",(+H141-G141),0)</f>
        <v>0</v>
      </c>
      <c r="O141" s="318">
        <f>IF(RIGHT(S141)="D",(+H141-G141),0)</f>
        <v>0</v>
      </c>
      <c r="P141" s="515"/>
      <c r="Q141" s="515"/>
      <c r="R141" s="515"/>
      <c r="S141" s="98"/>
      <c r="T141" s="364"/>
      <c r="U141" s="515"/>
      <c r="V141" s="593"/>
      <c r="W141" s="594"/>
      <c r="X141" s="594"/>
      <c r="Y141" s="594"/>
      <c r="Z141" s="486"/>
      <c r="AA141" s="595"/>
      <c r="AB141" s="260"/>
      <c r="AC141" s="260"/>
      <c r="AD141" s="260"/>
      <c r="AE141" s="260"/>
      <c r="AF141" s="260"/>
      <c r="AG141" s="260"/>
      <c r="AH141" s="260"/>
      <c r="AI141" s="260"/>
      <c r="AJ141" s="260"/>
      <c r="AK141" s="260"/>
      <c r="AL141" s="260"/>
      <c r="AM141" s="260"/>
      <c r="AN141" s="260"/>
      <c r="AO141" s="260"/>
      <c r="AP141" s="260"/>
      <c r="AQ141" s="260"/>
      <c r="AR141" s="260"/>
    </row>
    <row r="142" spans="1:44" s="940" customFormat="1" ht="30" customHeight="1" thickBot="1" x14ac:dyDescent="0.25">
      <c r="A142" s="278"/>
      <c r="B142" s="279"/>
      <c r="C142" s="287" t="s">
        <v>53</v>
      </c>
      <c r="D142" s="279"/>
      <c r="E142" s="483"/>
      <c r="F142" s="484" t="s">
        <v>49</v>
      </c>
      <c r="G142" s="283"/>
      <c r="H142" s="283"/>
      <c r="I142" s="484" t="s">
        <v>49</v>
      </c>
      <c r="J142" s="484" t="s">
        <v>49</v>
      </c>
      <c r="K142" s="484" t="s">
        <v>49</v>
      </c>
      <c r="L142" s="280">
        <f>SUM(L140:L141)</f>
        <v>4.7222222223354038E-2</v>
      </c>
      <c r="M142" s="280">
        <f>SUM(M140:M141)</f>
        <v>0</v>
      </c>
      <c r="N142" s="280">
        <f>SUM(N140:N141)</f>
        <v>0</v>
      </c>
      <c r="O142" s="280">
        <f>SUM(O140:O141)</f>
        <v>0</v>
      </c>
      <c r="P142" s="484"/>
      <c r="Q142" s="484"/>
      <c r="R142" s="484"/>
      <c r="S142" s="279"/>
      <c r="T142" s="509"/>
      <c r="U142" s="279"/>
      <c r="V142" s="486">
        <f t="shared" ref="V142" si="168">$AB$11-((N142*24))</f>
        <v>744</v>
      </c>
      <c r="W142" s="483">
        <v>227</v>
      </c>
      <c r="X142" s="510">
        <v>229.16300000000001</v>
      </c>
      <c r="Y142" s="281">
        <f t="shared" ref="Y142" si="169">W142*X142</f>
        <v>52020.001000000004</v>
      </c>
      <c r="Z142" s="486">
        <f t="shared" ref="Z142" si="170">(Y142*(V142-L142*24))/V142</f>
        <v>51940.759062990939</v>
      </c>
      <c r="AA142" s="282">
        <f t="shared" ref="AA142" si="171">(Z142/Y142)*100</f>
        <v>99.847670250892421</v>
      </c>
      <c r="AB142" s="939"/>
    </row>
    <row r="143" spans="1:44" s="927" customFormat="1" ht="30" customHeight="1" thickBot="1" x14ac:dyDescent="0.25">
      <c r="A143" s="463">
        <v>18</v>
      </c>
      <c r="B143" s="512" t="s">
        <v>91</v>
      </c>
      <c r="C143" s="513" t="s">
        <v>92</v>
      </c>
      <c r="D143" s="489">
        <v>229.16300000000001</v>
      </c>
      <c r="E143" s="467" t="s">
        <v>546</v>
      </c>
      <c r="F143" s="468" t="s">
        <v>49</v>
      </c>
      <c r="G143" s="241">
        <v>42924.521527777775</v>
      </c>
      <c r="H143" s="241">
        <v>42924.525000000001</v>
      </c>
      <c r="I143" s="523"/>
      <c r="J143" s="523"/>
      <c r="K143" s="523"/>
      <c r="L143" s="285">
        <f>IF(RIGHT(S143)="T",(+H143-G143),0)</f>
        <v>3.4722222262644209E-3</v>
      </c>
      <c r="M143" s="285">
        <f>IF(RIGHT(S143)="U",(+H143-G143),0)</f>
        <v>0</v>
      </c>
      <c r="N143" s="285">
        <f>IF(RIGHT(S143)="C",(+H143-G143),0)</f>
        <v>0</v>
      </c>
      <c r="O143" s="285">
        <f>IF(RIGHT(S143)="D",(+H143-G143),0)</f>
        <v>0</v>
      </c>
      <c r="P143" s="471"/>
      <c r="Q143" s="471"/>
      <c r="R143" s="471"/>
      <c r="S143" s="21" t="s">
        <v>473</v>
      </c>
      <c r="T143" s="55" t="s">
        <v>1243</v>
      </c>
      <c r="U143" s="471"/>
      <c r="V143" s="613"/>
      <c r="W143" s="467"/>
      <c r="X143" s="489"/>
      <c r="Y143" s="614"/>
      <c r="Z143" s="486"/>
      <c r="AA143" s="615"/>
      <c r="AB143" s="922"/>
      <c r="AC143" s="922"/>
      <c r="AD143" s="922"/>
      <c r="AE143" s="922"/>
      <c r="AF143" s="922"/>
      <c r="AG143" s="922"/>
      <c r="AH143" s="922"/>
      <c r="AI143" s="922"/>
      <c r="AJ143" s="922"/>
      <c r="AK143" s="922"/>
      <c r="AL143" s="922"/>
      <c r="AM143" s="922"/>
      <c r="AN143" s="922"/>
      <c r="AO143" s="922"/>
      <c r="AP143" s="922"/>
      <c r="AQ143" s="922"/>
      <c r="AR143" s="922"/>
    </row>
    <row r="144" spans="1:44" s="927" customFormat="1" ht="30" customHeight="1" thickBot="1" x14ac:dyDescent="0.25">
      <c r="A144" s="625"/>
      <c r="B144" s="626"/>
      <c r="C144" s="627"/>
      <c r="D144" s="537"/>
      <c r="E144" s="591"/>
      <c r="F144" s="532" t="s">
        <v>49</v>
      </c>
      <c r="G144" s="241">
        <v>42925.361805555556</v>
      </c>
      <c r="H144" s="241">
        <v>42925.411111111112</v>
      </c>
      <c r="I144" s="523"/>
      <c r="J144" s="523"/>
      <c r="K144" s="523"/>
      <c r="L144" s="318">
        <f>IF(RIGHT(S144)="T",(+H144-G144),0)</f>
        <v>4.9305555556202307E-2</v>
      </c>
      <c r="M144" s="318">
        <f>IF(RIGHT(S144)="U",(+H144-G144),0)</f>
        <v>0</v>
      </c>
      <c r="N144" s="318">
        <f>IF(RIGHT(S144)="C",(+H144-G144),0)</f>
        <v>0</v>
      </c>
      <c r="O144" s="318">
        <f>IF(RIGHT(S144)="D",(+H144-G144),0)</f>
        <v>0</v>
      </c>
      <c r="P144" s="471"/>
      <c r="Q144" s="471"/>
      <c r="R144" s="471"/>
      <c r="S144" s="21" t="s">
        <v>599</v>
      </c>
      <c r="T144" s="55" t="s">
        <v>1144</v>
      </c>
      <c r="U144" s="470"/>
      <c r="V144" s="617"/>
      <c r="W144" s="481"/>
      <c r="X144" s="494"/>
      <c r="Y144" s="618"/>
      <c r="Z144" s="486"/>
      <c r="AA144" s="619"/>
      <c r="AB144" s="922"/>
      <c r="AC144" s="922"/>
      <c r="AD144" s="922"/>
      <c r="AE144" s="922"/>
      <c r="AF144" s="922"/>
      <c r="AG144" s="922"/>
      <c r="AH144" s="922"/>
      <c r="AI144" s="922"/>
      <c r="AJ144" s="922"/>
      <c r="AK144" s="922"/>
      <c r="AL144" s="922"/>
      <c r="AM144" s="922"/>
      <c r="AN144" s="922"/>
      <c r="AO144" s="922"/>
      <c r="AP144" s="922"/>
      <c r="AQ144" s="922"/>
      <c r="AR144" s="922"/>
    </row>
    <row r="145" spans="1:44" s="940" customFormat="1" ht="30" customHeight="1" thickBot="1" x14ac:dyDescent="0.25">
      <c r="A145" s="278"/>
      <c r="B145" s="279"/>
      <c r="C145" s="287" t="s">
        <v>53</v>
      </c>
      <c r="D145" s="279"/>
      <c r="E145" s="483"/>
      <c r="F145" s="484" t="s">
        <v>49</v>
      </c>
      <c r="G145" s="283"/>
      <c r="H145" s="283"/>
      <c r="I145" s="484" t="s">
        <v>49</v>
      </c>
      <c r="J145" s="484" t="s">
        <v>49</v>
      </c>
      <c r="K145" s="484" t="s">
        <v>49</v>
      </c>
      <c r="L145" s="280">
        <f>SUM(L143:L144)</f>
        <v>5.2777777782466728E-2</v>
      </c>
      <c r="M145" s="280">
        <f>SUM(M143:M144)</f>
        <v>0</v>
      </c>
      <c r="N145" s="280">
        <f>SUM(N143:N144)</f>
        <v>0</v>
      </c>
      <c r="O145" s="280">
        <f>SUM(O143:O144)</f>
        <v>0</v>
      </c>
      <c r="P145" s="484"/>
      <c r="Q145" s="484"/>
      <c r="R145" s="484"/>
      <c r="S145" s="279"/>
      <c r="T145" s="509"/>
      <c r="U145" s="279"/>
      <c r="V145" s="486">
        <f t="shared" ref="V145" si="172">$AB$11-((N145*24))</f>
        <v>744</v>
      </c>
      <c r="W145" s="483">
        <v>227</v>
      </c>
      <c r="X145" s="510">
        <v>229.16300000000001</v>
      </c>
      <c r="Y145" s="281">
        <f t="shared" ref="Y145" si="173">W145*X145</f>
        <v>52020.001000000004</v>
      </c>
      <c r="Z145" s="486">
        <f t="shared" ref="Z145" si="174">(Y145*(V145-L145*24))/V145</f>
        <v>51931.436482160592</v>
      </c>
      <c r="AA145" s="282">
        <f t="shared" ref="AA145" si="175">(Z145/Y145)*100</f>
        <v>99.829749103927526</v>
      </c>
      <c r="AB145" s="939"/>
    </row>
    <row r="146" spans="1:44" s="927" customFormat="1" ht="30" customHeight="1" thickBot="1" x14ac:dyDescent="0.25">
      <c r="A146" s="602">
        <v>19</v>
      </c>
      <c r="B146" s="603" t="s">
        <v>93</v>
      </c>
      <c r="C146" s="604" t="s">
        <v>94</v>
      </c>
      <c r="D146" s="605">
        <v>1.5589999999999999</v>
      </c>
      <c r="E146" s="467" t="s">
        <v>546</v>
      </c>
      <c r="F146" s="606" t="s">
        <v>49</v>
      </c>
      <c r="G146" s="22"/>
      <c r="H146" s="22"/>
      <c r="I146" s="628"/>
      <c r="J146" s="628"/>
      <c r="K146" s="628"/>
      <c r="L146" s="318">
        <f>IF(RIGHT(S146)="T",(+H146-G146),0)</f>
        <v>0</v>
      </c>
      <c r="M146" s="318">
        <f>IF(RIGHT(S146)="U",(+H146-G146),0)</f>
        <v>0</v>
      </c>
      <c r="N146" s="318">
        <f>IF(RIGHT(S146)="C",(+H146-G146),0)</f>
        <v>0</v>
      </c>
      <c r="O146" s="318">
        <f>IF(RIGHT(S146)="D",(+H146-G146),0)</f>
        <v>0</v>
      </c>
      <c r="P146" s="609"/>
      <c r="Q146" s="609"/>
      <c r="R146" s="609"/>
      <c r="S146" s="22"/>
      <c r="T146" s="24"/>
      <c r="U146" s="609"/>
      <c r="V146" s="538"/>
      <c r="W146" s="610"/>
      <c r="X146" s="605"/>
      <c r="Y146" s="611"/>
      <c r="Z146" s="486"/>
      <c r="AA146" s="612"/>
      <c r="AB146" s="922"/>
      <c r="AC146" s="922"/>
      <c r="AD146" s="922"/>
      <c r="AE146" s="922"/>
      <c r="AF146" s="922"/>
      <c r="AG146" s="922"/>
      <c r="AH146" s="922"/>
      <c r="AI146" s="922"/>
      <c r="AJ146" s="922"/>
      <c r="AK146" s="922"/>
      <c r="AL146" s="922"/>
      <c r="AM146" s="922"/>
      <c r="AN146" s="922"/>
      <c r="AO146" s="922"/>
      <c r="AP146" s="922"/>
      <c r="AQ146" s="922"/>
      <c r="AR146" s="922"/>
    </row>
    <row r="147" spans="1:44" s="940" customFormat="1" ht="30" customHeight="1" thickBot="1" x14ac:dyDescent="0.25">
      <c r="A147" s="278"/>
      <c r="B147" s="279"/>
      <c r="C147" s="287" t="s">
        <v>53</v>
      </c>
      <c r="D147" s="279"/>
      <c r="E147" s="483"/>
      <c r="F147" s="484" t="s">
        <v>49</v>
      </c>
      <c r="G147" s="623"/>
      <c r="H147" s="623"/>
      <c r="I147" s="484" t="s">
        <v>49</v>
      </c>
      <c r="J147" s="484" t="s">
        <v>49</v>
      </c>
      <c r="K147" s="484" t="s">
        <v>49</v>
      </c>
      <c r="L147" s="280">
        <f>SUM(L146:L146)</f>
        <v>0</v>
      </c>
      <c r="M147" s="280">
        <f>SUM(M145:M146)</f>
        <v>0</v>
      </c>
      <c r="N147" s="280">
        <f>SUM(N145:N146)</f>
        <v>0</v>
      </c>
      <c r="O147" s="280">
        <f>SUM(O145:O146)</f>
        <v>0</v>
      </c>
      <c r="P147" s="484"/>
      <c r="Q147" s="484"/>
      <c r="R147" s="484"/>
      <c r="S147" s="623"/>
      <c r="T147" s="623"/>
      <c r="U147" s="279"/>
      <c r="V147" s="538">
        <f t="shared" ref="V147" si="176">$AB$11-((N147*24))</f>
        <v>744</v>
      </c>
      <c r="W147" s="610">
        <v>687</v>
      </c>
      <c r="X147" s="605">
        <v>1.5589999999999999</v>
      </c>
      <c r="Y147" s="611">
        <f t="shared" ref="Y147" si="177">W147*X147</f>
        <v>1071.0329999999999</v>
      </c>
      <c r="Z147" s="486">
        <f t="shared" ref="Z147" si="178">(Y147*(V147-L147*24))/V147</f>
        <v>1071.0329999999999</v>
      </c>
      <c r="AA147" s="612">
        <f t="shared" ref="AA147" si="179">(Z147/Y147)*100</f>
        <v>100</v>
      </c>
      <c r="AB147" s="939"/>
    </row>
    <row r="148" spans="1:44" s="927" customFormat="1" ht="30" customHeight="1" thickBot="1" x14ac:dyDescent="0.25">
      <c r="A148" s="463">
        <v>20</v>
      </c>
      <c r="B148" s="603" t="s">
        <v>444</v>
      </c>
      <c r="C148" s="604" t="s">
        <v>445</v>
      </c>
      <c r="D148" s="605">
        <v>1.5589999999999999</v>
      </c>
      <c r="E148" s="467" t="s">
        <v>546</v>
      </c>
      <c r="F148" s="468"/>
      <c r="G148" s="22"/>
      <c r="H148" s="22"/>
      <c r="I148" s="523"/>
      <c r="J148" s="523"/>
      <c r="K148" s="523"/>
      <c r="L148" s="318">
        <f>IF(RIGHT(S148)="T",(+H148-G148),0)</f>
        <v>0</v>
      </c>
      <c r="M148" s="318">
        <f>IF(RIGHT(S148)="U",(+H148-G148),0)</f>
        <v>0</v>
      </c>
      <c r="N148" s="318">
        <f>IF(RIGHT(S148)="C",(+H148-G148),0)</f>
        <v>0</v>
      </c>
      <c r="O148" s="318">
        <f>IF(RIGHT(S148)="D",(+H148-G148),0)</f>
        <v>0</v>
      </c>
      <c r="P148" s="471"/>
      <c r="Q148" s="471"/>
      <c r="R148" s="471"/>
      <c r="S148" s="22"/>
      <c r="T148" s="24"/>
      <c r="U148" s="471"/>
      <c r="V148" s="538">
        <f t="shared" si="164"/>
        <v>744</v>
      </c>
      <c r="W148" s="610">
        <v>687</v>
      </c>
      <c r="X148" s="605">
        <v>1.5589999999999999</v>
      </c>
      <c r="Y148" s="611">
        <f>W148*X148</f>
        <v>1071.0329999999999</v>
      </c>
      <c r="Z148" s="486">
        <f>(Y148*(V148-L148*24))/V148</f>
        <v>1071.0329999999999</v>
      </c>
      <c r="AA148" s="612">
        <f>(Z148/Y148)*100</f>
        <v>100</v>
      </c>
      <c r="AB148" s="922"/>
      <c r="AC148" s="922"/>
      <c r="AD148" s="922"/>
      <c r="AE148" s="922"/>
      <c r="AF148" s="922"/>
      <c r="AG148" s="922"/>
      <c r="AH148" s="922"/>
      <c r="AI148" s="922"/>
      <c r="AJ148" s="922"/>
      <c r="AK148" s="922"/>
      <c r="AL148" s="922"/>
      <c r="AM148" s="922"/>
      <c r="AN148" s="922"/>
      <c r="AO148" s="922"/>
      <c r="AP148" s="922"/>
      <c r="AQ148" s="922"/>
      <c r="AR148" s="922"/>
    </row>
    <row r="149" spans="1:44" s="927" customFormat="1" ht="30" customHeight="1" thickBot="1" x14ac:dyDescent="0.25">
      <c r="A149" s="463"/>
      <c r="B149" s="279"/>
      <c r="C149" s="287" t="s">
        <v>53</v>
      </c>
      <c r="D149" s="279"/>
      <c r="E149" s="483"/>
      <c r="F149" s="484" t="s">
        <v>49</v>
      </c>
      <c r="G149" s="623"/>
      <c r="H149" s="623"/>
      <c r="I149" s="484" t="s">
        <v>49</v>
      </c>
      <c r="J149" s="484" t="s">
        <v>49</v>
      </c>
      <c r="K149" s="484" t="s">
        <v>49</v>
      </c>
      <c r="L149" s="280">
        <f>SUM(L148:L148)</f>
        <v>0</v>
      </c>
      <c r="M149" s="280">
        <f>SUM(M147:M148)</f>
        <v>0</v>
      </c>
      <c r="N149" s="280">
        <f>SUM(N147:N148)</f>
        <v>0</v>
      </c>
      <c r="O149" s="280">
        <f>SUM(O147:O148)</f>
        <v>0</v>
      </c>
      <c r="P149" s="484"/>
      <c r="Q149" s="484"/>
      <c r="R149" s="484"/>
      <c r="S149" s="279"/>
      <c r="T149" s="509"/>
      <c r="U149" s="471"/>
      <c r="V149" s="613"/>
      <c r="W149" s="467"/>
      <c r="X149" s="489"/>
      <c r="Y149" s="614"/>
      <c r="Z149" s="486"/>
      <c r="AA149" s="615"/>
      <c r="AB149" s="922"/>
      <c r="AC149" s="922"/>
      <c r="AD149" s="922"/>
      <c r="AE149" s="922"/>
      <c r="AF149" s="922"/>
      <c r="AG149" s="922"/>
      <c r="AH149" s="922"/>
      <c r="AI149" s="922"/>
      <c r="AJ149" s="922"/>
      <c r="AK149" s="922"/>
      <c r="AL149" s="922"/>
      <c r="AM149" s="922"/>
      <c r="AN149" s="922"/>
      <c r="AO149" s="922"/>
      <c r="AP149" s="922"/>
      <c r="AQ149" s="922"/>
      <c r="AR149" s="922"/>
    </row>
    <row r="150" spans="1:44" s="927" customFormat="1" ht="30" customHeight="1" thickBot="1" x14ac:dyDescent="0.25">
      <c r="A150" s="629">
        <v>21</v>
      </c>
      <c r="B150" s="512" t="s">
        <v>95</v>
      </c>
      <c r="C150" s="513" t="s">
        <v>96</v>
      </c>
      <c r="D150" s="489">
        <v>9.1999999999999993</v>
      </c>
      <c r="E150" s="467" t="s">
        <v>546</v>
      </c>
      <c r="F150" s="468" t="s">
        <v>49</v>
      </c>
      <c r="G150" s="63"/>
      <c r="H150" s="63"/>
      <c r="I150" s="523"/>
      <c r="J150" s="523"/>
      <c r="K150" s="523"/>
      <c r="L150" s="285">
        <f>IF(RIGHT(S150)="T",(+H150-G150),0)</f>
        <v>0</v>
      </c>
      <c r="M150" s="285">
        <f>IF(RIGHT(S150)="U",(+H150-G150),0)</f>
        <v>0</v>
      </c>
      <c r="N150" s="285">
        <f>IF(RIGHT(S150)="C",(+H150-G150),0)</f>
        <v>0</v>
      </c>
      <c r="O150" s="285">
        <f>IF(RIGHT(S150)="D",(+H150-G150),0)</f>
        <v>0</v>
      </c>
      <c r="P150" s="471"/>
      <c r="Q150" s="471"/>
      <c r="R150" s="471"/>
      <c r="S150" s="26"/>
      <c r="T150" s="20"/>
      <c r="U150" s="471"/>
      <c r="V150" s="613"/>
      <c r="W150" s="467"/>
      <c r="X150" s="489"/>
      <c r="Y150" s="614"/>
      <c r="Z150" s="486"/>
      <c r="AA150" s="615"/>
      <c r="AB150" s="922"/>
      <c r="AC150" s="922"/>
      <c r="AD150" s="922"/>
      <c r="AE150" s="922"/>
      <c r="AF150" s="922"/>
      <c r="AG150" s="922"/>
      <c r="AH150" s="922"/>
      <c r="AI150" s="922"/>
      <c r="AJ150" s="922"/>
      <c r="AK150" s="922"/>
      <c r="AL150" s="922"/>
      <c r="AM150" s="922"/>
      <c r="AN150" s="922"/>
      <c r="AO150" s="922"/>
      <c r="AP150" s="922"/>
      <c r="AQ150" s="922"/>
      <c r="AR150" s="922"/>
    </row>
    <row r="151" spans="1:44" s="927" customFormat="1" ht="30" customHeight="1" thickBot="1" x14ac:dyDescent="0.25">
      <c r="A151" s="630"/>
      <c r="B151" s="518"/>
      <c r="C151" s="519"/>
      <c r="D151" s="494"/>
      <c r="E151" s="481"/>
      <c r="F151" s="468"/>
      <c r="G151" s="272"/>
      <c r="H151" s="272"/>
      <c r="I151" s="523"/>
      <c r="J151" s="523"/>
      <c r="K151" s="523"/>
      <c r="L151" s="318">
        <f t="shared" ref="L151" si="180">IF(RIGHT(S151)="T",(+H151-G151),0)</f>
        <v>0</v>
      </c>
      <c r="M151" s="318">
        <f t="shared" ref="M151" si="181">IF(RIGHT(S151)="U",(+H151-G151),0)</f>
        <v>0</v>
      </c>
      <c r="N151" s="318">
        <f t="shared" ref="N151" si="182">IF(RIGHT(S151)="C",(+H151-G151),0)</f>
        <v>0</v>
      </c>
      <c r="O151" s="318">
        <f t="shared" ref="O151" si="183">IF(RIGHT(S151)="D",(+H151-G151),0)</f>
        <v>0</v>
      </c>
      <c r="P151" s="471"/>
      <c r="Q151" s="471"/>
      <c r="R151" s="471"/>
      <c r="S151" s="296"/>
      <c r="T151" s="383"/>
      <c r="U151" s="471"/>
      <c r="V151" s="613"/>
      <c r="W151" s="467"/>
      <c r="X151" s="489"/>
      <c r="Y151" s="614"/>
      <c r="Z151" s="486"/>
      <c r="AA151" s="615"/>
      <c r="AB151" s="922"/>
      <c r="AC151" s="922"/>
      <c r="AD151" s="922"/>
      <c r="AE151" s="922"/>
      <c r="AF151" s="922"/>
      <c r="AG151" s="922"/>
      <c r="AH151" s="922"/>
      <c r="AI151" s="922"/>
      <c r="AJ151" s="922"/>
      <c r="AK151" s="922"/>
      <c r="AL151" s="922"/>
      <c r="AM151" s="922"/>
      <c r="AN151" s="922"/>
      <c r="AO151" s="922"/>
      <c r="AP151" s="922"/>
      <c r="AQ151" s="922"/>
      <c r="AR151" s="922"/>
    </row>
    <row r="152" spans="1:44" s="940" customFormat="1" ht="30" customHeight="1" thickBot="1" x14ac:dyDescent="0.25">
      <c r="A152" s="278"/>
      <c r="B152" s="279"/>
      <c r="C152" s="287" t="s">
        <v>53</v>
      </c>
      <c r="D152" s="279"/>
      <c r="E152" s="483"/>
      <c r="F152" s="484" t="s">
        <v>49</v>
      </c>
      <c r="G152" s="283"/>
      <c r="H152" s="283"/>
      <c r="I152" s="484" t="s">
        <v>49</v>
      </c>
      <c r="J152" s="484" t="s">
        <v>49</v>
      </c>
      <c r="K152" s="484" t="s">
        <v>49</v>
      </c>
      <c r="L152" s="280">
        <f>SUM(L150:L151)</f>
        <v>0</v>
      </c>
      <c r="M152" s="280">
        <f>SUM(M150:M151)</f>
        <v>0</v>
      </c>
      <c r="N152" s="280">
        <f>SUM(N150:N151)</f>
        <v>0</v>
      </c>
      <c r="O152" s="280">
        <f>SUM(O150:O151)</f>
        <v>0</v>
      </c>
      <c r="P152" s="484"/>
      <c r="Q152" s="484"/>
      <c r="R152" s="484"/>
      <c r="S152" s="279"/>
      <c r="T152" s="509"/>
      <c r="U152" s="279"/>
      <c r="V152" s="486">
        <f t="shared" ref="V152" si="184">$AB$11-((N152*24))</f>
        <v>744</v>
      </c>
      <c r="W152" s="483">
        <v>515</v>
      </c>
      <c r="X152" s="510">
        <v>9.1999999999999993</v>
      </c>
      <c r="Y152" s="281">
        <f t="shared" ref="Y152" si="185">W152*X152</f>
        <v>4738</v>
      </c>
      <c r="Z152" s="486">
        <f>(Y152*(V152-L152*24))/V152</f>
        <v>4738</v>
      </c>
      <c r="AA152" s="282">
        <f t="shared" ref="AA152" si="186">(Z152/Y152)*100</f>
        <v>100</v>
      </c>
      <c r="AB152" s="939"/>
    </row>
    <row r="153" spans="1:44" s="927" customFormat="1" ht="29.25" customHeight="1" thickBot="1" x14ac:dyDescent="0.25">
      <c r="A153" s="463">
        <v>22</v>
      </c>
      <c r="B153" s="512" t="s">
        <v>97</v>
      </c>
      <c r="C153" s="513" t="s">
        <v>98</v>
      </c>
      <c r="D153" s="489">
        <v>9.1999999999999993</v>
      </c>
      <c r="E153" s="467" t="s">
        <v>546</v>
      </c>
      <c r="F153" s="482" t="s">
        <v>49</v>
      </c>
      <c r="G153" s="272"/>
      <c r="H153" s="272"/>
      <c r="I153" s="469"/>
      <c r="J153" s="469"/>
      <c r="K153" s="469"/>
      <c r="L153" s="285">
        <f>IF(RIGHT(S153)="T",(+H153-G153),0)</f>
        <v>0</v>
      </c>
      <c r="M153" s="285">
        <f>IF(RIGHT(S153)="U",(+H153-G153),0)</f>
        <v>0</v>
      </c>
      <c r="N153" s="285">
        <f>IF(RIGHT(S153)="C",(+H153-G153),0)</f>
        <v>0</v>
      </c>
      <c r="O153" s="285">
        <f>IF(RIGHT(S153)="D",(+H153-G153),0)</f>
        <v>0</v>
      </c>
      <c r="P153" s="470"/>
      <c r="Q153" s="470"/>
      <c r="R153" s="470"/>
      <c r="S153" s="296"/>
      <c r="T153" s="383"/>
      <c r="U153" s="470"/>
      <c r="V153" s="617"/>
      <c r="W153" s="481"/>
      <c r="X153" s="494"/>
      <c r="Y153" s="618"/>
      <c r="Z153" s="486"/>
      <c r="AA153" s="619"/>
      <c r="AB153" s="922"/>
      <c r="AC153" s="922"/>
      <c r="AD153" s="922"/>
      <c r="AE153" s="922"/>
      <c r="AF153" s="922"/>
      <c r="AG153" s="922"/>
      <c r="AH153" s="922"/>
      <c r="AI153" s="922"/>
      <c r="AJ153" s="922"/>
      <c r="AK153" s="922"/>
      <c r="AL153" s="922"/>
      <c r="AM153" s="922"/>
      <c r="AN153" s="922"/>
      <c r="AO153" s="922"/>
      <c r="AP153" s="922"/>
      <c r="AQ153" s="922"/>
      <c r="AR153" s="922"/>
    </row>
    <row r="154" spans="1:44" s="927" customFormat="1" ht="29.25" customHeight="1" thickBot="1" x14ac:dyDescent="0.25">
      <c r="A154" s="477"/>
      <c r="B154" s="518"/>
      <c r="C154" s="519"/>
      <c r="D154" s="494"/>
      <c r="E154" s="481"/>
      <c r="F154" s="482" t="s">
        <v>49</v>
      </c>
      <c r="G154" s="272"/>
      <c r="H154" s="272"/>
      <c r="I154" s="469"/>
      <c r="J154" s="469"/>
      <c r="K154" s="469"/>
      <c r="L154" s="318">
        <f t="shared" ref="L154" si="187">IF(RIGHT(S154)="T",(+H154-G154),0)</f>
        <v>0</v>
      </c>
      <c r="M154" s="318">
        <f t="shared" ref="M154" si="188">IF(RIGHT(S154)="U",(+H154-G154),0)</f>
        <v>0</v>
      </c>
      <c r="N154" s="318">
        <f t="shared" ref="N154" si="189">IF(RIGHT(S154)="C",(+H154-G154),0)</f>
        <v>0</v>
      </c>
      <c r="O154" s="318">
        <f t="shared" ref="O154" si="190">IF(RIGHT(S154)="D",(+H154-G154),0)</f>
        <v>0</v>
      </c>
      <c r="P154" s="470"/>
      <c r="Q154" s="470"/>
      <c r="R154" s="470"/>
      <c r="S154" s="296"/>
      <c r="T154" s="383"/>
      <c r="U154" s="470"/>
      <c r="V154" s="617"/>
      <c r="W154" s="481"/>
      <c r="X154" s="494"/>
      <c r="Y154" s="618"/>
      <c r="Z154" s="486"/>
      <c r="AA154" s="619"/>
      <c r="AB154" s="922"/>
      <c r="AC154" s="922"/>
      <c r="AD154" s="922"/>
      <c r="AE154" s="922"/>
      <c r="AF154" s="922"/>
      <c r="AG154" s="922"/>
      <c r="AH154" s="922"/>
      <c r="AI154" s="922"/>
      <c r="AJ154" s="922"/>
      <c r="AK154" s="922"/>
      <c r="AL154" s="922"/>
      <c r="AM154" s="922"/>
      <c r="AN154" s="922"/>
      <c r="AO154" s="922"/>
      <c r="AP154" s="922"/>
      <c r="AQ154" s="922"/>
      <c r="AR154" s="922"/>
    </row>
    <row r="155" spans="1:44" s="940" customFormat="1" ht="30" customHeight="1" thickBot="1" x14ac:dyDescent="0.25">
      <c r="A155" s="278"/>
      <c r="B155" s="279"/>
      <c r="C155" s="287" t="s">
        <v>53</v>
      </c>
      <c r="D155" s="279"/>
      <c r="E155" s="483"/>
      <c r="F155" s="484" t="s">
        <v>49</v>
      </c>
      <c r="G155" s="283"/>
      <c r="H155" s="283"/>
      <c r="I155" s="484" t="s">
        <v>49</v>
      </c>
      <c r="J155" s="484" t="s">
        <v>49</v>
      </c>
      <c r="K155" s="484" t="s">
        <v>49</v>
      </c>
      <c r="L155" s="280">
        <f>SUM(L153:L154)</f>
        <v>0</v>
      </c>
      <c r="M155" s="280">
        <f>SUM(M153:M154)</f>
        <v>0</v>
      </c>
      <c r="N155" s="280">
        <f>SUM(N153:N154)</f>
        <v>0</v>
      </c>
      <c r="O155" s="280">
        <f>SUM(O153:O154)</f>
        <v>0</v>
      </c>
      <c r="P155" s="484"/>
      <c r="Q155" s="484"/>
      <c r="R155" s="484"/>
      <c r="S155" s="279"/>
      <c r="T155" s="509"/>
      <c r="U155" s="279"/>
      <c r="V155" s="486">
        <f t="shared" ref="V155" si="191">$AB$11-((N155*24))</f>
        <v>744</v>
      </c>
      <c r="W155" s="483">
        <v>515</v>
      </c>
      <c r="X155" s="510">
        <v>9.1999999999999993</v>
      </c>
      <c r="Y155" s="281">
        <f t="shared" ref="Y155" si="192">W155*X155</f>
        <v>4738</v>
      </c>
      <c r="Z155" s="486">
        <f t="shared" ref="Z155" si="193">(Y155*(V155-L155*24))/V155</f>
        <v>4738</v>
      </c>
      <c r="AA155" s="282">
        <f t="shared" ref="AA155" si="194">(Z155/Y155)*100</f>
        <v>100</v>
      </c>
      <c r="AB155" s="939"/>
    </row>
    <row r="156" spans="1:44" s="937" customFormat="1" ht="30" customHeight="1" thickBot="1" x14ac:dyDescent="0.25">
      <c r="A156" s="274">
        <v>23</v>
      </c>
      <c r="B156" s="464" t="s">
        <v>99</v>
      </c>
      <c r="C156" s="275" t="s">
        <v>100</v>
      </c>
      <c r="D156" s="489">
        <v>278.76</v>
      </c>
      <c r="E156" s="467" t="s">
        <v>546</v>
      </c>
      <c r="F156" s="468" t="s">
        <v>49</v>
      </c>
      <c r="G156" s="241">
        <v>42920.672222222223</v>
      </c>
      <c r="H156" s="241">
        <v>42920.695833333331</v>
      </c>
      <c r="I156" s="490" t="s">
        <v>49</v>
      </c>
      <c r="J156" s="490" t="s">
        <v>49</v>
      </c>
      <c r="K156" s="490" t="s">
        <v>49</v>
      </c>
      <c r="L156" s="285">
        <f t="shared" ref="L156" si="195">IF(RIGHT(S156)="T",(+H156-G156),0)</f>
        <v>2.361111110803904E-2</v>
      </c>
      <c r="M156" s="285">
        <f t="shared" ref="M156" si="196">IF(RIGHT(S156)="U",(+H156-G156),0)</f>
        <v>0</v>
      </c>
      <c r="N156" s="285">
        <f t="shared" ref="N156" si="197">IF(RIGHT(S156)="C",(+H156-G156),0)</f>
        <v>0</v>
      </c>
      <c r="O156" s="285">
        <f t="shared" ref="O156" si="198">IF(RIGHT(S156)="D",(+H156-G156),0)</f>
        <v>0</v>
      </c>
      <c r="P156" s="490"/>
      <c r="Q156" s="490"/>
      <c r="R156" s="490"/>
      <c r="S156" s="21" t="s">
        <v>473</v>
      </c>
      <c r="T156" s="55" t="s">
        <v>1245</v>
      </c>
      <c r="U156" s="372"/>
      <c r="V156" s="491"/>
      <c r="W156" s="492"/>
      <c r="X156" s="492"/>
      <c r="Y156" s="492"/>
      <c r="Z156" s="486"/>
      <c r="AA156" s="493"/>
    </row>
    <row r="157" spans="1:44" s="937" customFormat="1" ht="30" customHeight="1" thickBot="1" x14ac:dyDescent="0.25">
      <c r="A157" s="276"/>
      <c r="B157" s="478"/>
      <c r="C157" s="277"/>
      <c r="D157" s="494"/>
      <c r="E157" s="481"/>
      <c r="F157" s="482"/>
      <c r="G157" s="272"/>
      <c r="H157" s="272"/>
      <c r="I157" s="490"/>
      <c r="J157" s="490"/>
      <c r="K157" s="490"/>
      <c r="L157" s="318">
        <f t="shared" ref="L157" si="199">IF(RIGHT(S157)="T",(+H157-G157),0)</f>
        <v>0</v>
      </c>
      <c r="M157" s="318">
        <f t="shared" ref="M157" si="200">IF(RIGHT(S157)="U",(+H157-G157),0)</f>
        <v>0</v>
      </c>
      <c r="N157" s="318">
        <f t="shared" ref="N157" si="201">IF(RIGHT(S157)="C",(+H157-G157),0)</f>
        <v>0</v>
      </c>
      <c r="O157" s="318">
        <f t="shared" ref="O157" si="202">IF(RIGHT(S157)="D",(+H157-G157),0)</f>
        <v>0</v>
      </c>
      <c r="P157" s="490"/>
      <c r="Q157" s="490"/>
      <c r="R157" s="490"/>
      <c r="S157" s="289"/>
      <c r="T157" s="383"/>
      <c r="U157" s="378"/>
      <c r="V157" s="496"/>
      <c r="W157" s="497"/>
      <c r="X157" s="497"/>
      <c r="Y157" s="497"/>
      <c r="Z157" s="486"/>
      <c r="AA157" s="498"/>
    </row>
    <row r="158" spans="1:44" s="940" customFormat="1" ht="30" customHeight="1" thickBot="1" x14ac:dyDescent="0.25">
      <c r="A158" s="278"/>
      <c r="B158" s="279"/>
      <c r="C158" s="287" t="s">
        <v>53</v>
      </c>
      <c r="D158" s="279"/>
      <c r="E158" s="483"/>
      <c r="F158" s="484" t="s">
        <v>49</v>
      </c>
      <c r="G158" s="283"/>
      <c r="H158" s="283"/>
      <c r="I158" s="484" t="s">
        <v>49</v>
      </c>
      <c r="J158" s="484" t="s">
        <v>49</v>
      </c>
      <c r="K158" s="484" t="s">
        <v>49</v>
      </c>
      <c r="L158" s="280">
        <f>SUM(L156:L157)</f>
        <v>2.361111110803904E-2</v>
      </c>
      <c r="M158" s="280">
        <f>SUM(M156:M157)</f>
        <v>0</v>
      </c>
      <c r="N158" s="280">
        <f>SUM(N156:N157)</f>
        <v>0</v>
      </c>
      <c r="O158" s="280">
        <f>SUM(O156:O157)</f>
        <v>0</v>
      </c>
      <c r="P158" s="484"/>
      <c r="Q158" s="484"/>
      <c r="R158" s="484"/>
      <c r="S158" s="279"/>
      <c r="T158" s="509"/>
      <c r="U158" s="279"/>
      <c r="V158" s="486">
        <f>$AB$11-((N158*24))</f>
        <v>744</v>
      </c>
      <c r="W158" s="483">
        <v>331</v>
      </c>
      <c r="X158" s="510">
        <v>278.76</v>
      </c>
      <c r="Y158" s="281">
        <f>W158*X158</f>
        <v>92269.56</v>
      </c>
      <c r="Z158" s="486">
        <f>(Y158*(V158-L158*24))/V158</f>
        <v>92199.283005385485</v>
      </c>
      <c r="AA158" s="282">
        <f>(Z158/Y158)*100</f>
        <v>99.923835125457941</v>
      </c>
      <c r="AB158" s="939"/>
    </row>
    <row r="159" spans="1:44" s="941" customFormat="1" ht="30" customHeight="1" thickBot="1" x14ac:dyDescent="0.25">
      <c r="A159" s="463">
        <v>24</v>
      </c>
      <c r="B159" s="512" t="s">
        <v>101</v>
      </c>
      <c r="C159" s="513" t="s">
        <v>102</v>
      </c>
      <c r="D159" s="489">
        <v>92.68</v>
      </c>
      <c r="E159" s="467" t="s">
        <v>546</v>
      </c>
      <c r="F159" s="468" t="s">
        <v>49</v>
      </c>
      <c r="G159" s="384"/>
      <c r="H159" s="384"/>
      <c r="I159" s="592"/>
      <c r="J159" s="592"/>
      <c r="K159" s="592"/>
      <c r="L159" s="285">
        <f t="shared" ref="L159:L160" si="203">IF(RIGHT(S159)="T",(+H159-G159),0)</f>
        <v>0</v>
      </c>
      <c r="M159" s="285">
        <f t="shared" ref="M159:M160" si="204">IF(RIGHT(S159)="U",(+H159-G159),0)</f>
        <v>0</v>
      </c>
      <c r="N159" s="285">
        <f>IF(RIGHT(S159)="C",(+H159-G159),0)</f>
        <v>0</v>
      </c>
      <c r="O159" s="285">
        <f t="shared" ref="O159:O160" si="205">IF(RIGHT(S159)="D",(+H159-G159),0)</f>
        <v>0</v>
      </c>
      <c r="P159" s="515"/>
      <c r="Q159" s="515"/>
      <c r="R159" s="515"/>
      <c r="S159" s="385"/>
      <c r="T159" s="386"/>
      <c r="U159" s="515"/>
      <c r="V159" s="472"/>
      <c r="W159" s="621"/>
      <c r="X159" s="621"/>
      <c r="Y159" s="621"/>
      <c r="Z159" s="486"/>
      <c r="AA159" s="476"/>
      <c r="AB159" s="260"/>
      <c r="AC159" s="260"/>
      <c r="AD159" s="260"/>
      <c r="AE159" s="260"/>
      <c r="AF159" s="260"/>
      <c r="AG159" s="260"/>
      <c r="AH159" s="260"/>
      <c r="AI159" s="260"/>
      <c r="AJ159" s="260"/>
      <c r="AK159" s="260"/>
      <c r="AL159" s="260"/>
      <c r="AM159" s="260"/>
      <c r="AN159" s="260"/>
      <c r="AO159" s="260"/>
      <c r="AP159" s="260"/>
      <c r="AQ159" s="260"/>
      <c r="AR159" s="260"/>
    </row>
    <row r="160" spans="1:44" s="941" customFormat="1" ht="30" customHeight="1" thickBot="1" x14ac:dyDescent="0.25">
      <c r="A160" s="477"/>
      <c r="B160" s="518"/>
      <c r="C160" s="519"/>
      <c r="D160" s="494"/>
      <c r="E160" s="481"/>
      <c r="F160" s="532"/>
      <c r="G160" s="22"/>
      <c r="H160" s="22"/>
      <c r="I160" s="592"/>
      <c r="J160" s="592"/>
      <c r="K160" s="592"/>
      <c r="L160" s="318">
        <f t="shared" si="203"/>
        <v>0</v>
      </c>
      <c r="M160" s="318">
        <f t="shared" si="204"/>
        <v>0</v>
      </c>
      <c r="N160" s="318">
        <f t="shared" ref="N160" si="206">IF(RIGHT(S160)="C",(+H160-G160),0)</f>
        <v>0</v>
      </c>
      <c r="O160" s="318">
        <f t="shared" si="205"/>
        <v>0</v>
      </c>
      <c r="P160" s="515"/>
      <c r="Q160" s="515"/>
      <c r="R160" s="515"/>
      <c r="S160" s="23"/>
      <c r="T160" s="24"/>
      <c r="U160" s="470"/>
      <c r="V160" s="596"/>
      <c r="W160" s="475"/>
      <c r="X160" s="475"/>
      <c r="Y160" s="475"/>
      <c r="Z160" s="486"/>
      <c r="AA160" s="597"/>
      <c r="AB160" s="260"/>
      <c r="AC160" s="260"/>
      <c r="AD160" s="260"/>
      <c r="AE160" s="260"/>
      <c r="AF160" s="260"/>
      <c r="AG160" s="260"/>
      <c r="AH160" s="260"/>
      <c r="AI160" s="260"/>
      <c r="AJ160" s="260"/>
      <c r="AK160" s="260"/>
      <c r="AL160" s="260"/>
      <c r="AM160" s="260"/>
      <c r="AN160" s="260"/>
      <c r="AO160" s="260"/>
      <c r="AP160" s="260"/>
      <c r="AQ160" s="260"/>
      <c r="AR160" s="260"/>
    </row>
    <row r="161" spans="1:44" s="940" customFormat="1" ht="30" customHeight="1" thickBot="1" x14ac:dyDescent="0.25">
      <c r="A161" s="278"/>
      <c r="B161" s="279"/>
      <c r="C161" s="287" t="s">
        <v>53</v>
      </c>
      <c r="D161" s="279"/>
      <c r="E161" s="483"/>
      <c r="F161" s="484" t="s">
        <v>49</v>
      </c>
      <c r="G161" s="283"/>
      <c r="H161" s="283"/>
      <c r="I161" s="484" t="s">
        <v>49</v>
      </c>
      <c r="J161" s="484" t="s">
        <v>49</v>
      </c>
      <c r="K161" s="484" t="s">
        <v>49</v>
      </c>
      <c r="L161" s="280">
        <f>SUM(L159:L160)</f>
        <v>0</v>
      </c>
      <c r="M161" s="280">
        <f>SUM(M159:M160)</f>
        <v>0</v>
      </c>
      <c r="N161" s="280">
        <f>SUM(N159:N160)</f>
        <v>0</v>
      </c>
      <c r="O161" s="280">
        <f>SUM(O159:O160)</f>
        <v>0</v>
      </c>
      <c r="P161" s="484"/>
      <c r="Q161" s="484"/>
      <c r="R161" s="484"/>
      <c r="S161" s="279"/>
      <c r="T161" s="509"/>
      <c r="U161" s="279"/>
      <c r="V161" s="486">
        <f>$AB$11-((N161*24))</f>
        <v>744</v>
      </c>
      <c r="W161" s="483">
        <v>515</v>
      </c>
      <c r="X161" s="510">
        <v>92.68</v>
      </c>
      <c r="Y161" s="281">
        <f>W161*X161</f>
        <v>47730.200000000004</v>
      </c>
      <c r="Z161" s="486">
        <f>(Y161*(V161-L161*24))/V161</f>
        <v>47730.200000000004</v>
      </c>
      <c r="AA161" s="282">
        <f>(Z161/Y161)*100</f>
        <v>100</v>
      </c>
      <c r="AB161" s="939"/>
    </row>
    <row r="162" spans="1:44" s="927" customFormat="1" ht="26.25" customHeight="1" thickBot="1" x14ac:dyDescent="0.25">
      <c r="A162" s="463">
        <v>25</v>
      </c>
      <c r="B162" s="512" t="s">
        <v>103</v>
      </c>
      <c r="C162" s="513" t="s">
        <v>104</v>
      </c>
      <c r="D162" s="489">
        <v>92.68</v>
      </c>
      <c r="E162" s="467" t="s">
        <v>546</v>
      </c>
      <c r="F162" s="490" t="s">
        <v>49</v>
      </c>
      <c r="G162" s="97"/>
      <c r="H162" s="97"/>
      <c r="I162" s="514"/>
      <c r="J162" s="514"/>
      <c r="K162" s="514"/>
      <c r="L162" s="288">
        <f t="shared" ref="L162" si="207">IF(RIGHT(S162)="T",(+H162-G162),0)</f>
        <v>0</v>
      </c>
      <c r="M162" s="288">
        <f t="shared" ref="M162" si="208">IF(RIGHT(S162)="U",(+H162-G162),0)</f>
        <v>0</v>
      </c>
      <c r="N162" s="288">
        <f t="shared" ref="N162" si="209">IF(RIGHT(S162)="C",(+H162-G162),0)</f>
        <v>0</v>
      </c>
      <c r="O162" s="288">
        <f t="shared" ref="O162" si="210">IF(RIGHT(S162)="D",(+H162-G162),0)</f>
        <v>0</v>
      </c>
      <c r="P162" s="515"/>
      <c r="Q162" s="515"/>
      <c r="R162" s="515"/>
      <c r="S162" s="26"/>
      <c r="T162" s="20"/>
      <c r="U162" s="515"/>
      <c r="V162" s="593"/>
      <c r="W162" s="594"/>
      <c r="X162" s="594"/>
      <c r="Y162" s="594"/>
      <c r="Z162" s="486"/>
      <c r="AA162" s="595"/>
      <c r="AB162" s="922"/>
      <c r="AC162" s="922"/>
      <c r="AD162" s="922"/>
      <c r="AE162" s="922"/>
      <c r="AF162" s="922"/>
      <c r="AG162" s="922"/>
      <c r="AH162" s="922"/>
      <c r="AI162" s="922"/>
      <c r="AJ162" s="922"/>
      <c r="AK162" s="922"/>
      <c r="AL162" s="922"/>
      <c r="AM162" s="922"/>
      <c r="AN162" s="922"/>
      <c r="AO162" s="922"/>
      <c r="AP162" s="922"/>
      <c r="AQ162" s="922"/>
      <c r="AR162" s="922"/>
    </row>
    <row r="163" spans="1:44" s="927" customFormat="1" ht="26.25" customHeight="1" thickBot="1" x14ac:dyDescent="0.25">
      <c r="A163" s="477"/>
      <c r="B163" s="518"/>
      <c r="C163" s="519"/>
      <c r="D163" s="494"/>
      <c r="E163" s="481"/>
      <c r="F163" s="490"/>
      <c r="G163" s="22"/>
      <c r="H163" s="22"/>
      <c r="I163" s="514"/>
      <c r="J163" s="514"/>
      <c r="K163" s="514"/>
      <c r="L163" s="288">
        <f t="shared" ref="L163" si="211">IF(RIGHT(S163)="T",(+H163-G163),0)</f>
        <v>0</v>
      </c>
      <c r="M163" s="288">
        <f t="shared" ref="M163" si="212">IF(RIGHT(S163)="U",(+H163-G163),0)</f>
        <v>0</v>
      </c>
      <c r="N163" s="288">
        <f t="shared" ref="N163" si="213">IF(RIGHT(S163)="C",(+H163-G163),0)</f>
        <v>0</v>
      </c>
      <c r="O163" s="288">
        <f t="shared" ref="O163" si="214">IF(RIGHT(S163)="D",(+H163-G163),0)</f>
        <v>0</v>
      </c>
      <c r="P163" s="515"/>
      <c r="Q163" s="515"/>
      <c r="R163" s="515"/>
      <c r="S163" s="23"/>
      <c r="T163" s="24"/>
      <c r="U163" s="515"/>
      <c r="V163" s="593"/>
      <c r="W163" s="594"/>
      <c r="X163" s="594"/>
      <c r="Y163" s="594"/>
      <c r="Z163" s="486"/>
      <c r="AA163" s="595"/>
      <c r="AB163" s="922"/>
      <c r="AC163" s="922"/>
      <c r="AD163" s="922"/>
      <c r="AE163" s="922"/>
      <c r="AF163" s="922"/>
      <c r="AG163" s="922"/>
      <c r="AH163" s="922"/>
      <c r="AI163" s="922"/>
      <c r="AJ163" s="922"/>
      <c r="AK163" s="922"/>
      <c r="AL163" s="922"/>
      <c r="AM163" s="922"/>
      <c r="AN163" s="922"/>
      <c r="AO163" s="922"/>
      <c r="AP163" s="922"/>
      <c r="AQ163" s="922"/>
      <c r="AR163" s="922"/>
    </row>
    <row r="164" spans="1:44" s="927" customFormat="1" ht="26.25" customHeight="1" thickBot="1" x14ac:dyDescent="0.25">
      <c r="A164" s="625"/>
      <c r="B164" s="626"/>
      <c r="C164" s="627"/>
      <c r="D164" s="537"/>
      <c r="E164" s="591"/>
      <c r="F164" s="490" t="s">
        <v>49</v>
      </c>
      <c r="G164" s="22"/>
      <c r="H164" s="22"/>
      <c r="I164" s="514"/>
      <c r="J164" s="514"/>
      <c r="K164" s="514"/>
      <c r="L164" s="288">
        <f t="shared" ref="L164" si="215">IF(RIGHT(S164)="T",(+H164-G164),0)</f>
        <v>0</v>
      </c>
      <c r="M164" s="288">
        <f t="shared" ref="M164" si="216">IF(RIGHT(S164)="U",(+H164-G164),0)</f>
        <v>0</v>
      </c>
      <c r="N164" s="288">
        <f t="shared" ref="N164" si="217">IF(RIGHT(S164)="C",(+H164-G164),0)</f>
        <v>0</v>
      </c>
      <c r="O164" s="288">
        <f t="shared" ref="O164" si="218">IF(RIGHT(S164)="D",(+H164-G164),0)</f>
        <v>0</v>
      </c>
      <c r="P164" s="515"/>
      <c r="Q164" s="515"/>
      <c r="R164" s="515"/>
      <c r="S164" s="23"/>
      <c r="T164" s="24"/>
      <c r="U164" s="515"/>
      <c r="V164" s="593"/>
      <c r="W164" s="594"/>
      <c r="X164" s="594"/>
      <c r="Y164" s="594"/>
      <c r="Z164" s="486"/>
      <c r="AA164" s="595"/>
      <c r="AB164" s="922"/>
      <c r="AC164" s="922"/>
      <c r="AD164" s="922"/>
      <c r="AE164" s="922"/>
      <c r="AF164" s="922"/>
      <c r="AG164" s="922"/>
      <c r="AH164" s="922"/>
      <c r="AI164" s="922"/>
      <c r="AJ164" s="922"/>
      <c r="AK164" s="922"/>
      <c r="AL164" s="922"/>
      <c r="AM164" s="922"/>
      <c r="AN164" s="922"/>
      <c r="AO164" s="922"/>
      <c r="AP164" s="922"/>
      <c r="AQ164" s="922"/>
      <c r="AR164" s="922"/>
    </row>
    <row r="165" spans="1:44" s="940" customFormat="1" ht="30" customHeight="1" thickBot="1" x14ac:dyDescent="0.25">
      <c r="A165" s="278"/>
      <c r="B165" s="279"/>
      <c r="C165" s="287" t="s">
        <v>53</v>
      </c>
      <c r="D165" s="279"/>
      <c r="E165" s="483"/>
      <c r="F165" s="484" t="s">
        <v>49</v>
      </c>
      <c r="G165" s="283"/>
      <c r="H165" s="283"/>
      <c r="I165" s="484" t="s">
        <v>49</v>
      </c>
      <c r="J165" s="484" t="s">
        <v>49</v>
      </c>
      <c r="K165" s="484" t="s">
        <v>49</v>
      </c>
      <c r="L165" s="280">
        <f>SUM(L162:L164)</f>
        <v>0</v>
      </c>
      <c r="M165" s="280">
        <f>SUM(M162:M164)</f>
        <v>0</v>
      </c>
      <c r="N165" s="280">
        <f>SUM(N162:N164)</f>
        <v>0</v>
      </c>
      <c r="O165" s="280">
        <f>SUM(O162:O164)</f>
        <v>0</v>
      </c>
      <c r="P165" s="484"/>
      <c r="Q165" s="484"/>
      <c r="R165" s="484"/>
      <c r="S165" s="279"/>
      <c r="T165" s="509"/>
      <c r="U165" s="279"/>
      <c r="V165" s="486">
        <f>$AB$11-((N165*24))</f>
        <v>744</v>
      </c>
      <c r="W165" s="483">
        <v>515</v>
      </c>
      <c r="X165" s="510">
        <v>92.68</v>
      </c>
      <c r="Y165" s="281">
        <f>W165*X165</f>
        <v>47730.200000000004</v>
      </c>
      <c r="Z165" s="486">
        <f>(Y165*(V165-L165*24))/V165</f>
        <v>47730.200000000004</v>
      </c>
      <c r="AA165" s="282">
        <f>(Z165/Y165)*100</f>
        <v>100</v>
      </c>
      <c r="AB165" s="939"/>
    </row>
    <row r="166" spans="1:44" s="940" customFormat="1" ht="30" customHeight="1" thickBot="1" x14ac:dyDescent="0.25">
      <c r="A166" s="521">
        <v>26</v>
      </c>
      <c r="B166" s="464" t="s">
        <v>105</v>
      </c>
      <c r="C166" s="275" t="s">
        <v>106</v>
      </c>
      <c r="D166" s="489">
        <v>115.926</v>
      </c>
      <c r="E166" s="467" t="s">
        <v>546</v>
      </c>
      <c r="F166" s="482"/>
      <c r="G166" s="25"/>
      <c r="H166" s="26"/>
      <c r="I166" s="21"/>
      <c r="J166" s="24"/>
      <c r="K166" s="482"/>
      <c r="L166" s="340"/>
      <c r="M166" s="340"/>
      <c r="N166" s="340"/>
      <c r="O166" s="340"/>
      <c r="P166" s="482"/>
      <c r="Q166" s="482"/>
      <c r="R166" s="482"/>
      <c r="S166" s="21"/>
      <c r="T166" s="24"/>
      <c r="U166" s="525"/>
      <c r="V166" s="596"/>
      <c r="W166" s="473"/>
      <c r="X166" s="474"/>
      <c r="Y166" s="432"/>
      <c r="Z166" s="486"/>
      <c r="AA166" s="597"/>
      <c r="AB166" s="939"/>
    </row>
    <row r="167" spans="1:44" s="940" customFormat="1" ht="30" customHeight="1" thickBot="1" x14ac:dyDescent="0.25">
      <c r="A167" s="524"/>
      <c r="B167" s="478"/>
      <c r="C167" s="277"/>
      <c r="D167" s="494"/>
      <c r="E167" s="481"/>
      <c r="F167" s="482"/>
      <c r="G167" s="631"/>
      <c r="H167" s="631"/>
      <c r="I167" s="482"/>
      <c r="J167" s="482"/>
      <c r="K167" s="482"/>
      <c r="L167" s="340"/>
      <c r="M167" s="340"/>
      <c r="N167" s="340"/>
      <c r="O167" s="340"/>
      <c r="P167" s="482"/>
      <c r="Q167" s="482"/>
      <c r="R167" s="482"/>
      <c r="S167" s="500"/>
      <c r="T167" s="632"/>
      <c r="U167" s="525"/>
      <c r="V167" s="596"/>
      <c r="W167" s="473"/>
      <c r="X167" s="474"/>
      <c r="Y167" s="432"/>
      <c r="Z167" s="486"/>
      <c r="AA167" s="597"/>
      <c r="AB167" s="939"/>
    </row>
    <row r="168" spans="1:44" s="940" customFormat="1" ht="30" customHeight="1" thickBot="1" x14ac:dyDescent="0.25">
      <c r="A168" s="524"/>
      <c r="B168" s="279"/>
      <c r="C168" s="287" t="s">
        <v>53</v>
      </c>
      <c r="D168" s="279"/>
      <c r="E168" s="483"/>
      <c r="F168" s="484" t="s">
        <v>49</v>
      </c>
      <c r="G168" s="283"/>
      <c r="H168" s="283"/>
      <c r="I168" s="484" t="s">
        <v>49</v>
      </c>
      <c r="J168" s="484" t="s">
        <v>49</v>
      </c>
      <c r="K168" s="484" t="s">
        <v>49</v>
      </c>
      <c r="L168" s="280">
        <f>SUM(L166:L167)</f>
        <v>0</v>
      </c>
      <c r="M168" s="280">
        <f>SUM(M166:M167)</f>
        <v>0</v>
      </c>
      <c r="N168" s="280">
        <f>SUM(N166:N167)</f>
        <v>0</v>
      </c>
      <c r="O168" s="280">
        <f>SUM(O166:O167)</f>
        <v>0</v>
      </c>
      <c r="P168" s="280"/>
      <c r="Q168" s="280"/>
      <c r="R168" s="280"/>
      <c r="S168" s="279"/>
      <c r="T168" s="509"/>
      <c r="U168" s="525"/>
      <c r="V168" s="596">
        <f>$AB$11-((N168*24))</f>
        <v>744</v>
      </c>
      <c r="W168" s="473">
        <v>515</v>
      </c>
      <c r="X168" s="474">
        <v>115.926</v>
      </c>
      <c r="Y168" s="432">
        <f>W168*X168</f>
        <v>59701.89</v>
      </c>
      <c r="Z168" s="486">
        <f>(Y168*(V168-L168*24))/V168</f>
        <v>59701.889999999992</v>
      </c>
      <c r="AA168" s="597">
        <f>(Z168/Y168)*100</f>
        <v>99.999999999999986</v>
      </c>
      <c r="AB168" s="939"/>
    </row>
    <row r="169" spans="1:44" s="937" customFormat="1" ht="30" customHeight="1" thickBot="1" x14ac:dyDescent="0.25">
      <c r="A169" s="274">
        <v>27</v>
      </c>
      <c r="B169" s="464" t="s">
        <v>105</v>
      </c>
      <c r="C169" s="275" t="s">
        <v>517</v>
      </c>
      <c r="D169" s="489">
        <v>115.926</v>
      </c>
      <c r="E169" s="467" t="s">
        <v>546</v>
      </c>
      <c r="F169" s="490" t="s">
        <v>49</v>
      </c>
      <c r="G169" s="25"/>
      <c r="H169" s="26"/>
      <c r="I169" s="490" t="s">
        <v>49</v>
      </c>
      <c r="J169" s="490" t="s">
        <v>49</v>
      </c>
      <c r="K169" s="490" t="s">
        <v>49</v>
      </c>
      <c r="L169" s="285">
        <f>IF(RIGHT(S169)="T",(+H169-G169),0)</f>
        <v>0</v>
      </c>
      <c r="M169" s="285">
        <f>IF(RIGHT(S169)="U",(+H169-G169),0)</f>
        <v>0</v>
      </c>
      <c r="N169" s="285">
        <f>IF(RIGHT(S169)="C",(+H169-G169),0)</f>
        <v>0</v>
      </c>
      <c r="O169" s="285">
        <f>IF(RIGHT(S169)="D",(+H169-G169),0)</f>
        <v>0</v>
      </c>
      <c r="P169" s="490"/>
      <c r="Q169" s="490"/>
      <c r="R169" s="490"/>
      <c r="S169" s="22"/>
      <c r="T169" s="24"/>
      <c r="U169" s="372"/>
      <c r="V169" s="587"/>
      <c r="W169" s="588"/>
      <c r="X169" s="588"/>
      <c r="Y169" s="588"/>
      <c r="Z169" s="486"/>
      <c r="AA169" s="589"/>
      <c r="AC169" s="959"/>
    </row>
    <row r="170" spans="1:44" s="937" customFormat="1" ht="30" customHeight="1" thickBot="1" x14ac:dyDescent="0.25">
      <c r="A170" s="276"/>
      <c r="B170" s="478"/>
      <c r="C170" s="277"/>
      <c r="D170" s="494"/>
      <c r="E170" s="481"/>
      <c r="F170" s="490"/>
      <c r="G170" s="22"/>
      <c r="H170" s="22"/>
      <c r="I170" s="490"/>
      <c r="J170" s="490"/>
      <c r="K170" s="490"/>
      <c r="L170" s="318">
        <f>IF(RIGHT(S170)="T",(+H170-G170),0)</f>
        <v>0</v>
      </c>
      <c r="M170" s="318">
        <f>IF(RIGHT(S170)="U",(+H170-G170),0)</f>
        <v>0</v>
      </c>
      <c r="N170" s="318">
        <f>IF(RIGHT(S170)="C",(+H170-G170),0)</f>
        <v>0</v>
      </c>
      <c r="O170" s="318">
        <f>IF(RIGHT(S170)="D",(+H170-G170),0)</f>
        <v>0</v>
      </c>
      <c r="P170" s="490"/>
      <c r="Q170" s="490"/>
      <c r="R170" s="490"/>
      <c r="S170" s="23"/>
      <c r="T170" s="24"/>
      <c r="U170" s="372"/>
      <c r="V170" s="496"/>
      <c r="W170" s="497"/>
      <c r="X170" s="497"/>
      <c r="Y170" s="497"/>
      <c r="Z170" s="486"/>
      <c r="AA170" s="498"/>
      <c r="AC170" s="960"/>
    </row>
    <row r="171" spans="1:44" s="938" customFormat="1" ht="30" customHeight="1" thickBot="1" x14ac:dyDescent="0.25">
      <c r="A171" s="278"/>
      <c r="B171" s="279"/>
      <c r="C171" s="287" t="s">
        <v>53</v>
      </c>
      <c r="D171" s="279"/>
      <c r="E171" s="483"/>
      <c r="F171" s="484" t="s">
        <v>49</v>
      </c>
      <c r="G171" s="283"/>
      <c r="H171" s="283"/>
      <c r="I171" s="484" t="s">
        <v>49</v>
      </c>
      <c r="J171" s="484" t="s">
        <v>49</v>
      </c>
      <c r="K171" s="484" t="s">
        <v>49</v>
      </c>
      <c r="L171" s="633">
        <f>SUM(L169:L170)</f>
        <v>0</v>
      </c>
      <c r="M171" s="280">
        <f>SUM(M169:M170)</f>
        <v>0</v>
      </c>
      <c r="N171" s="280">
        <f>SUM(N169:N170)</f>
        <v>0</v>
      </c>
      <c r="O171" s="280">
        <f>SUM(O169:O170)</f>
        <v>0</v>
      </c>
      <c r="P171" s="280"/>
      <c r="Q171" s="280"/>
      <c r="R171" s="280"/>
      <c r="S171" s="279"/>
      <c r="T171" s="509"/>
      <c r="U171" s="279"/>
      <c r="V171" s="486">
        <f>$AB$11-((N171*24))</f>
        <v>744</v>
      </c>
      <c r="W171" s="483">
        <v>515</v>
      </c>
      <c r="X171" s="510">
        <v>115.926</v>
      </c>
      <c r="Y171" s="281">
        <f>W171*X171</f>
        <v>59701.89</v>
      </c>
      <c r="Z171" s="486">
        <f>(Y171*(V171-L171*24))/V171</f>
        <v>59701.889999999992</v>
      </c>
      <c r="AA171" s="282">
        <f>(Z171/Y171)*100</f>
        <v>99.999999999999986</v>
      </c>
      <c r="AB171" s="937"/>
    </row>
    <row r="172" spans="1:44" s="938" customFormat="1" ht="30" customHeight="1" thickBot="1" x14ac:dyDescent="0.25">
      <c r="A172" s="521">
        <v>28</v>
      </c>
      <c r="B172" s="464" t="s">
        <v>446</v>
      </c>
      <c r="C172" s="275" t="s">
        <v>447</v>
      </c>
      <c r="D172" s="489">
        <v>116.03</v>
      </c>
      <c r="E172" s="467" t="s">
        <v>546</v>
      </c>
      <c r="F172" s="490" t="s">
        <v>49</v>
      </c>
      <c r="G172" s="63"/>
      <c r="H172" s="63"/>
      <c r="I172" s="490" t="s">
        <v>49</v>
      </c>
      <c r="J172" s="490" t="s">
        <v>49</v>
      </c>
      <c r="K172" s="490" t="s">
        <v>49</v>
      </c>
      <c r="L172" s="288">
        <f>IF(RIGHT(S172)="T",(+H172-G172),0)</f>
        <v>0</v>
      </c>
      <c r="M172" s="288">
        <f>IF(RIGHT(S172)="U",(+H172-G172),0)</f>
        <v>0</v>
      </c>
      <c r="N172" s="288">
        <f>IF(RIGHT(S172)="C",(+H172-G172),0)</f>
        <v>0</v>
      </c>
      <c r="O172" s="288">
        <f>IF(RIGHT(S172)="D",(+H172-G172),0)</f>
        <v>0</v>
      </c>
      <c r="P172" s="490"/>
      <c r="Q172" s="490"/>
      <c r="R172" s="490"/>
      <c r="S172" s="63"/>
      <c r="T172" s="20"/>
      <c r="U172" s="372"/>
      <c r="V172" s="587"/>
      <c r="W172" s="588"/>
      <c r="X172" s="588"/>
      <c r="Y172" s="588"/>
      <c r="Z172" s="486"/>
      <c r="AA172" s="589"/>
      <c r="AB172" s="937"/>
    </row>
    <row r="173" spans="1:44" s="938" customFormat="1" ht="30" customHeight="1" thickBot="1" x14ac:dyDescent="0.25">
      <c r="A173" s="524"/>
      <c r="B173" s="478"/>
      <c r="C173" s="277"/>
      <c r="D173" s="494"/>
      <c r="E173" s="481"/>
      <c r="F173" s="490" t="s">
        <v>49</v>
      </c>
      <c r="G173" s="63"/>
      <c r="H173" s="63"/>
      <c r="I173" s="490" t="s">
        <v>49</v>
      </c>
      <c r="J173" s="490" t="s">
        <v>49</v>
      </c>
      <c r="K173" s="490" t="s">
        <v>49</v>
      </c>
      <c r="L173" s="288">
        <f t="shared" ref="L173" si="219">IF(RIGHT(S173)="T",(+H173-G173),0)</f>
        <v>0</v>
      </c>
      <c r="M173" s="288">
        <f t="shared" ref="M173" si="220">IF(RIGHT(S173)="U",(+H173-G173),0)</f>
        <v>0</v>
      </c>
      <c r="N173" s="288">
        <f t="shared" ref="N173" si="221">IF(RIGHT(S173)="C",(+H173-G173),0)</f>
        <v>0</v>
      </c>
      <c r="O173" s="288">
        <f t="shared" ref="O173" si="222">IF(RIGHT(S173)="D",(+H173-G173),0)</f>
        <v>0</v>
      </c>
      <c r="P173" s="490"/>
      <c r="Q173" s="490"/>
      <c r="R173" s="490"/>
      <c r="S173" s="63"/>
      <c r="T173" s="20"/>
      <c r="U173" s="372"/>
      <c r="V173" s="587"/>
      <c r="W173" s="588"/>
      <c r="X173" s="588"/>
      <c r="Y173" s="588"/>
      <c r="Z173" s="486"/>
      <c r="AA173" s="589"/>
      <c r="AB173" s="937"/>
    </row>
    <row r="174" spans="1:44" s="938" customFormat="1" ht="30" customHeight="1" thickBot="1" x14ac:dyDescent="0.25">
      <c r="A174" s="278"/>
      <c r="B174" s="279"/>
      <c r="C174" s="287" t="s">
        <v>53</v>
      </c>
      <c r="D174" s="279"/>
      <c r="E174" s="483"/>
      <c r="F174" s="484" t="s">
        <v>49</v>
      </c>
      <c r="G174" s="283"/>
      <c r="H174" s="283"/>
      <c r="I174" s="484" t="s">
        <v>49</v>
      </c>
      <c r="J174" s="484" t="s">
        <v>49</v>
      </c>
      <c r="K174" s="484" t="s">
        <v>49</v>
      </c>
      <c r="L174" s="280">
        <f>SUM(L172:L173)</f>
        <v>0</v>
      </c>
      <c r="M174" s="280">
        <f>SUM(M172:M173)</f>
        <v>0</v>
      </c>
      <c r="N174" s="280">
        <f>SUM(N172:N173)</f>
        <v>0</v>
      </c>
      <c r="O174" s="280">
        <f>SUM(O172:O173)</f>
        <v>0</v>
      </c>
      <c r="P174" s="280"/>
      <c r="Q174" s="280"/>
      <c r="R174" s="280"/>
      <c r="S174" s="279"/>
      <c r="T174" s="509"/>
      <c r="U174" s="279"/>
      <c r="V174" s="486">
        <f>$AB$11-((N174*24))</f>
        <v>744</v>
      </c>
      <c r="W174" s="483">
        <v>515</v>
      </c>
      <c r="X174" s="510">
        <v>116.03</v>
      </c>
      <c r="Y174" s="281">
        <f>W174*X174</f>
        <v>59755.45</v>
      </c>
      <c r="Z174" s="486">
        <f>(Y174*(V174-L174*24))/V174</f>
        <v>59755.45</v>
      </c>
      <c r="AA174" s="282">
        <f>(Z174/Y174)*100</f>
        <v>100</v>
      </c>
      <c r="AB174" s="937"/>
    </row>
    <row r="175" spans="1:44" s="938" customFormat="1" ht="28.5" customHeight="1" thickBot="1" x14ac:dyDescent="0.25">
      <c r="A175" s="524">
        <v>29</v>
      </c>
      <c r="B175" s="297" t="s">
        <v>436</v>
      </c>
      <c r="C175" s="298" t="s">
        <v>437</v>
      </c>
      <c r="D175" s="525">
        <v>101.84099999999999</v>
      </c>
      <c r="E175" s="467" t="s">
        <v>546</v>
      </c>
      <c r="F175" s="482"/>
      <c r="G175" s="241">
        <v>42917.495833333334</v>
      </c>
      <c r="H175" s="241">
        <v>42917.519444444442</v>
      </c>
      <c r="I175" s="482"/>
      <c r="J175" s="482"/>
      <c r="K175" s="469"/>
      <c r="L175" s="334">
        <f t="shared" ref="L175" si="223">IF(RIGHT(S175)="T",(+H175-G175),0)</f>
        <v>2.361111110803904E-2</v>
      </c>
      <c r="M175" s="334">
        <f t="shared" ref="M175" si="224">IF(RIGHT(S175)="U",(+H175-G175),0)</f>
        <v>0</v>
      </c>
      <c r="N175" s="334">
        <f t="shared" ref="N175" si="225">IF(RIGHT(S175)="C",(+H175-G175),0)</f>
        <v>0</v>
      </c>
      <c r="O175" s="334">
        <f t="shared" ref="O175" si="226">IF(RIGHT(S175)="D",(+H175-G175),0)</f>
        <v>0</v>
      </c>
      <c r="P175" s="482"/>
      <c r="Q175" s="482"/>
      <c r="R175" s="482"/>
      <c r="S175" s="23" t="s">
        <v>477</v>
      </c>
      <c r="T175" s="55" t="s">
        <v>1246</v>
      </c>
      <c r="U175" s="525"/>
      <c r="V175" s="596"/>
      <c r="W175" s="473"/>
      <c r="X175" s="474"/>
      <c r="Y175" s="432"/>
      <c r="Z175" s="486"/>
      <c r="AA175" s="597"/>
      <c r="AB175" s="937"/>
    </row>
    <row r="176" spans="1:44" s="938" customFormat="1" ht="28.5" customHeight="1" thickBot="1" x14ac:dyDescent="0.25">
      <c r="A176" s="524"/>
      <c r="B176" s="297"/>
      <c r="C176" s="298"/>
      <c r="D176" s="525"/>
      <c r="E176" s="481"/>
      <c r="F176" s="482"/>
      <c r="G176" s="63"/>
      <c r="H176" s="63"/>
      <c r="I176" s="482"/>
      <c r="J176" s="482"/>
      <c r="K176" s="469"/>
      <c r="L176" s="334">
        <f t="shared" ref="L176:L179" si="227">IF(RIGHT(S176)="T",(+H176-G176),0)</f>
        <v>0</v>
      </c>
      <c r="M176" s="334">
        <f t="shared" ref="M176:M179" si="228">IF(RIGHT(S176)="U",(+H176-G176),0)</f>
        <v>0</v>
      </c>
      <c r="N176" s="334">
        <f t="shared" ref="N176:N179" si="229">IF(RIGHT(S176)="C",(+H176-G176),0)</f>
        <v>0</v>
      </c>
      <c r="O176" s="334">
        <f t="shared" ref="O176:O179" si="230">IF(RIGHT(S176)="D",(+H176-G176),0)</f>
        <v>0</v>
      </c>
      <c r="P176" s="482"/>
      <c r="Q176" s="482"/>
      <c r="R176" s="482"/>
      <c r="S176" s="26"/>
      <c r="T176" s="20"/>
      <c r="U176" s="525"/>
      <c r="V176" s="596"/>
      <c r="W176" s="473"/>
      <c r="X176" s="474"/>
      <c r="Y176" s="432"/>
      <c r="Z176" s="486"/>
      <c r="AA176" s="597"/>
      <c r="AB176" s="937"/>
    </row>
    <row r="177" spans="1:28" s="938" customFormat="1" ht="28.5" customHeight="1" thickBot="1" x14ac:dyDescent="0.25">
      <c r="A177" s="524"/>
      <c r="B177" s="297"/>
      <c r="C177" s="298"/>
      <c r="D177" s="525"/>
      <c r="E177" s="481"/>
      <c r="F177" s="482"/>
      <c r="G177" s="63"/>
      <c r="H177" s="63"/>
      <c r="I177" s="482"/>
      <c r="J177" s="482"/>
      <c r="K177" s="469"/>
      <c r="L177" s="334">
        <f t="shared" si="227"/>
        <v>0</v>
      </c>
      <c r="M177" s="334">
        <f t="shared" si="228"/>
        <v>0</v>
      </c>
      <c r="N177" s="334">
        <f t="shared" si="229"/>
        <v>0</v>
      </c>
      <c r="O177" s="334">
        <f t="shared" si="230"/>
        <v>0</v>
      </c>
      <c r="P177" s="482"/>
      <c r="Q177" s="482"/>
      <c r="R177" s="482"/>
      <c r="S177" s="26"/>
      <c r="T177" s="20"/>
      <c r="U177" s="525"/>
      <c r="V177" s="596"/>
      <c r="W177" s="473"/>
      <c r="X177" s="474"/>
      <c r="Y177" s="432"/>
      <c r="Z177" s="486"/>
      <c r="AA177" s="597"/>
      <c r="AB177" s="937"/>
    </row>
    <row r="178" spans="1:28" s="938" customFormat="1" ht="28.5" customHeight="1" thickBot="1" x14ac:dyDescent="0.25">
      <c r="A178" s="524"/>
      <c r="B178" s="297"/>
      <c r="C178" s="298"/>
      <c r="D178" s="525"/>
      <c r="E178" s="481"/>
      <c r="F178" s="482"/>
      <c r="G178" s="63"/>
      <c r="H178" s="63"/>
      <c r="I178" s="482"/>
      <c r="J178" s="482"/>
      <c r="K178" s="469"/>
      <c r="L178" s="334">
        <f t="shared" si="227"/>
        <v>0</v>
      </c>
      <c r="M178" s="334">
        <f t="shared" si="228"/>
        <v>0</v>
      </c>
      <c r="N178" s="334">
        <f t="shared" si="229"/>
        <v>0</v>
      </c>
      <c r="O178" s="334">
        <f t="shared" si="230"/>
        <v>0</v>
      </c>
      <c r="P178" s="482"/>
      <c r="Q178" s="482"/>
      <c r="R178" s="482"/>
      <c r="S178" s="26"/>
      <c r="T178" s="20"/>
      <c r="U178" s="525"/>
      <c r="V178" s="596"/>
      <c r="W178" s="473"/>
      <c r="X178" s="474"/>
      <c r="Y178" s="432"/>
      <c r="Z178" s="486"/>
      <c r="AA178" s="597"/>
      <c r="AB178" s="937"/>
    </row>
    <row r="179" spans="1:28" s="938" customFormat="1" ht="28.5" customHeight="1" thickBot="1" x14ac:dyDescent="0.25">
      <c r="A179" s="524"/>
      <c r="B179" s="297"/>
      <c r="C179" s="298"/>
      <c r="D179" s="525"/>
      <c r="E179" s="481"/>
      <c r="F179" s="482"/>
      <c r="G179" s="499"/>
      <c r="H179" s="499"/>
      <c r="I179" s="482"/>
      <c r="J179" s="482"/>
      <c r="K179" s="469"/>
      <c r="L179" s="334">
        <f t="shared" si="227"/>
        <v>0</v>
      </c>
      <c r="M179" s="334">
        <f t="shared" si="228"/>
        <v>0</v>
      </c>
      <c r="N179" s="334">
        <f t="shared" si="229"/>
        <v>0</v>
      </c>
      <c r="O179" s="334">
        <f t="shared" si="230"/>
        <v>0</v>
      </c>
      <c r="P179" s="482"/>
      <c r="Q179" s="482"/>
      <c r="R179" s="482"/>
      <c r="S179" s="23"/>
      <c r="T179" s="24"/>
      <c r="U179" s="525"/>
      <c r="V179" s="596"/>
      <c r="W179" s="473"/>
      <c r="X179" s="474"/>
      <c r="Y179" s="432"/>
      <c r="Z179" s="486"/>
      <c r="AA179" s="597"/>
      <c r="AB179" s="937"/>
    </row>
    <row r="180" spans="1:28" s="938" customFormat="1" ht="30" customHeight="1" thickBot="1" x14ac:dyDescent="0.25">
      <c r="A180" s="278"/>
      <c r="B180" s="279"/>
      <c r="C180" s="287" t="s">
        <v>53</v>
      </c>
      <c r="D180" s="279"/>
      <c r="E180" s="483"/>
      <c r="F180" s="484" t="s">
        <v>49</v>
      </c>
      <c r="G180" s="499"/>
      <c r="H180" s="499"/>
      <c r="I180" s="484" t="s">
        <v>49</v>
      </c>
      <c r="J180" s="484" t="s">
        <v>49</v>
      </c>
      <c r="K180" s="601"/>
      <c r="L180" s="280">
        <f>SUM(L175:L179)</f>
        <v>2.361111110803904E-2</v>
      </c>
      <c r="M180" s="280">
        <f>SUM(M175:M179)</f>
        <v>0</v>
      </c>
      <c r="N180" s="280">
        <f>SUM(N175:N179)</f>
        <v>0</v>
      </c>
      <c r="O180" s="280">
        <f>SUM(O175:O179)</f>
        <v>0</v>
      </c>
      <c r="P180" s="484"/>
      <c r="Q180" s="484"/>
      <c r="R180" s="484"/>
      <c r="S180" s="279"/>
      <c r="T180" s="509"/>
      <c r="U180" s="279"/>
      <c r="V180" s="486">
        <f>$AB$11-((N180*24))</f>
        <v>744</v>
      </c>
      <c r="W180" s="549">
        <v>687</v>
      </c>
      <c r="X180" s="550">
        <v>101.84099999999999</v>
      </c>
      <c r="Y180" s="387">
        <f t="shared" ref="Y180" si="231">W180*X180</f>
        <v>69964.766999999993</v>
      </c>
      <c r="Z180" s="486">
        <f>(Y180*(V180-L180*24))/V180</f>
        <v>69911.478422990796</v>
      </c>
      <c r="AA180" s="282">
        <f>(Z180/Y180)*100</f>
        <v>99.923835125457941</v>
      </c>
      <c r="AB180" s="937"/>
    </row>
    <row r="181" spans="1:28" s="938" customFormat="1" ht="36.75" customHeight="1" thickBot="1" x14ac:dyDescent="0.25">
      <c r="A181" s="521">
        <v>30</v>
      </c>
      <c r="B181" s="299" t="s">
        <v>438</v>
      </c>
      <c r="C181" s="298" t="s">
        <v>439</v>
      </c>
      <c r="D181" s="522">
        <v>101.84099999999999</v>
      </c>
      <c r="E181" s="467" t="s">
        <v>546</v>
      </c>
      <c r="F181" s="482"/>
      <c r="G181" s="241">
        <v>42924.542361111111</v>
      </c>
      <c r="H181" s="241">
        <v>42924.542361111111</v>
      </c>
      <c r="I181" s="482"/>
      <c r="J181" s="482"/>
      <c r="K181" s="469"/>
      <c r="L181" s="318">
        <f t="shared" ref="L181" si="232">IF(RIGHT(S181)="T",(+H181-G181),0)</f>
        <v>0</v>
      </c>
      <c r="M181" s="318">
        <f t="shared" ref="M181" si="233">IF(RIGHT(S181)="U",(+H181-G181),0)</f>
        <v>0</v>
      </c>
      <c r="N181" s="318">
        <f t="shared" ref="N181" si="234">IF(RIGHT(S181)="C",(+H181-G181),0)</f>
        <v>0</v>
      </c>
      <c r="O181" s="318">
        <f t="shared" ref="O181" si="235">IF(RIGHT(S181)="D",(+H181-G181),0)</f>
        <v>0</v>
      </c>
      <c r="P181" s="482"/>
      <c r="Q181" s="482"/>
      <c r="R181" s="482"/>
      <c r="S181" s="23" t="s">
        <v>488</v>
      </c>
      <c r="T181" s="55" t="s">
        <v>1247</v>
      </c>
      <c r="U181" s="525"/>
      <c r="V181" s="596"/>
      <c r="W181" s="473"/>
      <c r="X181" s="474"/>
      <c r="Y181" s="432"/>
      <c r="Z181" s="486"/>
      <c r="AA181" s="597"/>
      <c r="AB181" s="937"/>
    </row>
    <row r="182" spans="1:28" s="938" customFormat="1" ht="36.75" customHeight="1" thickBot="1" x14ac:dyDescent="0.25">
      <c r="A182" s="524"/>
      <c r="B182" s="297"/>
      <c r="C182" s="298"/>
      <c r="D182" s="525"/>
      <c r="E182" s="481"/>
      <c r="F182" s="482"/>
      <c r="G182" s="22"/>
      <c r="H182" s="22"/>
      <c r="I182" s="482"/>
      <c r="J182" s="482"/>
      <c r="K182" s="469"/>
      <c r="L182" s="318">
        <f t="shared" ref="L182" si="236">IF(RIGHT(S182)="T",(+H182-G182),0)</f>
        <v>0</v>
      </c>
      <c r="M182" s="318">
        <f t="shared" ref="M182" si="237">IF(RIGHT(S182)="U",(+H182-G182),0)</f>
        <v>0</v>
      </c>
      <c r="N182" s="318">
        <f t="shared" ref="N182" si="238">IF(RIGHT(S182)="C",(+H182-G182),0)</f>
        <v>0</v>
      </c>
      <c r="O182" s="318">
        <f t="shared" ref="O182" si="239">IF(RIGHT(S182)="D",(+H182-G182),0)</f>
        <v>0</v>
      </c>
      <c r="P182" s="482"/>
      <c r="Q182" s="482"/>
      <c r="R182" s="482"/>
      <c r="S182" s="23"/>
      <c r="T182" s="24"/>
      <c r="U182" s="525"/>
      <c r="V182" s="596"/>
      <c r="W182" s="473"/>
      <c r="X182" s="474"/>
      <c r="Y182" s="432"/>
      <c r="Z182" s="486"/>
      <c r="AA182" s="597"/>
      <c r="AB182" s="937"/>
    </row>
    <row r="183" spans="1:28" s="938" customFormat="1" ht="30" customHeight="1" thickBot="1" x14ac:dyDescent="0.25">
      <c r="A183" s="278"/>
      <c r="B183" s="279"/>
      <c r="C183" s="287" t="s">
        <v>53</v>
      </c>
      <c r="D183" s="279"/>
      <c r="E183" s="483"/>
      <c r="F183" s="484" t="s">
        <v>49</v>
      </c>
      <c r="G183" s="283"/>
      <c r="H183" s="283"/>
      <c r="I183" s="484" t="s">
        <v>49</v>
      </c>
      <c r="J183" s="484" t="s">
        <v>49</v>
      </c>
      <c r="K183" s="601"/>
      <c r="L183" s="280">
        <f>SUM(L181:L182)</f>
        <v>0</v>
      </c>
      <c r="M183" s="280">
        <f>SUM(M181:M182)</f>
        <v>0</v>
      </c>
      <c r="N183" s="280">
        <f>SUM(N181:N182)</f>
        <v>0</v>
      </c>
      <c r="O183" s="280">
        <f>SUM(O181:O182)</f>
        <v>0</v>
      </c>
      <c r="P183" s="280"/>
      <c r="Q183" s="280"/>
      <c r="R183" s="280"/>
      <c r="S183" s="279"/>
      <c r="T183" s="509"/>
      <c r="U183" s="279"/>
      <c r="V183" s="486">
        <f>$AB$11-((N183*24))</f>
        <v>744</v>
      </c>
      <c r="W183" s="527">
        <v>687</v>
      </c>
      <c r="X183" s="528">
        <v>101.84099999999999</v>
      </c>
      <c r="Y183" s="269">
        <f>W183*X183</f>
        <v>69964.766999999993</v>
      </c>
      <c r="Z183" s="486">
        <f>(Y183*(V183-L183*24))/V183</f>
        <v>69964.766999999993</v>
      </c>
      <c r="AA183" s="300">
        <f>(Z183/Y183)*100</f>
        <v>100</v>
      </c>
      <c r="AB183" s="937"/>
    </row>
    <row r="184" spans="1:28" s="939" customFormat="1" ht="30" customHeight="1" thickBot="1" x14ac:dyDescent="0.25">
      <c r="A184" s="274">
        <v>31</v>
      </c>
      <c r="B184" s="464" t="s">
        <v>107</v>
      </c>
      <c r="C184" s="275" t="s">
        <v>108</v>
      </c>
      <c r="D184" s="489">
        <v>235.952</v>
      </c>
      <c r="E184" s="467" t="s">
        <v>546</v>
      </c>
      <c r="F184" s="490" t="s">
        <v>49</v>
      </c>
      <c r="G184" s="241">
        <v>42918.304166666669</v>
      </c>
      <c r="H184" s="241">
        <v>42918.640972222223</v>
      </c>
      <c r="I184" s="490" t="s">
        <v>49</v>
      </c>
      <c r="J184" s="490" t="s">
        <v>49</v>
      </c>
      <c r="K184" s="490" t="s">
        <v>49</v>
      </c>
      <c r="L184" s="285">
        <f t="shared" ref="L184" si="240">IF(RIGHT(S184)="T",(+H184-G184),0)</f>
        <v>0</v>
      </c>
      <c r="M184" s="285">
        <f t="shared" ref="M184" si="241">IF(RIGHT(S184)="U",(+H184-G184),0)</f>
        <v>0</v>
      </c>
      <c r="N184" s="285">
        <f t="shared" ref="N184" si="242">IF(RIGHT(S184)="C",(+H184-G184),0)</f>
        <v>0</v>
      </c>
      <c r="O184" s="285">
        <f t="shared" ref="O184" si="243">IF(RIGHT(S184)="D",(+H184-G184),0)</f>
        <v>0.33680555555474712</v>
      </c>
      <c r="P184" s="490"/>
      <c r="Q184" s="490"/>
      <c r="R184" s="490"/>
      <c r="S184" s="21" t="s">
        <v>52</v>
      </c>
      <c r="T184" s="55" t="s">
        <v>1249</v>
      </c>
      <c r="U184" s="634"/>
      <c r="V184" s="497"/>
      <c r="W184" s="497"/>
      <c r="X184" s="497"/>
      <c r="Y184" s="497"/>
      <c r="Z184" s="486"/>
      <c r="AA184" s="635"/>
    </row>
    <row r="185" spans="1:28" s="939" customFormat="1" ht="30" customHeight="1" thickBot="1" x14ac:dyDescent="0.25">
      <c r="A185" s="276"/>
      <c r="B185" s="478"/>
      <c r="C185" s="277"/>
      <c r="D185" s="494"/>
      <c r="E185" s="481"/>
      <c r="F185" s="490"/>
      <c r="G185" s="241">
        <v>42919.286111111112</v>
      </c>
      <c r="H185" s="241">
        <v>42919.407638888886</v>
      </c>
      <c r="I185" s="490"/>
      <c r="J185" s="490"/>
      <c r="K185" s="490"/>
      <c r="L185" s="285">
        <f t="shared" ref="L185" si="244">IF(RIGHT(S185)="T",(+H185-G185),0)</f>
        <v>0</v>
      </c>
      <c r="M185" s="285">
        <f t="shared" ref="M185" si="245">IF(RIGHT(S185)="U",(+H185-G185),0)</f>
        <v>0</v>
      </c>
      <c r="N185" s="285">
        <f t="shared" ref="N185" si="246">IF(RIGHT(S185)="C",(+H185-G185),0)</f>
        <v>0</v>
      </c>
      <c r="O185" s="285">
        <f t="shared" ref="O185" si="247">IF(RIGHT(S185)="D",(+H185-G185),0)</f>
        <v>0.12152777777373558</v>
      </c>
      <c r="P185" s="490"/>
      <c r="Q185" s="490"/>
      <c r="R185" s="490"/>
      <c r="S185" s="21" t="s">
        <v>52</v>
      </c>
      <c r="T185" s="55" t="s">
        <v>1251</v>
      </c>
      <c r="U185" s="634"/>
      <c r="V185" s="497"/>
      <c r="W185" s="497"/>
      <c r="X185" s="497"/>
      <c r="Y185" s="497"/>
      <c r="Z185" s="486"/>
      <c r="AA185" s="498"/>
    </row>
    <row r="186" spans="1:28" s="939" customFormat="1" ht="30" customHeight="1" thickBot="1" x14ac:dyDescent="0.25">
      <c r="A186" s="276"/>
      <c r="B186" s="478"/>
      <c r="C186" s="277"/>
      <c r="D186" s="494"/>
      <c r="E186" s="481"/>
      <c r="F186" s="490"/>
      <c r="G186" s="241">
        <v>42920.256944444445</v>
      </c>
      <c r="H186" s="241">
        <v>42920.397222222222</v>
      </c>
      <c r="I186" s="490"/>
      <c r="J186" s="490"/>
      <c r="K186" s="490"/>
      <c r="L186" s="285">
        <f t="shared" ref="L186:L187" si="248">IF(RIGHT(S186)="T",(+H186-G186),0)</f>
        <v>0</v>
      </c>
      <c r="M186" s="285">
        <f t="shared" ref="M186:M187" si="249">IF(RIGHT(S186)="U",(+H186-G186),0)</f>
        <v>0</v>
      </c>
      <c r="N186" s="285">
        <f t="shared" ref="N186:N187" si="250">IF(RIGHT(S186)="C",(+H186-G186),0)</f>
        <v>0</v>
      </c>
      <c r="O186" s="285">
        <f t="shared" ref="O186:O187" si="251">IF(RIGHT(S186)="D",(+H186-G186),0)</f>
        <v>0.14027777777664596</v>
      </c>
      <c r="P186" s="490"/>
      <c r="Q186" s="490"/>
      <c r="R186" s="490"/>
      <c r="S186" s="21" t="s">
        <v>52</v>
      </c>
      <c r="T186" s="55" t="s">
        <v>1249</v>
      </c>
      <c r="U186" s="634"/>
      <c r="V186" s="497"/>
      <c r="W186" s="497"/>
      <c r="X186" s="497"/>
      <c r="Y186" s="497"/>
      <c r="Z186" s="486"/>
      <c r="AA186" s="498"/>
    </row>
    <row r="187" spans="1:28" s="939" customFormat="1" ht="30" customHeight="1" thickBot="1" x14ac:dyDescent="0.25">
      <c r="A187" s="276"/>
      <c r="B187" s="478"/>
      <c r="C187" s="277"/>
      <c r="D187" s="494"/>
      <c r="E187" s="481"/>
      <c r="F187" s="490"/>
      <c r="G187" s="241">
        <v>42921.074305555558</v>
      </c>
      <c r="H187" s="241">
        <v>42921.552083333336</v>
      </c>
      <c r="I187" s="490"/>
      <c r="J187" s="490"/>
      <c r="K187" s="490"/>
      <c r="L187" s="285">
        <f t="shared" si="248"/>
        <v>0</v>
      </c>
      <c r="M187" s="285">
        <f t="shared" si="249"/>
        <v>0</v>
      </c>
      <c r="N187" s="285">
        <f t="shared" si="250"/>
        <v>0</v>
      </c>
      <c r="O187" s="285">
        <f t="shared" si="251"/>
        <v>0.47777777777810115</v>
      </c>
      <c r="P187" s="490"/>
      <c r="Q187" s="490"/>
      <c r="R187" s="490"/>
      <c r="S187" s="21" t="s">
        <v>52</v>
      </c>
      <c r="T187" s="55" t="s">
        <v>1249</v>
      </c>
      <c r="U187" s="634"/>
      <c r="V187" s="497"/>
      <c r="W187" s="497"/>
      <c r="X187" s="497"/>
      <c r="Y187" s="497"/>
      <c r="Z187" s="486"/>
      <c r="AA187" s="498"/>
    </row>
    <row r="188" spans="1:28" s="940" customFormat="1" ht="30" customHeight="1" thickBot="1" x14ac:dyDescent="0.25">
      <c r="A188" s="278"/>
      <c r="B188" s="279"/>
      <c r="C188" s="287" t="s">
        <v>53</v>
      </c>
      <c r="D188" s="279"/>
      <c r="E188" s="483"/>
      <c r="F188" s="484" t="s">
        <v>49</v>
      </c>
      <c r="I188" s="484" t="s">
        <v>49</v>
      </c>
      <c r="J188" s="484" t="s">
        <v>49</v>
      </c>
      <c r="K188" s="483"/>
      <c r="L188" s="320">
        <f>SUM(L184:L187)</f>
        <v>0</v>
      </c>
      <c r="M188" s="340">
        <f>SUM(M184:M187)</f>
        <v>0</v>
      </c>
      <c r="N188" s="320">
        <f>SUM(N184:N187)</f>
        <v>0</v>
      </c>
      <c r="O188" s="636">
        <f>SUM(O184:O187)</f>
        <v>1.0763888888832298</v>
      </c>
      <c r="P188" s="484"/>
      <c r="Q188" s="484"/>
      <c r="R188" s="484"/>
      <c r="S188" s="279"/>
      <c r="T188" s="509"/>
      <c r="U188" s="279"/>
      <c r="V188" s="572">
        <f>$AB$11-((N188*24))</f>
        <v>744</v>
      </c>
      <c r="W188" s="568">
        <v>515</v>
      </c>
      <c r="X188" s="637">
        <v>235.952</v>
      </c>
      <c r="Y188" s="338">
        <f>W188*X188</f>
        <v>121515.28</v>
      </c>
      <c r="Z188" s="486">
        <f>(Y188*(V188-L188*24))/V188</f>
        <v>121515.27999999998</v>
      </c>
      <c r="AA188" s="282">
        <f>(Z188/Y188)*100</f>
        <v>99.999999999999986</v>
      </c>
      <c r="AB188" s="939"/>
    </row>
    <row r="189" spans="1:28" s="939" customFormat="1" ht="30" customHeight="1" thickBot="1" x14ac:dyDescent="0.25">
      <c r="A189" s="274">
        <v>32</v>
      </c>
      <c r="B189" s="464" t="s">
        <v>109</v>
      </c>
      <c r="C189" s="275" t="s">
        <v>110</v>
      </c>
      <c r="D189" s="489">
        <v>235.952</v>
      </c>
      <c r="E189" s="467" t="s">
        <v>546</v>
      </c>
      <c r="F189" s="490" t="s">
        <v>49</v>
      </c>
      <c r="G189" s="246">
        <v>42932.705555555556</v>
      </c>
      <c r="H189" s="246">
        <v>42932.71597222222</v>
      </c>
      <c r="I189" s="490" t="s">
        <v>49</v>
      </c>
      <c r="J189" s="490" t="s">
        <v>49</v>
      </c>
      <c r="K189" s="592"/>
      <c r="L189" s="285">
        <f t="shared" ref="L189" si="252">IF(RIGHT(S189)="T",(+H189-G189),0)</f>
        <v>1.0416666664241347E-2</v>
      </c>
      <c r="M189" s="285">
        <f t="shared" ref="M189" si="253">IF(RIGHT(S189)="U",(+H189-G189),0)</f>
        <v>0</v>
      </c>
      <c r="N189" s="285">
        <f t="shared" ref="N189" si="254">IF(RIGHT(S189)="C",(+H189-G189),0)</f>
        <v>0</v>
      </c>
      <c r="O189" s="285">
        <f t="shared" ref="O189" si="255">IF(RIGHT(S189)="D",(+H189-G189),0)</f>
        <v>0</v>
      </c>
      <c r="P189" s="490"/>
      <c r="Q189" s="490"/>
      <c r="R189" s="490"/>
      <c r="S189" s="23" t="s">
        <v>1254</v>
      </c>
      <c r="T189" s="55" t="s">
        <v>1255</v>
      </c>
      <c r="U189" s="586"/>
      <c r="V189" s="491"/>
      <c r="W189" s="492"/>
      <c r="X189" s="492"/>
      <c r="Y189" s="492"/>
      <c r="Z189" s="486"/>
      <c r="AA189" s="493"/>
    </row>
    <row r="190" spans="1:28" s="939" customFormat="1" ht="30" customHeight="1" thickBot="1" x14ac:dyDescent="0.25">
      <c r="A190" s="276"/>
      <c r="B190" s="478"/>
      <c r="C190" s="277"/>
      <c r="D190" s="494"/>
      <c r="E190" s="481"/>
      <c r="F190" s="490"/>
      <c r="G190" s="246">
        <v>42946.277777777781</v>
      </c>
      <c r="H190" s="246">
        <v>42947.599305555559</v>
      </c>
      <c r="I190" s="490"/>
      <c r="J190" s="490"/>
      <c r="K190" s="638"/>
      <c r="L190" s="285">
        <f t="shared" ref="L190:L192" si="256">IF(RIGHT(S190)="T",(+H190-G190),0)</f>
        <v>0</v>
      </c>
      <c r="M190" s="285">
        <f t="shared" ref="M190:M192" si="257">IF(RIGHT(S190)="U",(+H190-G190),0)</f>
        <v>0</v>
      </c>
      <c r="N190" s="285">
        <f t="shared" ref="N190:N192" si="258">IF(RIGHT(S190)="C",(+H190-G190),0)</f>
        <v>0</v>
      </c>
      <c r="O190" s="285">
        <f t="shared" ref="O190:O192" si="259">IF(RIGHT(S190)="D",(+H190-G190),0)</f>
        <v>1.3215277777781012</v>
      </c>
      <c r="P190" s="639"/>
      <c r="Q190" s="490"/>
      <c r="R190" s="490"/>
      <c r="S190" s="21" t="s">
        <v>52</v>
      </c>
      <c r="T190" s="55" t="s">
        <v>1257</v>
      </c>
      <c r="U190" s="640"/>
      <c r="V190" s="496"/>
      <c r="W190" s="497"/>
      <c r="X190" s="497"/>
      <c r="Y190" s="497"/>
      <c r="Z190" s="486"/>
      <c r="AA190" s="498"/>
    </row>
    <row r="191" spans="1:28" s="939" customFormat="1" ht="30" customHeight="1" thickBot="1" x14ac:dyDescent="0.25">
      <c r="A191" s="276"/>
      <c r="B191" s="478"/>
      <c r="C191" s="277"/>
      <c r="D191" s="494"/>
      <c r="E191" s="481"/>
      <c r="F191" s="490"/>
      <c r="G191" s="32"/>
      <c r="H191" s="32"/>
      <c r="I191" s="490"/>
      <c r="J191" s="490"/>
      <c r="K191" s="638"/>
      <c r="L191" s="285">
        <f t="shared" si="256"/>
        <v>0</v>
      </c>
      <c r="M191" s="285">
        <f t="shared" si="257"/>
        <v>0</v>
      </c>
      <c r="N191" s="285">
        <f t="shared" si="258"/>
        <v>0</v>
      </c>
      <c r="O191" s="285">
        <f t="shared" si="259"/>
        <v>0</v>
      </c>
      <c r="P191" s="639"/>
      <c r="Q191" s="490"/>
      <c r="R191" s="490"/>
      <c r="S191" s="23"/>
      <c r="T191" s="24"/>
      <c r="U191" s="640"/>
      <c r="V191" s="496"/>
      <c r="W191" s="497"/>
      <c r="X191" s="497"/>
      <c r="Y191" s="497"/>
      <c r="Z191" s="486"/>
      <c r="AA191" s="498"/>
    </row>
    <row r="192" spans="1:28" s="939" customFormat="1" ht="30" customHeight="1" thickBot="1" x14ac:dyDescent="0.25">
      <c r="A192" s="276"/>
      <c r="B192" s="478"/>
      <c r="C192" s="277"/>
      <c r="D192" s="494"/>
      <c r="E192" s="481"/>
      <c r="F192" s="490"/>
      <c r="G192" s="32"/>
      <c r="H192" s="32"/>
      <c r="I192" s="490"/>
      <c r="J192" s="490"/>
      <c r="K192" s="638"/>
      <c r="L192" s="285">
        <f t="shared" si="256"/>
        <v>0</v>
      </c>
      <c r="M192" s="285">
        <f t="shared" si="257"/>
        <v>0</v>
      </c>
      <c r="N192" s="285">
        <f t="shared" si="258"/>
        <v>0</v>
      </c>
      <c r="O192" s="285">
        <f t="shared" si="259"/>
        <v>0</v>
      </c>
      <c r="P192" s="639"/>
      <c r="Q192" s="490"/>
      <c r="R192" s="490"/>
      <c r="S192" s="23"/>
      <c r="T192" s="24"/>
      <c r="U192" s="640"/>
      <c r="V192" s="496"/>
      <c r="W192" s="497"/>
      <c r="X192" s="497"/>
      <c r="Y192" s="497"/>
      <c r="Z192" s="486"/>
      <c r="AA192" s="498"/>
    </row>
    <row r="193" spans="1:28" s="940" customFormat="1" ht="30" customHeight="1" thickBot="1" x14ac:dyDescent="0.25">
      <c r="A193" s="278"/>
      <c r="B193" s="279"/>
      <c r="C193" s="287" t="s">
        <v>53</v>
      </c>
      <c r="D193" s="279"/>
      <c r="E193" s="483"/>
      <c r="F193" s="484" t="s">
        <v>49</v>
      </c>
      <c r="G193" s="283"/>
      <c r="H193" s="283"/>
      <c r="I193" s="484" t="s">
        <v>49</v>
      </c>
      <c r="J193" s="484" t="s">
        <v>49</v>
      </c>
      <c r="K193" s="484" t="s">
        <v>49</v>
      </c>
      <c r="L193" s="280">
        <f>SUM(L189:L192)</f>
        <v>1.0416666664241347E-2</v>
      </c>
      <c r="M193" s="280">
        <f>SUM(M189:M192)</f>
        <v>0</v>
      </c>
      <c r="N193" s="280">
        <f>SUM(N189:N192)</f>
        <v>0</v>
      </c>
      <c r="O193" s="633">
        <f>SUM(O189:O192)</f>
        <v>1.3215277777781012</v>
      </c>
      <c r="P193" s="484"/>
      <c r="Q193" s="484"/>
      <c r="R193" s="484"/>
      <c r="S193" s="279"/>
      <c r="T193" s="509"/>
      <c r="U193" s="279"/>
      <c r="V193" s="486">
        <f>$AB$11-((N193*24))</f>
        <v>744</v>
      </c>
      <c r="W193" s="483">
        <v>515</v>
      </c>
      <c r="X193" s="510">
        <v>235.952</v>
      </c>
      <c r="Y193" s="281">
        <f>W193*X193</f>
        <v>121515.28</v>
      </c>
      <c r="Z193" s="486">
        <f>(Y193*(V193-L193*24))/V193</f>
        <v>121474.44825269768</v>
      </c>
      <c r="AA193" s="282">
        <f>(Z193/Y193)*100</f>
        <v>99.966397849470184</v>
      </c>
      <c r="AB193" s="939"/>
    </row>
    <row r="194" spans="1:28" s="937" customFormat="1" ht="30" customHeight="1" thickBot="1" x14ac:dyDescent="0.25">
      <c r="A194" s="274">
        <v>33</v>
      </c>
      <c r="B194" s="464" t="s">
        <v>111</v>
      </c>
      <c r="C194" s="275" t="s">
        <v>112</v>
      </c>
      <c r="D194" s="489">
        <v>260.05099999999999</v>
      </c>
      <c r="E194" s="467" t="s">
        <v>546</v>
      </c>
      <c r="F194" s="490" t="s">
        <v>49</v>
      </c>
      <c r="G194" s="241">
        <v>42919.158333333333</v>
      </c>
      <c r="H194" s="241">
        <v>42919.474305555559</v>
      </c>
      <c r="I194" s="490" t="s">
        <v>49</v>
      </c>
      <c r="J194" s="490" t="s">
        <v>49</v>
      </c>
      <c r="K194" s="490" t="s">
        <v>49</v>
      </c>
      <c r="L194" s="285">
        <f>IF(RIGHT(S194)="T",(+H194-G194),0)</f>
        <v>0</v>
      </c>
      <c r="M194" s="285">
        <f>IF(RIGHT(S194)="U",(+H194-G194),0)</f>
        <v>0</v>
      </c>
      <c r="N194" s="285">
        <f>IF(RIGHT(S194)="C",(+H194-G194),0)</f>
        <v>0</v>
      </c>
      <c r="O194" s="285">
        <f>IF(RIGHT(S194)="D",(+H194-G194),0)</f>
        <v>0.31597222222626442</v>
      </c>
      <c r="P194" s="490"/>
      <c r="Q194" s="490"/>
      <c r="R194" s="490"/>
      <c r="S194" s="21" t="s">
        <v>52</v>
      </c>
      <c r="T194" s="55" t="s">
        <v>1259</v>
      </c>
      <c r="U194" s="372"/>
      <c r="V194" s="587"/>
      <c r="W194" s="588"/>
      <c r="X194" s="588"/>
      <c r="Y194" s="588"/>
      <c r="Z194" s="486"/>
      <c r="AA194" s="589"/>
    </row>
    <row r="195" spans="1:28" s="937" customFormat="1" ht="30" customHeight="1" thickBot="1" x14ac:dyDescent="0.25">
      <c r="A195" s="276"/>
      <c r="B195" s="478"/>
      <c r="C195" s="277"/>
      <c r="D195" s="494"/>
      <c r="E195" s="481"/>
      <c r="F195" s="490"/>
      <c r="G195" s="241">
        <v>42920.256249999999</v>
      </c>
      <c r="H195" s="241">
        <v>42920.392361111109</v>
      </c>
      <c r="I195" s="490"/>
      <c r="J195" s="490"/>
      <c r="K195" s="490"/>
      <c r="L195" s="285">
        <f t="shared" ref="L195:L198" si="260">IF(RIGHT(S195)="T",(+H195-G195),0)</f>
        <v>0</v>
      </c>
      <c r="M195" s="285">
        <f t="shared" ref="M195:M198" si="261">IF(RIGHT(S195)="U",(+H195-G195),0)</f>
        <v>0</v>
      </c>
      <c r="N195" s="285">
        <f t="shared" ref="N195:N198" si="262">IF(RIGHT(S195)="C",(+H195-G195),0)</f>
        <v>0</v>
      </c>
      <c r="O195" s="285">
        <f t="shared" ref="O195:O198" si="263">IF(RIGHT(S195)="D",(+H195-G195),0)</f>
        <v>0.13611111111094942</v>
      </c>
      <c r="P195" s="490"/>
      <c r="Q195" s="490"/>
      <c r="R195" s="490"/>
      <c r="S195" s="21" t="s">
        <v>52</v>
      </c>
      <c r="T195" s="55" t="s">
        <v>1259</v>
      </c>
      <c r="U195" s="372"/>
      <c r="V195" s="587"/>
      <c r="W195" s="588"/>
      <c r="X195" s="588"/>
      <c r="Y195" s="588"/>
      <c r="Z195" s="486"/>
      <c r="AA195" s="589"/>
    </row>
    <row r="196" spans="1:28" s="937" customFormat="1" ht="30" customHeight="1" thickBot="1" x14ac:dyDescent="0.25">
      <c r="A196" s="276"/>
      <c r="B196" s="478"/>
      <c r="C196" s="277"/>
      <c r="D196" s="494"/>
      <c r="E196" s="481"/>
      <c r="F196" s="490"/>
      <c r="G196" s="241">
        <v>42922.324305555558</v>
      </c>
      <c r="H196" s="241">
        <v>42922.909722222219</v>
      </c>
      <c r="I196" s="490"/>
      <c r="J196" s="490"/>
      <c r="K196" s="490"/>
      <c r="L196" s="285">
        <f t="shared" si="260"/>
        <v>0</v>
      </c>
      <c r="M196" s="285">
        <f t="shared" si="261"/>
        <v>0</v>
      </c>
      <c r="N196" s="285">
        <f t="shared" si="262"/>
        <v>0</v>
      </c>
      <c r="O196" s="285">
        <f t="shared" si="263"/>
        <v>0.58541666666133096</v>
      </c>
      <c r="P196" s="490"/>
      <c r="Q196" s="490"/>
      <c r="R196" s="490"/>
      <c r="S196" s="21" t="s">
        <v>52</v>
      </c>
      <c r="T196" s="55" t="s">
        <v>1261</v>
      </c>
      <c r="U196" s="372"/>
      <c r="V196" s="587"/>
      <c r="W196" s="588"/>
      <c r="X196" s="588"/>
      <c r="Y196" s="588"/>
      <c r="Z196" s="486"/>
      <c r="AA196" s="589"/>
    </row>
    <row r="197" spans="1:28" s="937" customFormat="1" ht="30" customHeight="1" thickBot="1" x14ac:dyDescent="0.25">
      <c r="A197" s="276"/>
      <c r="B197" s="478"/>
      <c r="C197" s="277"/>
      <c r="D197" s="494"/>
      <c r="E197" s="481"/>
      <c r="F197" s="490" t="s">
        <v>49</v>
      </c>
      <c r="G197" s="254">
        <v>42927.134027777778</v>
      </c>
      <c r="H197" s="254">
        <v>42927.904166666667</v>
      </c>
      <c r="I197" s="490" t="s">
        <v>49</v>
      </c>
      <c r="J197" s="490" t="s">
        <v>49</v>
      </c>
      <c r="K197" s="490" t="s">
        <v>49</v>
      </c>
      <c r="L197" s="285">
        <f t="shared" si="260"/>
        <v>0</v>
      </c>
      <c r="M197" s="285">
        <f t="shared" si="261"/>
        <v>0</v>
      </c>
      <c r="N197" s="285">
        <f t="shared" si="262"/>
        <v>0</v>
      </c>
      <c r="O197" s="285">
        <f t="shared" si="263"/>
        <v>0.77013888888905058</v>
      </c>
      <c r="P197" s="490"/>
      <c r="Q197" s="490"/>
      <c r="R197" s="490"/>
      <c r="S197" s="21" t="s">
        <v>52</v>
      </c>
      <c r="T197" s="55" t="s">
        <v>1263</v>
      </c>
      <c r="U197" s="372"/>
      <c r="V197" s="587"/>
      <c r="W197" s="588"/>
      <c r="X197" s="588"/>
      <c r="Y197" s="588"/>
      <c r="Z197" s="486"/>
      <c r="AA197" s="589"/>
    </row>
    <row r="198" spans="1:28" s="937" customFormat="1" ht="30" customHeight="1" thickBot="1" x14ac:dyDescent="0.25">
      <c r="A198" s="276"/>
      <c r="B198" s="478"/>
      <c r="C198" s="277"/>
      <c r="D198" s="494"/>
      <c r="E198" s="481"/>
      <c r="F198" s="490"/>
      <c r="G198" s="246">
        <v>42940.225694444445</v>
      </c>
      <c r="H198" s="246">
        <v>42940.640972222223</v>
      </c>
      <c r="I198" s="490"/>
      <c r="J198" s="490"/>
      <c r="K198" s="490"/>
      <c r="L198" s="285">
        <f t="shared" si="260"/>
        <v>0</v>
      </c>
      <c r="M198" s="285">
        <f t="shared" si="261"/>
        <v>0</v>
      </c>
      <c r="N198" s="285">
        <f t="shared" si="262"/>
        <v>0</v>
      </c>
      <c r="O198" s="285">
        <f t="shared" si="263"/>
        <v>0.41527777777810115</v>
      </c>
      <c r="P198" s="490"/>
      <c r="Q198" s="490"/>
      <c r="R198" s="490"/>
      <c r="S198" s="21" t="s">
        <v>52</v>
      </c>
      <c r="T198" s="55" t="s">
        <v>1265</v>
      </c>
      <c r="U198" s="372"/>
      <c r="V198" s="587"/>
      <c r="W198" s="588"/>
      <c r="X198" s="588"/>
      <c r="Y198" s="588"/>
      <c r="Z198" s="486"/>
      <c r="AA198" s="589"/>
    </row>
    <row r="199" spans="1:28" s="938" customFormat="1" ht="30" customHeight="1" thickBot="1" x14ac:dyDescent="0.25">
      <c r="A199" s="278"/>
      <c r="B199" s="279"/>
      <c r="C199" s="287" t="s">
        <v>53</v>
      </c>
      <c r="D199" s="510"/>
      <c r="E199" s="483"/>
      <c r="F199" s="484" t="s">
        <v>49</v>
      </c>
      <c r="G199" s="283"/>
      <c r="H199" s="283"/>
      <c r="I199" s="484" t="s">
        <v>49</v>
      </c>
      <c r="J199" s="484" t="s">
        <v>49</v>
      </c>
      <c r="K199" s="484" t="s">
        <v>49</v>
      </c>
      <c r="L199" s="280">
        <f>SUM(L194:L198)</f>
        <v>0</v>
      </c>
      <c r="M199" s="280">
        <f>SUM(M194:M198)</f>
        <v>0</v>
      </c>
      <c r="N199" s="280">
        <f>SUM(N194:N198)</f>
        <v>0</v>
      </c>
      <c r="O199" s="633">
        <f>SUM(O194:O198)</f>
        <v>2.2229166666656965</v>
      </c>
      <c r="P199" s="484"/>
      <c r="Q199" s="484"/>
      <c r="R199" s="484"/>
      <c r="S199" s="279"/>
      <c r="T199" s="509"/>
      <c r="U199" s="279"/>
      <c r="V199" s="486">
        <f>$AB$11-((N199*24))</f>
        <v>744</v>
      </c>
      <c r="W199" s="483">
        <v>469</v>
      </c>
      <c r="X199" s="510">
        <v>260.05099999999999</v>
      </c>
      <c r="Y199" s="281">
        <f>W199*X199</f>
        <v>121963.91899999999</v>
      </c>
      <c r="Z199" s="486">
        <f>(Y199*(V199-L199*24))/V199</f>
        <v>121963.91900000001</v>
      </c>
      <c r="AA199" s="282">
        <f>(Z199/Y199)*100</f>
        <v>100.00000000000003</v>
      </c>
      <c r="AB199" s="937"/>
    </row>
    <row r="200" spans="1:28" s="937" customFormat="1" ht="30" customHeight="1" thickBot="1" x14ac:dyDescent="0.25">
      <c r="A200" s="274">
        <v>34</v>
      </c>
      <c r="B200" s="464" t="s">
        <v>113</v>
      </c>
      <c r="C200" s="275" t="s">
        <v>114</v>
      </c>
      <c r="D200" s="489">
        <v>260.05099999999999</v>
      </c>
      <c r="E200" s="467" t="s">
        <v>546</v>
      </c>
      <c r="F200" s="490" t="s">
        <v>49</v>
      </c>
      <c r="G200" s="241">
        <v>42917</v>
      </c>
      <c r="H200" s="255">
        <v>42917.460416666669</v>
      </c>
      <c r="I200" s="490" t="s">
        <v>49</v>
      </c>
      <c r="J200" s="490" t="s">
        <v>49</v>
      </c>
      <c r="K200" s="490" t="s">
        <v>49</v>
      </c>
      <c r="L200" s="285">
        <f>IF(RIGHT(S200)="T",(+H200-G200),0)</f>
        <v>0</v>
      </c>
      <c r="M200" s="285">
        <f>IF(RIGHT(S200)="U",(+H200-G200),0)</f>
        <v>0</v>
      </c>
      <c r="N200" s="285">
        <f>IF(RIGHT(S200)="C",(+H200-G200),0)</f>
        <v>0</v>
      </c>
      <c r="O200" s="285">
        <f>IF(RIGHT(S200)="D",(+H200-G200),0)</f>
        <v>0.46041666666860692</v>
      </c>
      <c r="P200" s="490"/>
      <c r="Q200" s="490"/>
      <c r="R200" s="490"/>
      <c r="S200" s="56" t="s">
        <v>52</v>
      </c>
      <c r="T200" s="55" t="s">
        <v>615</v>
      </c>
      <c r="U200" s="372"/>
      <c r="V200" s="491"/>
      <c r="W200" s="492"/>
      <c r="X200" s="492"/>
      <c r="Y200" s="492"/>
      <c r="Z200" s="486"/>
      <c r="AA200" s="493"/>
    </row>
    <row r="201" spans="1:28" s="937" customFormat="1" ht="30" customHeight="1" thickBot="1" x14ac:dyDescent="0.25">
      <c r="A201" s="276"/>
      <c r="B201" s="478"/>
      <c r="C201" s="277"/>
      <c r="D201" s="494"/>
      <c r="E201" s="481"/>
      <c r="F201" s="490"/>
      <c r="G201" s="241">
        <v>42917.756249999999</v>
      </c>
      <c r="H201" s="241">
        <v>42918.649305555555</v>
      </c>
      <c r="I201" s="490"/>
      <c r="J201" s="490"/>
      <c r="K201" s="490"/>
      <c r="L201" s="285">
        <f t="shared" ref="L201:L204" si="264">IF(RIGHT(S201)="T",(+H201-G201),0)</f>
        <v>0</v>
      </c>
      <c r="M201" s="285">
        <f t="shared" ref="M201:M204" si="265">IF(RIGHT(S201)="U",(+H201-G201),0)</f>
        <v>0</v>
      </c>
      <c r="N201" s="285">
        <f t="shared" ref="N201:N204" si="266">IF(RIGHT(S201)="C",(+H201-G201),0)</f>
        <v>0</v>
      </c>
      <c r="O201" s="285">
        <f t="shared" ref="O201:O204" si="267">IF(RIGHT(S201)="D",(+H201-G201),0)</f>
        <v>0.89305555555620231</v>
      </c>
      <c r="P201" s="490"/>
      <c r="Q201" s="490"/>
      <c r="R201" s="490"/>
      <c r="S201" s="21" t="s">
        <v>52</v>
      </c>
      <c r="T201" s="55" t="s">
        <v>1259</v>
      </c>
      <c r="U201" s="372"/>
      <c r="V201" s="491"/>
      <c r="W201" s="492"/>
      <c r="X201" s="492"/>
      <c r="Y201" s="492"/>
      <c r="Z201" s="486"/>
      <c r="AA201" s="493"/>
    </row>
    <row r="202" spans="1:28" s="937" customFormat="1" ht="30" customHeight="1" thickBot="1" x14ac:dyDescent="0.25">
      <c r="A202" s="276"/>
      <c r="B202" s="478"/>
      <c r="C202" s="277"/>
      <c r="D202" s="494"/>
      <c r="E202" s="481"/>
      <c r="F202" s="490"/>
      <c r="G202" s="241">
        <v>42921.070138888892</v>
      </c>
      <c r="H202" s="241">
        <v>42921.54791666667</v>
      </c>
      <c r="I202" s="490"/>
      <c r="J202" s="490"/>
      <c r="K202" s="490"/>
      <c r="L202" s="285">
        <f t="shared" si="264"/>
        <v>0</v>
      </c>
      <c r="M202" s="285">
        <f t="shared" si="265"/>
        <v>0</v>
      </c>
      <c r="N202" s="285">
        <f t="shared" si="266"/>
        <v>0</v>
      </c>
      <c r="O202" s="285">
        <f t="shared" si="267"/>
        <v>0.47777777777810115</v>
      </c>
      <c r="P202" s="490"/>
      <c r="Q202" s="490"/>
      <c r="R202" s="490"/>
      <c r="S202" s="21" t="s">
        <v>52</v>
      </c>
      <c r="T202" s="55" t="s">
        <v>1249</v>
      </c>
      <c r="U202" s="372"/>
      <c r="V202" s="491"/>
      <c r="W202" s="492"/>
      <c r="X202" s="492"/>
      <c r="Y202" s="492"/>
      <c r="Z202" s="486"/>
      <c r="AA202" s="493"/>
    </row>
    <row r="203" spans="1:28" s="937" customFormat="1" ht="30" customHeight="1" thickBot="1" x14ac:dyDescent="0.25">
      <c r="A203" s="276"/>
      <c r="B203" s="478"/>
      <c r="C203" s="277"/>
      <c r="D203" s="494"/>
      <c r="E203" s="481"/>
      <c r="F203" s="490"/>
      <c r="G203" s="246">
        <v>42928.138888888891</v>
      </c>
      <c r="H203" s="246">
        <v>42929.660416666666</v>
      </c>
      <c r="I203" s="490"/>
      <c r="J203" s="490"/>
      <c r="K203" s="490"/>
      <c r="L203" s="285">
        <f t="shared" si="264"/>
        <v>0</v>
      </c>
      <c r="M203" s="285">
        <f t="shared" si="265"/>
        <v>0</v>
      </c>
      <c r="N203" s="285">
        <f t="shared" si="266"/>
        <v>0</v>
      </c>
      <c r="O203" s="285">
        <f t="shared" si="267"/>
        <v>1.5215277777751908</v>
      </c>
      <c r="P203" s="490"/>
      <c r="Q203" s="490"/>
      <c r="R203" s="490"/>
      <c r="S203" s="21" t="s">
        <v>52</v>
      </c>
      <c r="T203" s="55" t="s">
        <v>1267</v>
      </c>
      <c r="U203" s="372"/>
      <c r="V203" s="491"/>
      <c r="W203" s="492"/>
      <c r="X203" s="492"/>
      <c r="Y203" s="492"/>
      <c r="Z203" s="486"/>
      <c r="AA203" s="493"/>
    </row>
    <row r="204" spans="1:28" s="937" customFormat="1" ht="30" customHeight="1" thickBot="1" x14ac:dyDescent="0.25">
      <c r="A204" s="276"/>
      <c r="B204" s="478"/>
      <c r="C204" s="277"/>
      <c r="D204" s="494"/>
      <c r="E204" s="481"/>
      <c r="F204" s="490" t="s">
        <v>49</v>
      </c>
      <c r="G204" s="22"/>
      <c r="H204" s="26"/>
      <c r="I204" s="490" t="s">
        <v>49</v>
      </c>
      <c r="J204" s="490" t="s">
        <v>49</v>
      </c>
      <c r="K204" s="490" t="s">
        <v>49</v>
      </c>
      <c r="L204" s="285">
        <f t="shared" si="264"/>
        <v>0</v>
      </c>
      <c r="M204" s="285">
        <f t="shared" si="265"/>
        <v>0</v>
      </c>
      <c r="N204" s="285">
        <f t="shared" si="266"/>
        <v>0</v>
      </c>
      <c r="O204" s="285">
        <f t="shared" si="267"/>
        <v>0</v>
      </c>
      <c r="P204" s="490"/>
      <c r="Q204" s="490"/>
      <c r="R204" s="490"/>
      <c r="S204" s="26"/>
      <c r="T204" s="24"/>
      <c r="U204" s="372"/>
      <c r="V204" s="491"/>
      <c r="W204" s="492"/>
      <c r="X204" s="492"/>
      <c r="Y204" s="492"/>
      <c r="Z204" s="486"/>
      <c r="AA204" s="493"/>
    </row>
    <row r="205" spans="1:28" s="938" customFormat="1" ht="30" customHeight="1" thickBot="1" x14ac:dyDescent="0.25">
      <c r="A205" s="278"/>
      <c r="B205" s="279"/>
      <c r="C205" s="287" t="s">
        <v>53</v>
      </c>
      <c r="D205" s="279"/>
      <c r="E205" s="483"/>
      <c r="F205" s="484" t="s">
        <v>49</v>
      </c>
      <c r="G205" s="283"/>
      <c r="H205" s="283"/>
      <c r="I205" s="484" t="s">
        <v>49</v>
      </c>
      <c r="J205" s="484" t="s">
        <v>49</v>
      </c>
      <c r="K205" s="484" t="s">
        <v>49</v>
      </c>
      <c r="L205" s="280">
        <f>SUM(L200:L204)</f>
        <v>0</v>
      </c>
      <c r="M205" s="280">
        <f>SUM(M200:M204)</f>
        <v>0</v>
      </c>
      <c r="N205" s="280">
        <f>SUM(N200:N204)</f>
        <v>0</v>
      </c>
      <c r="O205" s="280">
        <f>SUM(O200:O204)</f>
        <v>3.3527777777781012</v>
      </c>
      <c r="P205" s="484"/>
      <c r="Q205" s="484"/>
      <c r="R205" s="484"/>
      <c r="S205" s="279"/>
      <c r="T205" s="509"/>
      <c r="U205" s="279"/>
      <c r="V205" s="486">
        <f>$AB$11-((N205*24))</f>
        <v>744</v>
      </c>
      <c r="W205" s="483">
        <v>469</v>
      </c>
      <c r="X205" s="510">
        <v>260.05099999999999</v>
      </c>
      <c r="Y205" s="281">
        <f>W205*X205</f>
        <v>121963.91899999999</v>
      </c>
      <c r="Z205" s="486">
        <f>(Y205*(V205-L205*24))/V205</f>
        <v>121963.91900000001</v>
      </c>
      <c r="AA205" s="282">
        <f>(Z205/Y205)*100</f>
        <v>100.00000000000003</v>
      </c>
      <c r="AB205" s="937"/>
    </row>
    <row r="206" spans="1:28" s="937" customFormat="1" ht="30" customHeight="1" thickBot="1" x14ac:dyDescent="0.25">
      <c r="A206" s="274">
        <v>35</v>
      </c>
      <c r="B206" s="464" t="s">
        <v>115</v>
      </c>
      <c r="C206" s="275" t="s">
        <v>116</v>
      </c>
      <c r="D206" s="489">
        <v>45.94</v>
      </c>
      <c r="E206" s="467" t="s">
        <v>546</v>
      </c>
      <c r="F206" s="490" t="s">
        <v>49</v>
      </c>
      <c r="G206" s="272"/>
      <c r="H206" s="272"/>
      <c r="I206" s="490" t="s">
        <v>49</v>
      </c>
      <c r="J206" s="490" t="s">
        <v>49</v>
      </c>
      <c r="K206" s="490" t="s">
        <v>49</v>
      </c>
      <c r="L206" s="288">
        <f>IF(RIGHT(S206)="T",(+H206-G206),0)</f>
        <v>0</v>
      </c>
      <c r="M206" s="288">
        <f>IF(RIGHT(S206)="U",(+H206-G206),0)</f>
        <v>0</v>
      </c>
      <c r="N206" s="288">
        <f>IF(RIGHT(S206)="C",(+H206-G206),0)</f>
        <v>0</v>
      </c>
      <c r="O206" s="288">
        <f>IF(RIGHT(S206)="D",(+H206-G206),0)</f>
        <v>0</v>
      </c>
      <c r="P206" s="490"/>
      <c r="Q206" s="490"/>
      <c r="R206" s="490"/>
      <c r="S206" s="289"/>
      <c r="T206" s="383"/>
      <c r="U206" s="372"/>
      <c r="V206" s="491"/>
      <c r="W206" s="492"/>
      <c r="X206" s="492"/>
      <c r="Y206" s="492"/>
      <c r="Z206" s="486"/>
      <c r="AA206" s="493"/>
    </row>
    <row r="207" spans="1:28" s="937" customFormat="1" ht="30" customHeight="1" thickBot="1" x14ac:dyDescent="0.25">
      <c r="A207" s="276"/>
      <c r="B207" s="478"/>
      <c r="C207" s="277"/>
      <c r="D207" s="494"/>
      <c r="E207" s="481"/>
      <c r="F207" s="482"/>
      <c r="G207" s="272"/>
      <c r="H207" s="272"/>
      <c r="I207" s="482"/>
      <c r="J207" s="482"/>
      <c r="K207" s="482"/>
      <c r="L207" s="318">
        <f t="shared" ref="L207" si="268">IF(RIGHT(S207)="T",(+H207-G207),0)</f>
        <v>0</v>
      </c>
      <c r="M207" s="318">
        <f t="shared" ref="M207" si="269">IF(RIGHT(S207)="U",(+H207-G207),0)</f>
        <v>0</v>
      </c>
      <c r="N207" s="318">
        <f t="shared" ref="N207" si="270">IF(RIGHT(S207)="C",(+H207-G207),0)</f>
        <v>0</v>
      </c>
      <c r="O207" s="318">
        <f t="shared" ref="O207" si="271">IF(RIGHT(S207)="D",(+H207-G207),0)</f>
        <v>0</v>
      </c>
      <c r="P207" s="482"/>
      <c r="Q207" s="482"/>
      <c r="R207" s="482"/>
      <c r="S207" s="289"/>
      <c r="T207" s="383"/>
      <c r="U207" s="411"/>
      <c r="V207" s="496"/>
      <c r="W207" s="497"/>
      <c r="X207" s="497"/>
      <c r="Y207" s="497"/>
      <c r="Z207" s="486"/>
      <c r="AA207" s="498"/>
    </row>
    <row r="208" spans="1:28" s="938" customFormat="1" ht="30" customHeight="1" thickBot="1" x14ac:dyDescent="0.25">
      <c r="A208" s="278"/>
      <c r="B208" s="279"/>
      <c r="C208" s="287" t="s">
        <v>53</v>
      </c>
      <c r="D208" s="279"/>
      <c r="E208" s="483"/>
      <c r="F208" s="484" t="s">
        <v>49</v>
      </c>
      <c r="G208" s="283"/>
      <c r="H208" s="283"/>
      <c r="I208" s="484" t="s">
        <v>49</v>
      </c>
      <c r="J208" s="484" t="s">
        <v>49</v>
      </c>
      <c r="K208" s="484" t="s">
        <v>49</v>
      </c>
      <c r="L208" s="280">
        <f>SUM(L206:L207)</f>
        <v>0</v>
      </c>
      <c r="M208" s="280">
        <f>SUM(M206:M207)</f>
        <v>0</v>
      </c>
      <c r="N208" s="280">
        <f>SUM(N206:N207)</f>
        <v>0</v>
      </c>
      <c r="O208" s="280">
        <f>SUM(O206:O207)</f>
        <v>0</v>
      </c>
      <c r="P208" s="484"/>
      <c r="Q208" s="484"/>
      <c r="R208" s="484"/>
      <c r="S208" s="279"/>
      <c r="T208" s="509"/>
      <c r="U208" s="279"/>
      <c r="V208" s="486">
        <f>$AB$11-((N208*24))</f>
        <v>744</v>
      </c>
      <c r="W208" s="483">
        <v>515</v>
      </c>
      <c r="X208" s="510">
        <v>45.94</v>
      </c>
      <c r="Y208" s="281">
        <f>W208*X208</f>
        <v>23659.1</v>
      </c>
      <c r="Z208" s="486">
        <f>(Y208*(V208-L208*24))/V208</f>
        <v>23659.1</v>
      </c>
      <c r="AA208" s="282">
        <f>(Z208/Y208)*100</f>
        <v>100</v>
      </c>
      <c r="AB208" s="937"/>
    </row>
    <row r="209" spans="1:44" s="927" customFormat="1" ht="30" customHeight="1" thickBot="1" x14ac:dyDescent="0.25">
      <c r="A209" s="463">
        <v>36</v>
      </c>
      <c r="B209" s="512" t="s">
        <v>117</v>
      </c>
      <c r="C209" s="513" t="s">
        <v>118</v>
      </c>
      <c r="D209" s="489">
        <v>45.94</v>
      </c>
      <c r="E209" s="467" t="s">
        <v>546</v>
      </c>
      <c r="F209" s="490" t="s">
        <v>49</v>
      </c>
      <c r="G209" s="241">
        <v>42918.570138888892</v>
      </c>
      <c r="H209" s="241">
        <v>42918.598611111112</v>
      </c>
      <c r="I209" s="514"/>
      <c r="J209" s="514"/>
      <c r="K209" s="514"/>
      <c r="L209" s="288">
        <f>IF(RIGHT(S209)="T",(+H209-G209),0)</f>
        <v>0</v>
      </c>
      <c r="M209" s="288">
        <f>IF(RIGHT(S209)="U",(+H209-G209),0)</f>
        <v>2.8472222220443655E-2</v>
      </c>
      <c r="N209" s="288">
        <f>IF(RIGHT(S209)="C",(+H209-G209),0)</f>
        <v>0</v>
      </c>
      <c r="O209" s="288">
        <f>IF(RIGHT(S209)="D",(+H209-G209),0)</f>
        <v>0</v>
      </c>
      <c r="P209" s="515"/>
      <c r="Q209" s="515"/>
      <c r="R209" s="515"/>
      <c r="S209" s="23" t="s">
        <v>475</v>
      </c>
      <c r="T209" s="55" t="s">
        <v>1268</v>
      </c>
      <c r="U209" s="515"/>
      <c r="V209" s="472"/>
      <c r="W209" s="621"/>
      <c r="X209" s="621"/>
      <c r="Y209" s="621"/>
      <c r="Z209" s="486"/>
      <c r="AA209" s="476"/>
      <c r="AB209" s="922"/>
      <c r="AC209" s="922"/>
      <c r="AD209" s="922"/>
      <c r="AE209" s="922"/>
      <c r="AF209" s="922"/>
      <c r="AG209" s="922"/>
      <c r="AH209" s="922"/>
      <c r="AI209" s="922"/>
      <c r="AJ209" s="922"/>
      <c r="AK209" s="922"/>
      <c r="AL209" s="922"/>
      <c r="AM209" s="922"/>
      <c r="AN209" s="922"/>
      <c r="AO209" s="922"/>
      <c r="AP209" s="922"/>
      <c r="AQ209" s="922"/>
      <c r="AR209" s="922"/>
    </row>
    <row r="210" spans="1:44" s="927" customFormat="1" ht="30" customHeight="1" thickBot="1" x14ac:dyDescent="0.25">
      <c r="A210" s="625"/>
      <c r="B210" s="626"/>
      <c r="C210" s="627"/>
      <c r="D210" s="537"/>
      <c r="E210" s="591"/>
      <c r="F210" s="482"/>
      <c r="G210" s="301"/>
      <c r="H210" s="301"/>
      <c r="I210" s="469"/>
      <c r="J210" s="469"/>
      <c r="K210" s="469"/>
      <c r="L210" s="318">
        <f t="shared" ref="L210" si="272">IF(RIGHT(S210)="T",(+H210-G210),0)</f>
        <v>0</v>
      </c>
      <c r="M210" s="318">
        <f t="shared" ref="M210" si="273">IF(RIGHT(S210)="U",(+H210-G210),0)</f>
        <v>0</v>
      </c>
      <c r="N210" s="318">
        <f t="shared" ref="N210" si="274">IF(RIGHT(S210)="C",(+H210-G210),0)</f>
        <v>0</v>
      </c>
      <c r="O210" s="318">
        <f t="shared" ref="O210" si="275">IF(RIGHT(S210)="D",(+H210-G210),0)</f>
        <v>0</v>
      </c>
      <c r="P210" s="470"/>
      <c r="Q210" s="470"/>
      <c r="R210" s="470"/>
      <c r="S210" s="302"/>
      <c r="T210" s="388"/>
      <c r="U210" s="470"/>
      <c r="V210" s="596"/>
      <c r="W210" s="475"/>
      <c r="X210" s="475"/>
      <c r="Y210" s="475"/>
      <c r="Z210" s="486"/>
      <c r="AA210" s="597"/>
      <c r="AB210" s="922"/>
      <c r="AC210" s="922"/>
      <c r="AD210" s="922"/>
      <c r="AE210" s="922"/>
      <c r="AF210" s="922"/>
      <c r="AG210" s="922"/>
      <c r="AH210" s="922"/>
      <c r="AI210" s="922"/>
      <c r="AJ210" s="922"/>
      <c r="AK210" s="922"/>
      <c r="AL210" s="922"/>
      <c r="AM210" s="922"/>
      <c r="AN210" s="922"/>
      <c r="AO210" s="922"/>
      <c r="AP210" s="922"/>
      <c r="AQ210" s="922"/>
      <c r="AR210" s="922"/>
    </row>
    <row r="211" spans="1:44" s="938" customFormat="1" ht="30" customHeight="1" thickBot="1" x14ac:dyDescent="0.25">
      <c r="A211" s="278"/>
      <c r="B211" s="279"/>
      <c r="C211" s="287" t="s">
        <v>53</v>
      </c>
      <c r="D211" s="279"/>
      <c r="E211" s="483"/>
      <c r="F211" s="484" t="s">
        <v>49</v>
      </c>
      <c r="G211" s="283"/>
      <c r="H211" s="283"/>
      <c r="I211" s="484" t="s">
        <v>49</v>
      </c>
      <c r="J211" s="484" t="s">
        <v>49</v>
      </c>
      <c r="K211" s="484" t="s">
        <v>49</v>
      </c>
      <c r="L211" s="280">
        <f>SUM(L209:L210)</f>
        <v>0</v>
      </c>
      <c r="M211" s="280">
        <f t="shared" ref="M211:O211" si="276">SUM(M209:M210)</f>
        <v>2.8472222220443655E-2</v>
      </c>
      <c r="N211" s="280">
        <f t="shared" si="276"/>
        <v>0</v>
      </c>
      <c r="O211" s="280">
        <f t="shared" si="276"/>
        <v>0</v>
      </c>
      <c r="P211" s="484"/>
      <c r="Q211" s="484"/>
      <c r="R211" s="484"/>
      <c r="S211" s="279"/>
      <c r="T211" s="509"/>
      <c r="U211" s="279"/>
      <c r="V211" s="486">
        <f>$AB$11-((N211*24))</f>
        <v>744</v>
      </c>
      <c r="W211" s="483">
        <v>515</v>
      </c>
      <c r="X211" s="510">
        <v>45.94</v>
      </c>
      <c r="Y211" s="281">
        <f>W211*X211</f>
        <v>23659.1</v>
      </c>
      <c r="Z211" s="486">
        <f>(Y211*(V211-L211*24))/V211</f>
        <v>23659.1</v>
      </c>
      <c r="AA211" s="282">
        <f>(Z211/Y211)*100</f>
        <v>100</v>
      </c>
      <c r="AB211" s="937"/>
    </row>
    <row r="212" spans="1:44" s="927" customFormat="1" ht="30" customHeight="1" thickBot="1" x14ac:dyDescent="0.25">
      <c r="A212" s="463">
        <v>37</v>
      </c>
      <c r="B212" s="512" t="s">
        <v>119</v>
      </c>
      <c r="C212" s="513" t="s">
        <v>120</v>
      </c>
      <c r="D212" s="489">
        <v>240</v>
      </c>
      <c r="E212" s="467" t="s">
        <v>546</v>
      </c>
      <c r="F212" s="468" t="s">
        <v>49</v>
      </c>
      <c r="G212" s="241">
        <v>42923.62222222222</v>
      </c>
      <c r="H212" s="241">
        <v>42923.762499999997</v>
      </c>
      <c r="I212" s="523"/>
      <c r="J212" s="523"/>
      <c r="K212" s="523"/>
      <c r="L212" s="288">
        <f>IF(RIGHT(S212)="T",(+H212-G212),0)</f>
        <v>0.14027777777664596</v>
      </c>
      <c r="M212" s="288">
        <f>IF(RIGHT(S212)="U",(+H212-G212),0)</f>
        <v>0</v>
      </c>
      <c r="N212" s="288">
        <f>IF(RIGHT(S212)="C",(+H212-G212),0)</f>
        <v>0</v>
      </c>
      <c r="O212" s="288">
        <f>IF(RIGHT(S212)="D",(+H212-G212),0)</f>
        <v>0</v>
      </c>
      <c r="P212" s="471"/>
      <c r="Q212" s="471"/>
      <c r="R212" s="471"/>
      <c r="S212" s="21" t="s">
        <v>471</v>
      </c>
      <c r="T212" s="55" t="s">
        <v>1270</v>
      </c>
      <c r="U212" s="471"/>
      <c r="V212" s="613"/>
      <c r="W212" s="467"/>
      <c r="X212" s="489"/>
      <c r="Y212" s="614"/>
      <c r="Z212" s="486"/>
      <c r="AA212" s="615"/>
      <c r="AB212" s="942"/>
      <c r="AC212" s="943"/>
      <c r="AD212" s="922"/>
      <c r="AE212" s="922"/>
      <c r="AF212" s="922"/>
      <c r="AG212" s="922"/>
      <c r="AH212" s="922"/>
      <c r="AI212" s="922"/>
      <c r="AJ212" s="922"/>
      <c r="AK212" s="922"/>
      <c r="AL212" s="922"/>
      <c r="AM212" s="922"/>
      <c r="AN212" s="922"/>
      <c r="AO212" s="922"/>
      <c r="AP212" s="922"/>
      <c r="AQ212" s="922"/>
      <c r="AR212" s="922"/>
    </row>
    <row r="213" spans="1:44" s="927" customFormat="1" ht="30" customHeight="1" thickBot="1" x14ac:dyDescent="0.25">
      <c r="A213" s="477"/>
      <c r="B213" s="518"/>
      <c r="C213" s="519"/>
      <c r="D213" s="494"/>
      <c r="E213" s="481"/>
      <c r="F213" s="482"/>
      <c r="G213" s="63"/>
      <c r="H213" s="63"/>
      <c r="I213" s="469"/>
      <c r="J213" s="469"/>
      <c r="K213" s="469"/>
      <c r="L213" s="288">
        <f t="shared" ref="L213:L216" si="277">IF(RIGHT(S213)="T",(+H213-G213),0)</f>
        <v>0</v>
      </c>
      <c r="M213" s="288">
        <f t="shared" ref="M213:M216" si="278">IF(RIGHT(S213)="U",(+H213-G213),0)</f>
        <v>0</v>
      </c>
      <c r="N213" s="288">
        <f t="shared" ref="N213:N216" si="279">IF(RIGHT(S213)="C",(+H213-G213),0)</f>
        <v>0</v>
      </c>
      <c r="O213" s="288">
        <f t="shared" ref="O213:O216" si="280">IF(RIGHT(S213)="D",(+H213-G213),0)</f>
        <v>0</v>
      </c>
      <c r="P213" s="470"/>
      <c r="Q213" s="470"/>
      <c r="R213" s="470"/>
      <c r="S213" s="63"/>
      <c r="T213" s="20"/>
      <c r="U213" s="470"/>
      <c r="V213" s="617"/>
      <c r="W213" s="481"/>
      <c r="X213" s="494"/>
      <c r="Y213" s="618"/>
      <c r="Z213" s="486"/>
      <c r="AA213" s="619"/>
      <c r="AB213" s="942"/>
      <c r="AC213" s="943"/>
      <c r="AD213" s="922"/>
      <c r="AE213" s="922"/>
      <c r="AF213" s="922"/>
      <c r="AG213" s="922"/>
      <c r="AH213" s="922"/>
      <c r="AI213" s="922"/>
      <c r="AJ213" s="922"/>
      <c r="AK213" s="922"/>
      <c r="AL213" s="922"/>
      <c r="AM213" s="922"/>
      <c r="AN213" s="922"/>
      <c r="AO213" s="922"/>
      <c r="AP213" s="922"/>
      <c r="AQ213" s="922"/>
      <c r="AR213" s="922"/>
    </row>
    <row r="214" spans="1:44" s="927" customFormat="1" ht="30" customHeight="1" thickBot="1" x14ac:dyDescent="0.25">
      <c r="A214" s="477"/>
      <c r="B214" s="518"/>
      <c r="C214" s="519"/>
      <c r="D214" s="494"/>
      <c r="E214" s="481"/>
      <c r="F214" s="482"/>
      <c r="G214" s="63"/>
      <c r="H214" s="63"/>
      <c r="I214" s="469"/>
      <c r="J214" s="469"/>
      <c r="K214" s="469"/>
      <c r="L214" s="288">
        <f t="shared" si="277"/>
        <v>0</v>
      </c>
      <c r="M214" s="288">
        <f t="shared" si="278"/>
        <v>0</v>
      </c>
      <c r="N214" s="288">
        <f t="shared" si="279"/>
        <v>0</v>
      </c>
      <c r="O214" s="288">
        <f t="shared" si="280"/>
        <v>0</v>
      </c>
      <c r="P214" s="470"/>
      <c r="Q214" s="470"/>
      <c r="R214" s="470"/>
      <c r="S214" s="26"/>
      <c r="T214" s="20"/>
      <c r="U214" s="470"/>
      <c r="V214" s="617"/>
      <c r="W214" s="481"/>
      <c r="X214" s="494"/>
      <c r="Y214" s="618"/>
      <c r="Z214" s="486"/>
      <c r="AA214" s="619"/>
      <c r="AB214" s="942"/>
      <c r="AC214" s="943"/>
      <c r="AD214" s="922"/>
      <c r="AE214" s="922"/>
      <c r="AF214" s="922"/>
      <c r="AG214" s="922"/>
      <c r="AH214" s="922"/>
      <c r="AI214" s="922"/>
      <c r="AJ214" s="922"/>
      <c r="AK214" s="922"/>
      <c r="AL214" s="922"/>
      <c r="AM214" s="922"/>
      <c r="AN214" s="922"/>
      <c r="AO214" s="922"/>
      <c r="AP214" s="922"/>
      <c r="AQ214" s="922"/>
      <c r="AR214" s="922"/>
    </row>
    <row r="215" spans="1:44" s="927" customFormat="1" ht="30" customHeight="1" thickBot="1" x14ac:dyDescent="0.25">
      <c r="A215" s="477"/>
      <c r="B215" s="518"/>
      <c r="C215" s="519"/>
      <c r="D215" s="494"/>
      <c r="E215" s="481"/>
      <c r="F215" s="482"/>
      <c r="G215" s="63"/>
      <c r="H215" s="63"/>
      <c r="I215" s="469"/>
      <c r="J215" s="469"/>
      <c r="K215" s="469"/>
      <c r="L215" s="288">
        <f t="shared" si="277"/>
        <v>0</v>
      </c>
      <c r="M215" s="288">
        <f t="shared" si="278"/>
        <v>0</v>
      </c>
      <c r="N215" s="288">
        <f t="shared" si="279"/>
        <v>0</v>
      </c>
      <c r="O215" s="288">
        <f t="shared" si="280"/>
        <v>0</v>
      </c>
      <c r="P215" s="470"/>
      <c r="Q215" s="470"/>
      <c r="R215" s="470"/>
      <c r="S215" s="26"/>
      <c r="T215" s="20"/>
      <c r="U215" s="470"/>
      <c r="V215" s="617"/>
      <c r="W215" s="481"/>
      <c r="X215" s="494"/>
      <c r="Y215" s="618"/>
      <c r="Z215" s="486"/>
      <c r="AA215" s="619"/>
      <c r="AB215" s="942"/>
      <c r="AC215" s="943"/>
      <c r="AD215" s="922"/>
      <c r="AE215" s="922"/>
      <c r="AF215" s="922"/>
      <c r="AG215" s="922"/>
      <c r="AH215" s="922"/>
      <c r="AI215" s="922"/>
      <c r="AJ215" s="922"/>
      <c r="AK215" s="922"/>
      <c r="AL215" s="922"/>
      <c r="AM215" s="922"/>
      <c r="AN215" s="922"/>
      <c r="AO215" s="922"/>
      <c r="AP215" s="922"/>
      <c r="AQ215" s="922"/>
      <c r="AR215" s="922"/>
    </row>
    <row r="216" spans="1:44" s="927" customFormat="1" ht="30" customHeight="1" thickBot="1" x14ac:dyDescent="0.25">
      <c r="A216" s="477"/>
      <c r="B216" s="518"/>
      <c r="C216" s="519"/>
      <c r="D216" s="494"/>
      <c r="E216" s="481"/>
      <c r="F216" s="482"/>
      <c r="G216" s="32"/>
      <c r="H216" s="32"/>
      <c r="I216" s="469"/>
      <c r="J216" s="469"/>
      <c r="K216" s="469"/>
      <c r="L216" s="288">
        <f t="shared" si="277"/>
        <v>0</v>
      </c>
      <c r="M216" s="288">
        <f t="shared" si="278"/>
        <v>0</v>
      </c>
      <c r="N216" s="288">
        <f t="shared" si="279"/>
        <v>0</v>
      </c>
      <c r="O216" s="288">
        <f t="shared" si="280"/>
        <v>0</v>
      </c>
      <c r="P216" s="470"/>
      <c r="Q216" s="470"/>
      <c r="R216" s="470"/>
      <c r="S216" s="22"/>
      <c r="T216" s="24"/>
      <c r="U216" s="470"/>
      <c r="V216" s="617"/>
      <c r="W216" s="481"/>
      <c r="X216" s="494"/>
      <c r="Y216" s="618"/>
      <c r="Z216" s="486"/>
      <c r="AA216" s="619"/>
      <c r="AB216" s="942"/>
      <c r="AC216" s="943"/>
      <c r="AD216" s="922"/>
      <c r="AE216" s="922"/>
      <c r="AF216" s="922"/>
      <c r="AG216" s="922"/>
      <c r="AH216" s="922"/>
      <c r="AI216" s="922"/>
      <c r="AJ216" s="922"/>
      <c r="AK216" s="922"/>
      <c r="AL216" s="922"/>
      <c r="AM216" s="922"/>
      <c r="AN216" s="922"/>
      <c r="AO216" s="922"/>
      <c r="AP216" s="922"/>
      <c r="AQ216" s="922"/>
      <c r="AR216" s="922"/>
    </row>
    <row r="217" spans="1:44" s="938" customFormat="1" ht="30" customHeight="1" thickBot="1" x14ac:dyDescent="0.25">
      <c r="A217" s="323"/>
      <c r="B217" s="321"/>
      <c r="C217" s="322" t="s">
        <v>53</v>
      </c>
      <c r="D217" s="321"/>
      <c r="E217" s="568"/>
      <c r="F217" s="569" t="s">
        <v>49</v>
      </c>
      <c r="G217" s="324"/>
      <c r="H217" s="324"/>
      <c r="I217" s="569" t="s">
        <v>49</v>
      </c>
      <c r="J217" s="569" t="s">
        <v>49</v>
      </c>
      <c r="K217" s="641"/>
      <c r="L217" s="320">
        <f>SUM(L212:L216)</f>
        <v>0.14027777777664596</v>
      </c>
      <c r="M217" s="320">
        <f>SUM(M212:M216)</f>
        <v>0</v>
      </c>
      <c r="N217" s="320">
        <f>SUM(N212:N216)</f>
        <v>0</v>
      </c>
      <c r="O217" s="320">
        <f>SUM(O212:O216)</f>
        <v>0</v>
      </c>
      <c r="P217" s="569"/>
      <c r="Q217" s="569"/>
      <c r="R217" s="569"/>
      <c r="S217" s="321"/>
      <c r="T217" s="642"/>
      <c r="U217" s="321"/>
      <c r="V217" s="572">
        <f>$AB$11-((N217*24))</f>
        <v>744</v>
      </c>
      <c r="W217" s="568">
        <v>291</v>
      </c>
      <c r="X217" s="637">
        <v>240</v>
      </c>
      <c r="Y217" s="338">
        <f>W217*X217</f>
        <v>69840</v>
      </c>
      <c r="Z217" s="486">
        <f>(Y217*(V217-L217*24))/V217</f>
        <v>69523.967741938031</v>
      </c>
      <c r="AA217" s="339">
        <f>(Z217/Y217)*100</f>
        <v>99.54749103943017</v>
      </c>
      <c r="AB217" s="937"/>
    </row>
    <row r="218" spans="1:44" s="927" customFormat="1" ht="30" customHeight="1" thickBot="1" x14ac:dyDescent="0.25">
      <c r="A218" s="463">
        <v>38</v>
      </c>
      <c r="B218" s="512" t="s">
        <v>121</v>
      </c>
      <c r="C218" s="513" t="s">
        <v>122</v>
      </c>
      <c r="D218" s="489">
        <v>72.599999999999994</v>
      </c>
      <c r="E218" s="467" t="s">
        <v>546</v>
      </c>
      <c r="F218" s="468" t="s">
        <v>49</v>
      </c>
      <c r="G218" s="32"/>
      <c r="H218" s="32"/>
      <c r="I218" s="523"/>
      <c r="J218" s="523"/>
      <c r="K218" s="523"/>
      <c r="L218" s="285">
        <f>IF(RIGHT(S218)="T",(+H218-G218),0)</f>
        <v>0</v>
      </c>
      <c r="M218" s="285">
        <f>IF(RIGHT(S218)="U",(+H218-G218),0)</f>
        <v>0</v>
      </c>
      <c r="N218" s="285">
        <f>IF(RIGHT(S218)="C",(+H218-G218),0)</f>
        <v>0</v>
      </c>
      <c r="O218" s="285">
        <f>IF(RIGHT(S218)="D",(+H218-G218),0)</f>
        <v>0</v>
      </c>
      <c r="P218" s="471"/>
      <c r="Q218" s="471"/>
      <c r="R218" s="471"/>
      <c r="S218" s="23"/>
      <c r="T218" s="24"/>
      <c r="U218" s="471"/>
      <c r="V218" s="613"/>
      <c r="W218" s="467"/>
      <c r="X218" s="489"/>
      <c r="Y218" s="614"/>
      <c r="Z218" s="486"/>
      <c r="AA218" s="615"/>
      <c r="AB218" s="942"/>
      <c r="AC218" s="943"/>
      <c r="AD218" s="922"/>
      <c r="AE218" s="922"/>
      <c r="AF218" s="922"/>
      <c r="AG218" s="922"/>
      <c r="AH218" s="922"/>
      <c r="AI218" s="922"/>
      <c r="AJ218" s="922"/>
      <c r="AK218" s="922"/>
      <c r="AL218" s="922"/>
      <c r="AM218" s="922"/>
      <c r="AN218" s="922"/>
      <c r="AO218" s="922"/>
      <c r="AP218" s="922"/>
      <c r="AQ218" s="922"/>
      <c r="AR218" s="922"/>
    </row>
    <row r="219" spans="1:44" s="927" customFormat="1" ht="30" customHeight="1" thickBot="1" x14ac:dyDescent="0.25">
      <c r="A219" s="625"/>
      <c r="B219" s="626"/>
      <c r="C219" s="627"/>
      <c r="D219" s="537"/>
      <c r="E219" s="591"/>
      <c r="F219" s="468" t="s">
        <v>49</v>
      </c>
      <c r="G219" s="272"/>
      <c r="H219" s="272"/>
      <c r="I219" s="523"/>
      <c r="J219" s="523"/>
      <c r="K219" s="523"/>
      <c r="L219" s="318">
        <f>IF(RIGHT(S219)="T",(+H219-G219),0)</f>
        <v>0</v>
      </c>
      <c r="M219" s="318">
        <f>IF(RIGHT(S219)="U",(+H219-G219),0)</f>
        <v>0</v>
      </c>
      <c r="N219" s="318">
        <f>IF(RIGHT(S219)="C",(+H219-G219),0)</f>
        <v>0</v>
      </c>
      <c r="O219" s="318">
        <f>IF(RIGHT(S219)="D",(+H219-G219),0)</f>
        <v>0</v>
      </c>
      <c r="P219" s="471"/>
      <c r="Q219" s="471"/>
      <c r="R219" s="471"/>
      <c r="S219" s="289"/>
      <c r="T219" s="383"/>
      <c r="U219" s="470"/>
      <c r="V219" s="617"/>
      <c r="W219" s="481"/>
      <c r="X219" s="494"/>
      <c r="Y219" s="618"/>
      <c r="Z219" s="486"/>
      <c r="AA219" s="619"/>
      <c r="AB219" s="942"/>
      <c r="AC219" s="943"/>
      <c r="AD219" s="922"/>
      <c r="AE219" s="922"/>
      <c r="AF219" s="922"/>
      <c r="AG219" s="922"/>
      <c r="AH219" s="922"/>
      <c r="AI219" s="922"/>
      <c r="AJ219" s="922"/>
      <c r="AK219" s="922"/>
      <c r="AL219" s="922"/>
      <c r="AM219" s="922"/>
      <c r="AN219" s="922"/>
      <c r="AO219" s="922"/>
      <c r="AP219" s="922"/>
      <c r="AQ219" s="922"/>
      <c r="AR219" s="922"/>
    </row>
    <row r="220" spans="1:44" s="938" customFormat="1" ht="30" customHeight="1" thickBot="1" x14ac:dyDescent="0.25">
      <c r="A220" s="278"/>
      <c r="B220" s="279"/>
      <c r="C220" s="287" t="s">
        <v>53</v>
      </c>
      <c r="D220" s="279"/>
      <c r="E220" s="483"/>
      <c r="F220" s="484" t="s">
        <v>49</v>
      </c>
      <c r="G220" s="283"/>
      <c r="H220" s="283"/>
      <c r="I220" s="484" t="s">
        <v>49</v>
      </c>
      <c r="J220" s="484" t="s">
        <v>49</v>
      </c>
      <c r="K220" s="601"/>
      <c r="L220" s="280">
        <f t="shared" ref="L220" si="281">SUM(L218:L219)</f>
        <v>0</v>
      </c>
      <c r="M220" s="280">
        <f>SUM(M218:M219)</f>
        <v>0</v>
      </c>
      <c r="N220" s="280">
        <f t="shared" ref="N220:O220" si="282">SUM(N218:N219)</f>
        <v>0</v>
      </c>
      <c r="O220" s="280">
        <f t="shared" si="282"/>
        <v>0</v>
      </c>
      <c r="P220" s="484"/>
      <c r="Q220" s="484"/>
      <c r="R220" s="484"/>
      <c r="S220" s="279"/>
      <c r="T220" s="509"/>
      <c r="U220" s="279"/>
      <c r="V220" s="486">
        <f>$AB$11-((N220*24))</f>
        <v>744</v>
      </c>
      <c r="W220" s="483">
        <v>515</v>
      </c>
      <c r="X220" s="510">
        <v>72.599999999999994</v>
      </c>
      <c r="Y220" s="281">
        <f>W220*X220</f>
        <v>37389</v>
      </c>
      <c r="Z220" s="486">
        <f>(Y220*(V220-L220*24))/V220</f>
        <v>37389</v>
      </c>
      <c r="AA220" s="282">
        <f>(Z220/Y220)*100</f>
        <v>100</v>
      </c>
      <c r="AB220" s="937"/>
    </row>
    <row r="221" spans="1:44" s="937" customFormat="1" ht="30" customHeight="1" thickBot="1" x14ac:dyDescent="0.25">
      <c r="A221" s="274">
        <v>39</v>
      </c>
      <c r="B221" s="464" t="s">
        <v>123</v>
      </c>
      <c r="C221" s="275" t="s">
        <v>124</v>
      </c>
      <c r="D221" s="489">
        <v>73.2</v>
      </c>
      <c r="E221" s="467" t="s">
        <v>546</v>
      </c>
      <c r="F221" s="490" t="s">
        <v>49</v>
      </c>
      <c r="G221" s="22"/>
      <c r="H221" s="26"/>
      <c r="I221" s="490" t="s">
        <v>49</v>
      </c>
      <c r="J221" s="490" t="s">
        <v>49</v>
      </c>
      <c r="K221" s="514"/>
      <c r="L221" s="288">
        <f>IF(RIGHT(S221)="T",(+H221-G221),0)</f>
        <v>0</v>
      </c>
      <c r="M221" s="288">
        <f>IF(RIGHT(S221)="U",(+H221-G221),0)</f>
        <v>0</v>
      </c>
      <c r="N221" s="288">
        <f>IF(RIGHT(S221)="C",(+H221-G221),0)</f>
        <v>0</v>
      </c>
      <c r="O221" s="288">
        <f>IF(RIGHT(S221)="D",(+H221-G221),0)</f>
        <v>0</v>
      </c>
      <c r="P221" s="490"/>
      <c r="Q221" s="490"/>
      <c r="R221" s="490"/>
      <c r="S221" s="22"/>
      <c r="T221" s="20"/>
      <c r="U221" s="372"/>
      <c r="V221" s="587"/>
      <c r="W221" s="588"/>
      <c r="X221" s="588"/>
      <c r="Y221" s="588"/>
      <c r="Z221" s="486"/>
      <c r="AA221" s="589"/>
    </row>
    <row r="222" spans="1:44" s="937" customFormat="1" ht="30" customHeight="1" thickBot="1" x14ac:dyDescent="0.25">
      <c r="A222" s="325"/>
      <c r="B222" s="590"/>
      <c r="C222" s="326"/>
      <c r="D222" s="537"/>
      <c r="E222" s="591"/>
      <c r="F222" s="482"/>
      <c r="G222" s="272"/>
      <c r="H222" s="272"/>
      <c r="I222" s="482"/>
      <c r="J222" s="482"/>
      <c r="K222" s="469"/>
      <c r="L222" s="318">
        <f>IF(RIGHT(S222)="T",(+H222-G222),0)</f>
        <v>0</v>
      </c>
      <c r="M222" s="318">
        <f>IF(RIGHT(S222)="U",(+H222-G222),0)</f>
        <v>0</v>
      </c>
      <c r="N222" s="318">
        <f>IF(RIGHT(S222)="C",(+H222-G222),0)</f>
        <v>0</v>
      </c>
      <c r="O222" s="318">
        <f>IF(RIGHT(S222)="D",(+H222-G222),0)</f>
        <v>0</v>
      </c>
      <c r="P222" s="482"/>
      <c r="Q222" s="482"/>
      <c r="R222" s="482"/>
      <c r="S222" s="289"/>
      <c r="T222" s="383"/>
      <c r="U222" s="411"/>
      <c r="V222" s="496"/>
      <c r="W222" s="497"/>
      <c r="X222" s="497"/>
      <c r="Y222" s="497"/>
      <c r="Z222" s="486"/>
      <c r="AA222" s="498"/>
    </row>
    <row r="223" spans="1:44" s="938" customFormat="1" ht="30" customHeight="1" thickBot="1" x14ac:dyDescent="0.25">
      <c r="A223" s="278"/>
      <c r="B223" s="279"/>
      <c r="C223" s="287" t="s">
        <v>53</v>
      </c>
      <c r="D223" s="279"/>
      <c r="E223" s="483"/>
      <c r="F223" s="484" t="s">
        <v>49</v>
      </c>
      <c r="G223" s="283"/>
      <c r="H223" s="283"/>
      <c r="I223" s="484" t="s">
        <v>49</v>
      </c>
      <c r="J223" s="484" t="s">
        <v>49</v>
      </c>
      <c r="K223" s="601"/>
      <c r="L223" s="280">
        <f>SUM(L221:L222)</f>
        <v>0</v>
      </c>
      <c r="M223" s="280">
        <f t="shared" ref="M223:O223" si="283">SUM(M221:M222)</f>
        <v>0</v>
      </c>
      <c r="N223" s="280">
        <f t="shared" si="283"/>
        <v>0</v>
      </c>
      <c r="O223" s="280">
        <f t="shared" si="283"/>
        <v>0</v>
      </c>
      <c r="P223" s="484"/>
      <c r="Q223" s="484"/>
      <c r="R223" s="484"/>
      <c r="S223" s="279"/>
      <c r="T223" s="509"/>
      <c r="U223" s="279"/>
      <c r="V223" s="486">
        <f>$AB$11-((N223*24))</f>
        <v>744</v>
      </c>
      <c r="W223" s="483">
        <v>515</v>
      </c>
      <c r="X223" s="510">
        <v>73.2</v>
      </c>
      <c r="Y223" s="281">
        <f>W223*X223</f>
        <v>37698</v>
      </c>
      <c r="Z223" s="486">
        <f>(Y223*(V223-L223*24))/V223</f>
        <v>37698</v>
      </c>
      <c r="AA223" s="282">
        <f>(Z223/Y223)*100</f>
        <v>100</v>
      </c>
      <c r="AB223" s="937"/>
    </row>
    <row r="224" spans="1:44" s="937" customFormat="1" ht="30" customHeight="1" thickBot="1" x14ac:dyDescent="0.25">
      <c r="A224" s="274">
        <v>40</v>
      </c>
      <c r="B224" s="464" t="s">
        <v>125</v>
      </c>
      <c r="C224" s="275" t="s">
        <v>126</v>
      </c>
      <c r="D224" s="643">
        <v>385.69</v>
      </c>
      <c r="E224" s="467" t="s">
        <v>546</v>
      </c>
      <c r="F224" s="490" t="s">
        <v>49</v>
      </c>
      <c r="G224" s="241">
        <v>42918.301388888889</v>
      </c>
      <c r="H224" s="241">
        <v>42918.636111111111</v>
      </c>
      <c r="I224" s="490" t="s">
        <v>49</v>
      </c>
      <c r="J224" s="490" t="s">
        <v>49</v>
      </c>
      <c r="K224" s="514"/>
      <c r="L224" s="285">
        <f>IF(RIGHT(S224)="T",(+H224-G224),0)</f>
        <v>0</v>
      </c>
      <c r="M224" s="285">
        <f>IF(RIGHT(S224)="U",(+H224-G224),0)</f>
        <v>0</v>
      </c>
      <c r="N224" s="285">
        <f>IF(RIGHT(S224)="C",(+H224-G224),0)</f>
        <v>0</v>
      </c>
      <c r="O224" s="285">
        <f>IF(RIGHT(S224)="D",(+H224-G224),0)</f>
        <v>0.33472222222189885</v>
      </c>
      <c r="P224" s="490"/>
      <c r="Q224" s="490"/>
      <c r="R224" s="490"/>
      <c r="S224" s="21" t="s">
        <v>52</v>
      </c>
      <c r="T224" s="55" t="s">
        <v>1271</v>
      </c>
      <c r="U224" s="372"/>
      <c r="V224" s="491"/>
      <c r="W224" s="492"/>
      <c r="X224" s="492"/>
      <c r="Y224" s="492"/>
      <c r="Z224" s="486"/>
      <c r="AA224" s="493"/>
    </row>
    <row r="225" spans="1:44" s="937" customFormat="1" ht="30" customHeight="1" thickBot="1" x14ac:dyDescent="0.25">
      <c r="A225" s="276"/>
      <c r="B225" s="478"/>
      <c r="C225" s="277"/>
      <c r="D225" s="644"/>
      <c r="E225" s="481"/>
      <c r="F225" s="490" t="s">
        <v>49</v>
      </c>
      <c r="G225" s="32"/>
      <c r="H225" s="32"/>
      <c r="I225" s="490" t="s">
        <v>49</v>
      </c>
      <c r="J225" s="490" t="s">
        <v>49</v>
      </c>
      <c r="K225" s="514"/>
      <c r="L225" s="285">
        <f t="shared" ref="L225" si="284">IF(RIGHT(S225)="T",(+H225-G225),0)</f>
        <v>0</v>
      </c>
      <c r="M225" s="285">
        <f t="shared" ref="M225" si="285">IF(RIGHT(S225)="U",(+H225-G225),0)</f>
        <v>0</v>
      </c>
      <c r="N225" s="285">
        <f t="shared" ref="N225" si="286">IF(RIGHT(S225)="C",(+H225-G225),0)</f>
        <v>0</v>
      </c>
      <c r="O225" s="285">
        <f t="shared" ref="O225" si="287">IF(RIGHT(S225)="D",(+H225-G225),0)</f>
        <v>0</v>
      </c>
      <c r="P225" s="490"/>
      <c r="Q225" s="490"/>
      <c r="R225" s="490"/>
      <c r="S225" s="23"/>
      <c r="T225" s="24"/>
      <c r="U225" s="372"/>
      <c r="V225" s="491"/>
      <c r="W225" s="492"/>
      <c r="X225" s="492"/>
      <c r="Y225" s="492"/>
      <c r="Z225" s="486"/>
      <c r="AA225" s="493"/>
    </row>
    <row r="226" spans="1:44" s="938" customFormat="1" ht="30" customHeight="1" thickBot="1" x14ac:dyDescent="0.25">
      <c r="A226" s="278"/>
      <c r="B226" s="279"/>
      <c r="C226" s="287" t="s">
        <v>53</v>
      </c>
      <c r="D226" s="279"/>
      <c r="E226" s="483"/>
      <c r="F226" s="484" t="s">
        <v>49</v>
      </c>
      <c r="G226" s="645"/>
      <c r="H226" s="646"/>
      <c r="I226" s="484" t="s">
        <v>49</v>
      </c>
      <c r="J226" s="484" t="s">
        <v>49</v>
      </c>
      <c r="K226" s="601"/>
      <c r="L226" s="280">
        <f>SUM(L224:L225)</f>
        <v>0</v>
      </c>
      <c r="M226" s="280">
        <f>SUM(M224:M225)</f>
        <v>0</v>
      </c>
      <c r="N226" s="280">
        <f>SUM(N224:N225)</f>
        <v>0</v>
      </c>
      <c r="O226" s="280">
        <f>SUM(O224:O225)</f>
        <v>0.33472222222189885</v>
      </c>
      <c r="P226" s="484"/>
      <c r="Q226" s="484"/>
      <c r="R226" s="484"/>
      <c r="S226" s="279"/>
      <c r="T226" s="509"/>
      <c r="U226" s="279"/>
      <c r="V226" s="486">
        <f>$AB$11-((N226*24))</f>
        <v>744</v>
      </c>
      <c r="W226" s="483">
        <v>342</v>
      </c>
      <c r="X226" s="510">
        <v>385.69</v>
      </c>
      <c r="Y226" s="281">
        <f>W226*X226</f>
        <v>131905.98000000001</v>
      </c>
      <c r="Z226" s="486">
        <f>(Y226*(V226-L226*24))/V226</f>
        <v>131905.98000000001</v>
      </c>
      <c r="AA226" s="282">
        <f>(Z226/Y226)*100</f>
        <v>100</v>
      </c>
      <c r="AB226" s="937"/>
    </row>
    <row r="227" spans="1:44" s="937" customFormat="1" ht="30" customHeight="1" thickBot="1" x14ac:dyDescent="0.25">
      <c r="A227" s="274">
        <v>47</v>
      </c>
      <c r="B227" s="464" t="s">
        <v>127</v>
      </c>
      <c r="C227" s="275" t="s">
        <v>128</v>
      </c>
      <c r="D227" s="643">
        <v>370.77199999999999</v>
      </c>
      <c r="E227" s="467" t="s">
        <v>546</v>
      </c>
      <c r="F227" s="490" t="s">
        <v>49</v>
      </c>
      <c r="G227" s="241">
        <v>42922.327777777777</v>
      </c>
      <c r="H227" s="241">
        <v>42923.67291666667</v>
      </c>
      <c r="I227" s="490" t="s">
        <v>49</v>
      </c>
      <c r="J227" s="490" t="s">
        <v>49</v>
      </c>
      <c r="K227" s="514"/>
      <c r="L227" s="285">
        <f t="shared" ref="L227" si="288">IF(RIGHT(S227)="T",(+H227-G227),0)</f>
        <v>0</v>
      </c>
      <c r="M227" s="285">
        <f t="shared" ref="M227" si="289">IF(RIGHT(S227)="U",(+H227-G227),0)</f>
        <v>0</v>
      </c>
      <c r="N227" s="285">
        <f t="shared" ref="N227" si="290">IF(RIGHT(S227)="C",(+H227-G227),0)</f>
        <v>0</v>
      </c>
      <c r="O227" s="285">
        <f t="shared" ref="O227" si="291">IF(RIGHT(S227)="D",(+H227-G227),0)</f>
        <v>1.3451388888934162</v>
      </c>
      <c r="P227" s="490"/>
      <c r="Q227" s="490"/>
      <c r="R227" s="490"/>
      <c r="S227" s="21" t="s">
        <v>52</v>
      </c>
      <c r="T227" s="55" t="s">
        <v>1273</v>
      </c>
      <c r="U227" s="372"/>
      <c r="V227" s="491"/>
      <c r="W227" s="492"/>
      <c r="X227" s="492"/>
      <c r="Y227" s="492"/>
      <c r="Z227" s="486"/>
      <c r="AA227" s="493"/>
    </row>
    <row r="228" spans="1:44" s="937" customFormat="1" ht="30" customHeight="1" thickBot="1" x14ac:dyDescent="0.25">
      <c r="A228" s="276"/>
      <c r="B228" s="478"/>
      <c r="C228" s="277"/>
      <c r="D228" s="644"/>
      <c r="E228" s="481"/>
      <c r="F228" s="490"/>
      <c r="G228" s="63"/>
      <c r="H228" s="63"/>
      <c r="I228" s="490"/>
      <c r="J228" s="490"/>
      <c r="K228" s="514"/>
      <c r="L228" s="285">
        <f t="shared" ref="L228:L229" si="292">IF(RIGHT(S228)="T",(+H228-G228),0)</f>
        <v>0</v>
      </c>
      <c r="M228" s="285">
        <f t="shared" ref="M228:M229" si="293">IF(RIGHT(S228)="U",(+H228-G228),0)</f>
        <v>0</v>
      </c>
      <c r="N228" s="285">
        <f t="shared" ref="N228:N229" si="294">IF(RIGHT(S228)="C",(+H228-G228),0)</f>
        <v>0</v>
      </c>
      <c r="O228" s="285">
        <f t="shared" ref="O228:O229" si="295">IF(RIGHT(S228)="D",(+H228-G228),0)</f>
        <v>0</v>
      </c>
      <c r="P228" s="490"/>
      <c r="Q228" s="490"/>
      <c r="R228" s="490"/>
      <c r="S228" s="26"/>
      <c r="T228" s="20"/>
      <c r="U228" s="378"/>
      <c r="V228" s="496"/>
      <c r="W228" s="497"/>
      <c r="X228" s="497"/>
      <c r="Y228" s="497"/>
      <c r="Z228" s="486"/>
      <c r="AA228" s="498"/>
    </row>
    <row r="229" spans="1:44" s="937" customFormat="1" ht="30" customHeight="1" thickBot="1" x14ac:dyDescent="0.25">
      <c r="A229" s="276"/>
      <c r="B229" s="478"/>
      <c r="C229" s="277"/>
      <c r="D229" s="644"/>
      <c r="E229" s="481"/>
      <c r="F229" s="490"/>
      <c r="G229" s="63"/>
      <c r="H229" s="63"/>
      <c r="I229" s="490"/>
      <c r="J229" s="490"/>
      <c r="K229" s="514"/>
      <c r="L229" s="285">
        <f t="shared" si="292"/>
        <v>0</v>
      </c>
      <c r="M229" s="285">
        <f t="shared" si="293"/>
        <v>0</v>
      </c>
      <c r="N229" s="285">
        <f t="shared" si="294"/>
        <v>0</v>
      </c>
      <c r="O229" s="285">
        <f t="shared" si="295"/>
        <v>0</v>
      </c>
      <c r="P229" s="490"/>
      <c r="Q229" s="490"/>
      <c r="R229" s="490"/>
      <c r="S229" s="26"/>
      <c r="T229" s="20"/>
      <c r="U229" s="378"/>
      <c r="V229" s="496"/>
      <c r="W229" s="497"/>
      <c r="X229" s="497"/>
      <c r="Y229" s="497"/>
      <c r="Z229" s="486"/>
      <c r="AA229" s="498"/>
    </row>
    <row r="230" spans="1:44" s="937" customFormat="1" ht="30" customHeight="1" thickBot="1" x14ac:dyDescent="0.25">
      <c r="A230" s="278"/>
      <c r="B230" s="279"/>
      <c r="C230" s="287" t="s">
        <v>53</v>
      </c>
      <c r="D230" s="279"/>
      <c r="E230" s="483"/>
      <c r="F230" s="484" t="s">
        <v>49</v>
      </c>
      <c r="G230" s="563"/>
      <c r="H230" s="563"/>
      <c r="I230" s="484" t="s">
        <v>49</v>
      </c>
      <c r="J230" s="484" t="s">
        <v>49</v>
      </c>
      <c r="K230" s="601"/>
      <c r="L230" s="280">
        <f>SUM(L227:L229)</f>
        <v>0</v>
      </c>
      <c r="M230" s="280">
        <f>SUM(M227:M229)</f>
        <v>0</v>
      </c>
      <c r="N230" s="280">
        <f>SUM(N227:N229)</f>
        <v>0</v>
      </c>
      <c r="O230" s="633">
        <f>SUM(O227:O229)</f>
        <v>1.3451388888934162</v>
      </c>
      <c r="P230" s="484"/>
      <c r="Q230" s="484"/>
      <c r="R230" s="484"/>
      <c r="S230" s="279"/>
      <c r="T230" s="509"/>
      <c r="U230" s="279"/>
      <c r="V230" s="486">
        <f>$AB$11-((N230*24))</f>
        <v>744</v>
      </c>
      <c r="W230" s="483">
        <v>361</v>
      </c>
      <c r="X230" s="510">
        <v>370.77199999999999</v>
      </c>
      <c r="Y230" s="281">
        <f>W230*X230</f>
        <v>133848.69200000001</v>
      </c>
      <c r="Z230" s="486">
        <f>(Y230*(V230-L230*24))/V230</f>
        <v>133848.69200000001</v>
      </c>
      <c r="AA230" s="282">
        <f>(Z230/Y230)*100</f>
        <v>100</v>
      </c>
    </row>
    <row r="231" spans="1:44" s="937" customFormat="1" ht="30" customHeight="1" thickBot="1" x14ac:dyDescent="0.25">
      <c r="A231" s="274">
        <v>41</v>
      </c>
      <c r="B231" s="478" t="s">
        <v>129</v>
      </c>
      <c r="C231" s="275" t="s">
        <v>130</v>
      </c>
      <c r="D231" s="489">
        <v>370.77199999999999</v>
      </c>
      <c r="E231" s="467" t="s">
        <v>546</v>
      </c>
      <c r="F231" s="495" t="s">
        <v>49</v>
      </c>
      <c r="G231" s="241">
        <v>42919.340277777781</v>
      </c>
      <c r="H231" s="241">
        <v>42919.42291666667</v>
      </c>
      <c r="I231" s="495" t="s">
        <v>49</v>
      </c>
      <c r="J231" s="495" t="s">
        <v>49</v>
      </c>
      <c r="K231" s="495" t="s">
        <v>49</v>
      </c>
      <c r="L231" s="340">
        <f>IF(RIGHT(S231)="T",(+H231-G231),0)</f>
        <v>0</v>
      </c>
      <c r="M231" s="340">
        <f>IF(RIGHT(S231)="U",(+H231-G231),0)</f>
        <v>0</v>
      </c>
      <c r="N231" s="340">
        <f>IF(RIGHT(S231)="C",(+H231-G231),0)</f>
        <v>0</v>
      </c>
      <c r="O231" s="340">
        <f>IF(RIGHT(S231)="D",(+H231-G231),0)</f>
        <v>8.2638888889050577E-2</v>
      </c>
      <c r="P231" s="495"/>
      <c r="Q231" s="495"/>
      <c r="R231" s="495"/>
      <c r="S231" s="21" t="s">
        <v>52</v>
      </c>
      <c r="T231" s="55" t="s">
        <v>1275</v>
      </c>
      <c r="U231" s="378"/>
      <c r="V231" s="647"/>
      <c r="W231" s="648"/>
      <c r="X231" s="648"/>
      <c r="Y231" s="648"/>
      <c r="Z231" s="486"/>
      <c r="AA231" s="635"/>
    </row>
    <row r="232" spans="1:44" s="937" customFormat="1" ht="30" customHeight="1" thickBot="1" x14ac:dyDescent="0.25">
      <c r="A232" s="276"/>
      <c r="B232" s="478"/>
      <c r="C232" s="277"/>
      <c r="D232" s="494"/>
      <c r="E232" s="481"/>
      <c r="F232" s="482"/>
      <c r="G232" s="63"/>
      <c r="H232" s="63"/>
      <c r="I232" s="482"/>
      <c r="J232" s="482"/>
      <c r="K232" s="482"/>
      <c r="L232" s="340">
        <f t="shared" ref="L232:L233" si="296">IF(RIGHT(S232)="T",(+H232-G232),0)</f>
        <v>0</v>
      </c>
      <c r="M232" s="340">
        <f t="shared" ref="M232:M233" si="297">IF(RIGHT(S232)="U",(+H232-G232),0)</f>
        <v>0</v>
      </c>
      <c r="N232" s="340">
        <f t="shared" ref="N232:N233" si="298">IF(RIGHT(S232)="C",(+H232-G232),0)</f>
        <v>0</v>
      </c>
      <c r="O232" s="340">
        <f t="shared" ref="O232:O233" si="299">IF(RIGHT(S232)="D",(+H232-G232),0)</f>
        <v>0</v>
      </c>
      <c r="P232" s="482"/>
      <c r="Q232" s="482"/>
      <c r="R232" s="482"/>
      <c r="S232" s="26"/>
      <c r="T232" s="20"/>
      <c r="U232" s="411"/>
      <c r="V232" s="496"/>
      <c r="W232" s="497"/>
      <c r="X232" s="497"/>
      <c r="Y232" s="497"/>
      <c r="Z232" s="486"/>
      <c r="AA232" s="498"/>
    </row>
    <row r="233" spans="1:44" s="937" customFormat="1" ht="30" customHeight="1" thickBot="1" x14ac:dyDescent="0.25">
      <c r="A233" s="276"/>
      <c r="B233" s="478"/>
      <c r="C233" s="277"/>
      <c r="D233" s="494"/>
      <c r="E233" s="481"/>
      <c r="F233" s="482"/>
      <c r="G233" s="28"/>
      <c r="H233" s="28"/>
      <c r="I233" s="482"/>
      <c r="J233" s="482"/>
      <c r="K233" s="482"/>
      <c r="L233" s="340">
        <f t="shared" si="296"/>
        <v>0</v>
      </c>
      <c r="M233" s="340">
        <f t="shared" si="297"/>
        <v>0</v>
      </c>
      <c r="N233" s="340">
        <f t="shared" si="298"/>
        <v>0</v>
      </c>
      <c r="O233" s="340">
        <f t="shared" si="299"/>
        <v>0</v>
      </c>
      <c r="P233" s="482"/>
      <c r="Q233" s="482"/>
      <c r="R233" s="482"/>
      <c r="S233" s="31"/>
      <c r="T233" s="29"/>
      <c r="U233" s="411"/>
      <c r="V233" s="496"/>
      <c r="W233" s="497"/>
      <c r="X233" s="497"/>
      <c r="Y233" s="497"/>
      <c r="Z233" s="486"/>
      <c r="AA233" s="498"/>
    </row>
    <row r="234" spans="1:44" s="937" customFormat="1" ht="30" customHeight="1" thickBot="1" x14ac:dyDescent="0.25">
      <c r="A234" s="325"/>
      <c r="B234" s="478"/>
      <c r="C234" s="326"/>
      <c r="D234" s="537"/>
      <c r="E234" s="481"/>
      <c r="F234" s="482"/>
      <c r="G234" s="22"/>
      <c r="H234" s="22"/>
      <c r="I234" s="482"/>
      <c r="J234" s="482"/>
      <c r="K234" s="482"/>
      <c r="L234" s="340">
        <f>IF(RIGHT(S234)="T",(+H234-G234),0)</f>
        <v>0</v>
      </c>
      <c r="M234" s="340">
        <f>IF(RIGHT(S234)="U",(+H234-G234),0)</f>
        <v>0</v>
      </c>
      <c r="N234" s="340">
        <f>IF(RIGHT(S234)="C",(+H234-G234),0)</f>
        <v>0</v>
      </c>
      <c r="O234" s="340">
        <f>IF(RIGHT(S234)="D",(+H234-G234),0)</f>
        <v>0</v>
      </c>
      <c r="P234" s="482"/>
      <c r="Q234" s="482"/>
      <c r="R234" s="482"/>
      <c r="S234" s="23"/>
      <c r="T234" s="24"/>
      <c r="U234" s="411"/>
      <c r="V234" s="496"/>
      <c r="W234" s="497"/>
      <c r="X234" s="497"/>
      <c r="Y234" s="497"/>
      <c r="Z234" s="486"/>
      <c r="AA234" s="498"/>
    </row>
    <row r="235" spans="1:44" s="938" customFormat="1" ht="30" customHeight="1" thickBot="1" x14ac:dyDescent="0.25">
      <c r="A235" s="278"/>
      <c r="B235" s="279"/>
      <c r="C235" s="287" t="s">
        <v>53</v>
      </c>
      <c r="D235" s="279"/>
      <c r="E235" s="483"/>
      <c r="F235" s="484" t="s">
        <v>49</v>
      </c>
      <c r="G235" s="283"/>
      <c r="H235" s="283"/>
      <c r="I235" s="484" t="s">
        <v>49</v>
      </c>
      <c r="J235" s="484" t="s">
        <v>49</v>
      </c>
      <c r="K235" s="484" t="s">
        <v>49</v>
      </c>
      <c r="L235" s="280">
        <f>SUM(L231:L234)</f>
        <v>0</v>
      </c>
      <c r="M235" s="280">
        <f t="shared" ref="M235:O235" si="300">SUM(M231:M234)</f>
        <v>0</v>
      </c>
      <c r="N235" s="280">
        <f t="shared" si="300"/>
        <v>0</v>
      </c>
      <c r="O235" s="280">
        <f t="shared" si="300"/>
        <v>8.2638888889050577E-2</v>
      </c>
      <c r="P235" s="484"/>
      <c r="Q235" s="484"/>
      <c r="R235" s="484"/>
      <c r="S235" s="279"/>
      <c r="T235" s="509"/>
      <c r="U235" s="279"/>
      <c r="V235" s="486">
        <f>$AB$11-((N235*24))</f>
        <v>744</v>
      </c>
      <c r="W235" s="483">
        <v>361</v>
      </c>
      <c r="X235" s="510">
        <v>370.77199999999999</v>
      </c>
      <c r="Y235" s="281">
        <f>W235*X235</f>
        <v>133848.69200000001</v>
      </c>
      <c r="Z235" s="486">
        <f>(Y235*(V235-L235*24))/V235</f>
        <v>133848.69200000001</v>
      </c>
      <c r="AA235" s="282">
        <f>(Z235/Y235)*100</f>
        <v>100</v>
      </c>
      <c r="AB235" s="937"/>
    </row>
    <row r="236" spans="1:44" s="937" customFormat="1" ht="30" customHeight="1" thickBot="1" x14ac:dyDescent="0.25">
      <c r="A236" s="274">
        <v>42</v>
      </c>
      <c r="B236" s="464" t="s">
        <v>131</v>
      </c>
      <c r="C236" s="275" t="s">
        <v>132</v>
      </c>
      <c r="D236" s="489">
        <v>107.07899999999999</v>
      </c>
      <c r="E236" s="467" t="s">
        <v>546</v>
      </c>
      <c r="F236" s="490" t="s">
        <v>49</v>
      </c>
      <c r="G236" s="272"/>
      <c r="H236" s="272"/>
      <c r="I236" s="468" t="s">
        <v>49</v>
      </c>
      <c r="J236" s="468" t="s">
        <v>49</v>
      </c>
      <c r="K236" s="468" t="s">
        <v>49</v>
      </c>
      <c r="L236" s="285">
        <f>IF(RIGHT(S236)="T",(+H236-G236),0)</f>
        <v>0</v>
      </c>
      <c r="M236" s="285">
        <f>IF(RIGHT(S236)="U",(+H236-G236),0)</f>
        <v>0</v>
      </c>
      <c r="N236" s="285">
        <f>IF(RIGHT(S236)="C",(+H236-G236),0)</f>
        <v>0</v>
      </c>
      <c r="O236" s="285">
        <f>IF(RIGHT(S236)="D",(+H236-G236),0)</f>
        <v>0</v>
      </c>
      <c r="P236" s="468"/>
      <c r="Q236" s="468"/>
      <c r="R236" s="468"/>
      <c r="S236" s="289"/>
      <c r="T236" s="389"/>
      <c r="U236" s="375"/>
      <c r="V236" s="491"/>
      <c r="W236" s="390"/>
      <c r="X236" s="390"/>
      <c r="Y236" s="390"/>
      <c r="Z236" s="486"/>
      <c r="AA236" s="391"/>
    </row>
    <row r="237" spans="1:44" s="937" customFormat="1" ht="30" customHeight="1" thickBot="1" x14ac:dyDescent="0.25">
      <c r="A237" s="325"/>
      <c r="B237" s="590"/>
      <c r="C237" s="326"/>
      <c r="D237" s="537"/>
      <c r="E237" s="591"/>
      <c r="F237" s="490" t="s">
        <v>49</v>
      </c>
      <c r="G237" s="272"/>
      <c r="H237" s="303"/>
      <c r="I237" s="532" t="s">
        <v>49</v>
      </c>
      <c r="J237" s="532" t="s">
        <v>49</v>
      </c>
      <c r="K237" s="532" t="s">
        <v>49</v>
      </c>
      <c r="L237" s="318">
        <f t="shared" ref="L237" si="301">IF(RIGHT(S237)="T",(+H237-G237),0)</f>
        <v>0</v>
      </c>
      <c r="M237" s="318">
        <f t="shared" ref="M237" si="302">IF(RIGHT(S237)="U",(+H237-G237),0)</f>
        <v>0</v>
      </c>
      <c r="N237" s="318">
        <f t="shared" ref="N237" si="303">IF(RIGHT(S237)="C",(+H237-G237),0)</f>
        <v>0</v>
      </c>
      <c r="O237" s="318">
        <f t="shared" ref="O237" si="304">IF(RIGHT(S237)="D",(+H237-G237),0)</f>
        <v>0</v>
      </c>
      <c r="P237" s="532"/>
      <c r="Q237" s="532"/>
      <c r="R237" s="532"/>
      <c r="S237" s="304"/>
      <c r="T237" s="392"/>
      <c r="U237" s="506"/>
      <c r="V237" s="507"/>
      <c r="W237" s="393"/>
      <c r="X237" s="393"/>
      <c r="Y237" s="393"/>
      <c r="Z237" s="486"/>
      <c r="AA237" s="393"/>
    </row>
    <row r="238" spans="1:44" s="938" customFormat="1" ht="30" customHeight="1" thickBot="1" x14ac:dyDescent="0.25">
      <c r="A238" s="278"/>
      <c r="B238" s="279"/>
      <c r="C238" s="287" t="s">
        <v>53</v>
      </c>
      <c r="D238" s="279"/>
      <c r="E238" s="483"/>
      <c r="F238" s="484" t="s">
        <v>49</v>
      </c>
      <c r="G238" s="283"/>
      <c r="H238" s="283"/>
      <c r="I238" s="484" t="s">
        <v>49</v>
      </c>
      <c r="J238" s="484" t="s">
        <v>49</v>
      </c>
      <c r="K238" s="484" t="s">
        <v>49</v>
      </c>
      <c r="L238" s="280">
        <f>SUM(L236:L237)</f>
        <v>0</v>
      </c>
      <c r="M238" s="280">
        <f>SUM(M236:M237)</f>
        <v>0</v>
      </c>
      <c r="N238" s="280">
        <f>SUM(N236:N237)</f>
        <v>0</v>
      </c>
      <c r="O238" s="280">
        <f>SUM(O236:O237)</f>
        <v>0</v>
      </c>
      <c r="P238" s="484"/>
      <c r="Q238" s="484"/>
      <c r="R238" s="484"/>
      <c r="S238" s="279"/>
      <c r="T238" s="509"/>
      <c r="U238" s="279"/>
      <c r="V238" s="486">
        <f>$AB$11-((N238*24))</f>
        <v>744</v>
      </c>
      <c r="W238" s="483">
        <v>515</v>
      </c>
      <c r="X238" s="510">
        <v>107.07899999999999</v>
      </c>
      <c r="Y238" s="281">
        <f>W238*X238</f>
        <v>55145.684999999998</v>
      </c>
      <c r="Z238" s="486">
        <f>(Y238*(V238-L238*24))/V238</f>
        <v>55145.684999999998</v>
      </c>
      <c r="AA238" s="282">
        <f>(Z238/Y238)*100</f>
        <v>100</v>
      </c>
      <c r="AB238" s="937"/>
    </row>
    <row r="239" spans="1:44" s="927" customFormat="1" ht="30" customHeight="1" thickBot="1" x14ac:dyDescent="0.25">
      <c r="A239" s="463">
        <v>43</v>
      </c>
      <c r="B239" s="512" t="s">
        <v>133</v>
      </c>
      <c r="C239" s="513" t="s">
        <v>134</v>
      </c>
      <c r="D239" s="489">
        <v>107.1</v>
      </c>
      <c r="E239" s="467" t="s">
        <v>546</v>
      </c>
      <c r="F239" s="490" t="s">
        <v>49</v>
      </c>
      <c r="G239" s="63"/>
      <c r="H239" s="63"/>
      <c r="I239" s="514"/>
      <c r="J239" s="514"/>
      <c r="K239" s="514"/>
      <c r="L239" s="285">
        <f>IF(RIGHT(S239)="T",(+H239-G239),0)</f>
        <v>0</v>
      </c>
      <c r="M239" s="285">
        <f>IF(RIGHT(S239)="U",(+H239-G239),0)</f>
        <v>0</v>
      </c>
      <c r="N239" s="285">
        <f>IF(RIGHT(S239)="C",(+H239-G239),0)</f>
        <v>0</v>
      </c>
      <c r="O239" s="285">
        <f>IF(RIGHT(S239)="D",(+H239-G239),0)</f>
        <v>0</v>
      </c>
      <c r="P239" s="515"/>
      <c r="Q239" s="515"/>
      <c r="R239" s="515"/>
      <c r="S239" s="26"/>
      <c r="T239" s="20"/>
      <c r="U239" s="515"/>
      <c r="V239" s="593"/>
      <c r="W239" s="394"/>
      <c r="X239" s="394"/>
      <c r="Y239" s="394"/>
      <c r="Z239" s="486"/>
      <c r="AA239" s="395"/>
      <c r="AB239" s="942"/>
      <c r="AC239" s="943"/>
      <c r="AD239" s="922"/>
      <c r="AE239" s="922"/>
      <c r="AF239" s="922"/>
      <c r="AG239" s="922"/>
      <c r="AH239" s="922"/>
      <c r="AI239" s="922"/>
      <c r="AJ239" s="922"/>
      <c r="AK239" s="922"/>
      <c r="AL239" s="922"/>
      <c r="AM239" s="922"/>
      <c r="AN239" s="922"/>
      <c r="AO239" s="922"/>
      <c r="AP239" s="922"/>
      <c r="AQ239" s="922"/>
      <c r="AR239" s="922"/>
    </row>
    <row r="240" spans="1:44" s="927" customFormat="1" ht="30" customHeight="1" thickBot="1" x14ac:dyDescent="0.25">
      <c r="A240" s="477"/>
      <c r="B240" s="518"/>
      <c r="C240" s="519"/>
      <c r="D240" s="494"/>
      <c r="E240" s="481"/>
      <c r="F240" s="482"/>
      <c r="G240" s="272"/>
      <c r="H240" s="272"/>
      <c r="I240" s="469"/>
      <c r="J240" s="469"/>
      <c r="K240" s="469"/>
      <c r="L240" s="318">
        <f>IF(RIGHT(S240)="T",(+H240-G240),0)</f>
        <v>0</v>
      </c>
      <c r="M240" s="318">
        <f>IF(RIGHT(S240)="U",(+H240-G240),0)</f>
        <v>0</v>
      </c>
      <c r="N240" s="318">
        <f>IF(RIGHT(S240)="C",(+H240-G240),0)</f>
        <v>0</v>
      </c>
      <c r="O240" s="318">
        <f>IF(RIGHT(S240)="D",(+H240-G240),0)</f>
        <v>0</v>
      </c>
      <c r="P240" s="470"/>
      <c r="Q240" s="470"/>
      <c r="R240" s="470"/>
      <c r="S240" s="289"/>
      <c r="T240" s="383"/>
      <c r="U240" s="470"/>
      <c r="V240" s="596"/>
      <c r="W240" s="396"/>
      <c r="X240" s="396"/>
      <c r="Y240" s="396"/>
      <c r="Z240" s="486"/>
      <c r="AA240" s="397"/>
      <c r="AB240" s="942"/>
      <c r="AC240" s="943"/>
      <c r="AD240" s="922"/>
      <c r="AE240" s="922"/>
      <c r="AF240" s="922"/>
      <c r="AG240" s="922"/>
      <c r="AH240" s="922"/>
      <c r="AI240" s="922"/>
      <c r="AJ240" s="922"/>
      <c r="AK240" s="922"/>
      <c r="AL240" s="922"/>
      <c r="AM240" s="922"/>
      <c r="AN240" s="922"/>
      <c r="AO240" s="922"/>
      <c r="AP240" s="922"/>
      <c r="AQ240" s="922"/>
      <c r="AR240" s="922"/>
    </row>
    <row r="241" spans="1:44" s="938" customFormat="1" ht="30" customHeight="1" thickBot="1" x14ac:dyDescent="0.25">
      <c r="A241" s="278"/>
      <c r="B241" s="279"/>
      <c r="C241" s="287" t="s">
        <v>53</v>
      </c>
      <c r="D241" s="279"/>
      <c r="E241" s="483"/>
      <c r="F241" s="484" t="s">
        <v>49</v>
      </c>
      <c r="G241" s="283"/>
      <c r="H241" s="283"/>
      <c r="I241" s="484" t="s">
        <v>49</v>
      </c>
      <c r="J241" s="484" t="s">
        <v>49</v>
      </c>
      <c r="K241" s="484" t="s">
        <v>49</v>
      </c>
      <c r="L241" s="280">
        <f>SUM(L239:L240)</f>
        <v>0</v>
      </c>
      <c r="M241" s="280">
        <f>SUM(M239:M240)</f>
        <v>0</v>
      </c>
      <c r="N241" s="280">
        <f>SUM(N239:N240)</f>
        <v>0</v>
      </c>
      <c r="O241" s="280">
        <f>SUM(O239:O240)</f>
        <v>0</v>
      </c>
      <c r="P241" s="484"/>
      <c r="Q241" s="484"/>
      <c r="R241" s="484"/>
      <c r="S241" s="279"/>
      <c r="T241" s="509"/>
      <c r="U241" s="279"/>
      <c r="V241" s="486">
        <f>$AB$11-((N241*24))</f>
        <v>744</v>
      </c>
      <c r="W241" s="483">
        <v>515</v>
      </c>
      <c r="X241" s="510">
        <v>107.1</v>
      </c>
      <c r="Y241" s="281">
        <f>W241*X241</f>
        <v>55156.5</v>
      </c>
      <c r="Z241" s="486">
        <f>(Y241*(V241-L241*24))/V241</f>
        <v>55156.5</v>
      </c>
      <c r="AA241" s="282">
        <f>(Z241/Y241)*100</f>
        <v>100</v>
      </c>
      <c r="AB241" s="937"/>
    </row>
    <row r="242" spans="1:44" s="927" customFormat="1" ht="30" customHeight="1" thickBot="1" x14ac:dyDescent="0.25">
      <c r="A242" s="463">
        <v>44</v>
      </c>
      <c r="B242" s="512" t="s">
        <v>135</v>
      </c>
      <c r="C242" s="513" t="s">
        <v>136</v>
      </c>
      <c r="D242" s="489">
        <v>5.9219999999999997</v>
      </c>
      <c r="E242" s="467" t="s">
        <v>546</v>
      </c>
      <c r="F242" s="468" t="s">
        <v>49</v>
      </c>
      <c r="G242" s="241">
        <v>42924.609027777777</v>
      </c>
      <c r="H242" s="241">
        <v>42924.726388888892</v>
      </c>
      <c r="I242" s="523"/>
      <c r="J242" s="523"/>
      <c r="K242" s="523"/>
      <c r="L242" s="285">
        <f>IF(RIGHT(S242)="T",(+H242-G242),0)</f>
        <v>0</v>
      </c>
      <c r="M242" s="285">
        <f>IF(RIGHT(S242)="U",(+H242-G242),0)</f>
        <v>0.117361111115315</v>
      </c>
      <c r="N242" s="285">
        <f>IF(RIGHT(S242)="C",(+H242-G242),0)</f>
        <v>0</v>
      </c>
      <c r="O242" s="285">
        <f>IF(RIGHT(S242)="D",(+H242-G242),0)</f>
        <v>0</v>
      </c>
      <c r="P242" s="471"/>
      <c r="Q242" s="471"/>
      <c r="R242" s="471"/>
      <c r="S242" s="23" t="s">
        <v>475</v>
      </c>
      <c r="T242" s="55" t="s">
        <v>1276</v>
      </c>
      <c r="U242" s="471"/>
      <c r="V242" s="613"/>
      <c r="W242" s="467"/>
      <c r="X242" s="489"/>
      <c r="Y242" s="614"/>
      <c r="Z242" s="486"/>
      <c r="AA242" s="615"/>
      <c r="AB242" s="942"/>
      <c r="AC242" s="943"/>
      <c r="AD242" s="922"/>
      <c r="AE242" s="922"/>
      <c r="AF242" s="922"/>
      <c r="AG242" s="922"/>
      <c r="AH242" s="922"/>
      <c r="AI242" s="922"/>
      <c r="AJ242" s="922"/>
      <c r="AK242" s="922"/>
      <c r="AL242" s="922"/>
      <c r="AM242" s="922"/>
      <c r="AN242" s="922"/>
      <c r="AO242" s="922"/>
      <c r="AP242" s="922"/>
      <c r="AQ242" s="922"/>
      <c r="AR242" s="922"/>
    </row>
    <row r="243" spans="1:44" s="927" customFormat="1" ht="30" customHeight="1" thickBot="1" x14ac:dyDescent="0.25">
      <c r="A243" s="477"/>
      <c r="B243" s="518"/>
      <c r="C243" s="519"/>
      <c r="D243" s="494"/>
      <c r="E243" s="481"/>
      <c r="F243" s="468" t="s">
        <v>49</v>
      </c>
      <c r="G243" s="272"/>
      <c r="H243" s="272"/>
      <c r="I243" s="523"/>
      <c r="J243" s="523"/>
      <c r="K243" s="523"/>
      <c r="L243" s="318">
        <f>IF(RIGHT(S243)="T",(+H243-G243),0)</f>
        <v>0</v>
      </c>
      <c r="M243" s="318">
        <f>IF(RIGHT(S243)="U",(+H243-G243),0)</f>
        <v>0</v>
      </c>
      <c r="N243" s="318">
        <f>IF(RIGHT(S243)="C",(+H243-G243),0)</f>
        <v>0</v>
      </c>
      <c r="O243" s="318">
        <f>IF(RIGHT(S243)="D",(+H243-G243),0)</f>
        <v>0</v>
      </c>
      <c r="P243" s="471"/>
      <c r="Q243" s="471"/>
      <c r="R243" s="471"/>
      <c r="S243" s="289"/>
      <c r="T243" s="383"/>
      <c r="U243" s="471"/>
      <c r="V243" s="501"/>
      <c r="W243" s="502"/>
      <c r="X243" s="649"/>
      <c r="Y243" s="503"/>
      <c r="Z243" s="486"/>
      <c r="AA243" s="504"/>
      <c r="AB243" s="942"/>
      <c r="AC243" s="943"/>
      <c r="AD243" s="922"/>
      <c r="AE243" s="922"/>
      <c r="AF243" s="922"/>
      <c r="AG243" s="922"/>
      <c r="AH243" s="922"/>
      <c r="AI243" s="922"/>
      <c r="AJ243" s="922"/>
      <c r="AK243" s="922"/>
      <c r="AL243" s="922"/>
      <c r="AM243" s="922"/>
      <c r="AN243" s="922"/>
      <c r="AO243" s="922"/>
      <c r="AP243" s="922"/>
      <c r="AQ243" s="922"/>
      <c r="AR243" s="922"/>
    </row>
    <row r="244" spans="1:44" s="938" customFormat="1" ht="30" customHeight="1" thickBot="1" x14ac:dyDescent="0.25">
      <c r="A244" s="323"/>
      <c r="B244" s="321"/>
      <c r="C244" s="322" t="s">
        <v>53</v>
      </c>
      <c r="D244" s="321"/>
      <c r="E244" s="568"/>
      <c r="F244" s="569" t="s">
        <v>49</v>
      </c>
      <c r="G244" s="324"/>
      <c r="H244" s="324"/>
      <c r="I244" s="569" t="s">
        <v>49</v>
      </c>
      <c r="J244" s="569" t="s">
        <v>49</v>
      </c>
      <c r="K244" s="569" t="s">
        <v>49</v>
      </c>
      <c r="L244" s="320">
        <f t="shared" ref="L244:N244" si="305">SUM(L242:L243)</f>
        <v>0</v>
      </c>
      <c r="M244" s="320">
        <f t="shared" si="305"/>
        <v>0.117361111115315</v>
      </c>
      <c r="N244" s="320">
        <f t="shared" si="305"/>
        <v>0</v>
      </c>
      <c r="O244" s="320">
        <f>SUM(O242:O243)</f>
        <v>0</v>
      </c>
      <c r="P244" s="569"/>
      <c r="Q244" s="569"/>
      <c r="R244" s="569"/>
      <c r="S244" s="321"/>
      <c r="T244" s="642"/>
      <c r="U244" s="321"/>
      <c r="V244" s="572">
        <f>$AB$11-((N244*24))</f>
        <v>744</v>
      </c>
      <c r="W244" s="568">
        <v>515</v>
      </c>
      <c r="X244" s="637">
        <v>5.9219999999999997</v>
      </c>
      <c r="Y244" s="338">
        <f>W244*X244</f>
        <v>3049.83</v>
      </c>
      <c r="Z244" s="486">
        <f>(Y244*(V244-L244*24))/V244</f>
        <v>3049.83</v>
      </c>
      <c r="AA244" s="339">
        <f>(Z244/Y244)*100</f>
        <v>100</v>
      </c>
      <c r="AB244" s="937"/>
    </row>
    <row r="245" spans="1:44" s="938" customFormat="1" ht="30" customHeight="1" thickBot="1" x14ac:dyDescent="0.25">
      <c r="A245" s="650">
        <v>45</v>
      </c>
      <c r="B245" s="512" t="s">
        <v>137</v>
      </c>
      <c r="C245" s="513" t="s">
        <v>138</v>
      </c>
      <c r="D245" s="489">
        <v>5.86</v>
      </c>
      <c r="E245" s="467" t="s">
        <v>546</v>
      </c>
      <c r="F245" s="468" t="s">
        <v>49</v>
      </c>
      <c r="G245" s="32"/>
      <c r="H245" s="32"/>
      <c r="I245" s="523"/>
      <c r="J245" s="523"/>
      <c r="K245" s="523"/>
      <c r="L245" s="285">
        <f t="shared" ref="L245:L246" si="306">IF(RIGHT(S245)="T",(+H245-G245),0)</f>
        <v>0</v>
      </c>
      <c r="M245" s="285">
        <f t="shared" ref="M245:M246" si="307">IF(RIGHT(S245)="U",(+H245-G245),0)</f>
        <v>0</v>
      </c>
      <c r="N245" s="285">
        <f t="shared" ref="N245:N246" si="308">IF(RIGHT(S245)="C",(+H245-G245),0)</f>
        <v>0</v>
      </c>
      <c r="O245" s="285">
        <f t="shared" ref="O245:O246" si="309">IF(RIGHT(S245)="D",(+H245-G245),0)</f>
        <v>0</v>
      </c>
      <c r="P245" s="471"/>
      <c r="Q245" s="471"/>
      <c r="R245" s="471"/>
      <c r="S245" s="26"/>
      <c r="T245" s="398"/>
      <c r="U245" s="471"/>
      <c r="V245" s="613"/>
      <c r="W245" s="467"/>
      <c r="X245" s="489"/>
      <c r="Y245" s="614"/>
      <c r="Z245" s="486"/>
      <c r="AA245" s="615"/>
      <c r="AB245" s="937"/>
    </row>
    <row r="246" spans="1:44" s="938" customFormat="1" ht="30" customHeight="1" thickBot="1" x14ac:dyDescent="0.25">
      <c r="A246" s="651"/>
      <c r="B246" s="626"/>
      <c r="C246" s="627"/>
      <c r="D246" s="537"/>
      <c r="E246" s="591"/>
      <c r="F246" s="532" t="s">
        <v>49</v>
      </c>
      <c r="G246" s="32"/>
      <c r="H246" s="32"/>
      <c r="I246" s="533"/>
      <c r="J246" s="533"/>
      <c r="K246" s="533"/>
      <c r="L246" s="318">
        <f t="shared" si="306"/>
        <v>0</v>
      </c>
      <c r="M246" s="318">
        <f t="shared" si="307"/>
        <v>0</v>
      </c>
      <c r="N246" s="318">
        <f t="shared" si="308"/>
        <v>0</v>
      </c>
      <c r="O246" s="318">
        <f t="shared" si="309"/>
        <v>0</v>
      </c>
      <c r="P246" s="516"/>
      <c r="Q246" s="516"/>
      <c r="R246" s="516"/>
      <c r="S246" s="22"/>
      <c r="T246" s="24"/>
      <c r="U246" s="516"/>
      <c r="V246" s="517"/>
      <c r="W246" s="622"/>
      <c r="X246" s="546"/>
      <c r="Y246" s="652"/>
      <c r="Z246" s="486"/>
      <c r="AA246" s="517"/>
      <c r="AB246" s="937"/>
    </row>
    <row r="247" spans="1:44" s="927" customFormat="1" ht="30" customHeight="1" thickBot="1" x14ac:dyDescent="0.25">
      <c r="A247" s="323"/>
      <c r="B247" s="321"/>
      <c r="C247" s="322" t="s">
        <v>53</v>
      </c>
      <c r="D247" s="321"/>
      <c r="E247" s="568"/>
      <c r="F247" s="569" t="s">
        <v>49</v>
      </c>
      <c r="G247" s="324"/>
      <c r="H247" s="324"/>
      <c r="I247" s="569" t="s">
        <v>49</v>
      </c>
      <c r="J247" s="569" t="s">
        <v>49</v>
      </c>
      <c r="K247" s="569" t="s">
        <v>49</v>
      </c>
      <c r="L247" s="320">
        <f>SUM(L245:L246)</f>
        <v>0</v>
      </c>
      <c r="M247" s="320">
        <f t="shared" ref="M247:O247" si="310">SUM(M245:M246)</f>
        <v>0</v>
      </c>
      <c r="N247" s="320">
        <f t="shared" si="310"/>
        <v>0</v>
      </c>
      <c r="O247" s="320">
        <f t="shared" si="310"/>
        <v>0</v>
      </c>
      <c r="P247" s="569"/>
      <c r="Q247" s="569"/>
      <c r="R247" s="569"/>
      <c r="S247" s="321"/>
      <c r="T247" s="642"/>
      <c r="U247" s="321"/>
      <c r="V247" s="572">
        <f>$AB$11-((N247*24))</f>
        <v>744</v>
      </c>
      <c r="W247" s="568">
        <v>515</v>
      </c>
      <c r="X247" s="637">
        <v>5.86</v>
      </c>
      <c r="Y247" s="338">
        <f>W247*X247</f>
        <v>3017.9</v>
      </c>
      <c r="Z247" s="486">
        <f>(Y247*(V247-L247*24))/V247</f>
        <v>3017.9</v>
      </c>
      <c r="AA247" s="339">
        <f>(Z247/Y247)*100</f>
        <v>100</v>
      </c>
      <c r="AB247" s="942"/>
      <c r="AC247" s="943"/>
      <c r="AD247" s="922"/>
      <c r="AE247" s="922"/>
      <c r="AF247" s="922"/>
      <c r="AG247" s="922"/>
      <c r="AH247" s="922"/>
      <c r="AI247" s="922"/>
      <c r="AJ247" s="922"/>
      <c r="AK247" s="922"/>
      <c r="AL247" s="922"/>
      <c r="AM247" s="922"/>
      <c r="AN247" s="922"/>
      <c r="AO247" s="922"/>
      <c r="AP247" s="922"/>
      <c r="AQ247" s="922"/>
      <c r="AR247" s="922"/>
    </row>
    <row r="248" spans="1:44" s="937" customFormat="1" ht="13.5" thickBot="1" x14ac:dyDescent="0.25">
      <c r="A248" s="355">
        <v>46</v>
      </c>
      <c r="B248" s="464" t="s">
        <v>139</v>
      </c>
      <c r="C248" s="275" t="s">
        <v>140</v>
      </c>
      <c r="D248" s="624">
        <v>263.93299999999999</v>
      </c>
      <c r="E248" s="467" t="s">
        <v>546</v>
      </c>
      <c r="F248" s="490" t="s">
        <v>49</v>
      </c>
      <c r="G248" s="63"/>
      <c r="H248" s="63"/>
      <c r="I248" s="490" t="s">
        <v>49</v>
      </c>
      <c r="J248" s="490" t="s">
        <v>49</v>
      </c>
      <c r="K248" s="514"/>
      <c r="L248" s="288">
        <f>IF(RIGHT(S248)="T",(+H248-G248),0)</f>
        <v>0</v>
      </c>
      <c r="M248" s="288">
        <f>IF(RIGHT(S248)="U",(+H248-G248),0)</f>
        <v>0</v>
      </c>
      <c r="N248" s="288">
        <f>IF(RIGHT(S248)="C",(+H248-G248),0)</f>
        <v>0</v>
      </c>
      <c r="O248" s="288">
        <f>IF(RIGHT(S248)="D",(+H248-G248),0)</f>
        <v>0</v>
      </c>
      <c r="P248" s="490"/>
      <c r="Q248" s="490"/>
      <c r="R248" s="490"/>
      <c r="S248" s="26"/>
      <c r="T248" s="20"/>
      <c r="U248" s="372"/>
      <c r="V248" s="587"/>
      <c r="W248" s="588"/>
      <c r="X248" s="588"/>
      <c r="Y248" s="588"/>
      <c r="Z248" s="486"/>
      <c r="AA248" s="589"/>
    </row>
    <row r="249" spans="1:44" s="937" customFormat="1" ht="13.5" thickBot="1" x14ac:dyDescent="0.25">
      <c r="A249" s="276"/>
      <c r="B249" s="478"/>
      <c r="C249" s="277"/>
      <c r="D249" s="494"/>
      <c r="E249" s="481"/>
      <c r="F249" s="482"/>
      <c r="G249" s="63"/>
      <c r="H249" s="63"/>
      <c r="I249" s="482"/>
      <c r="J249" s="482"/>
      <c r="K249" s="469"/>
      <c r="L249" s="340">
        <f>IF(RIGHT(S249)="T",(+H249-G249),0)</f>
        <v>0</v>
      </c>
      <c r="M249" s="340">
        <f>IF(RIGHT(S249)="U",(+H249-G249),0)</f>
        <v>0</v>
      </c>
      <c r="N249" s="340">
        <f>IF(RIGHT(S249)="C",(+H249-G249),0)</f>
        <v>0</v>
      </c>
      <c r="O249" s="340">
        <f>IF(RIGHT(S249)="D",(+H249-G249),0)</f>
        <v>0</v>
      </c>
      <c r="P249" s="482"/>
      <c r="Q249" s="482"/>
      <c r="R249" s="482"/>
      <c r="S249" s="26"/>
      <c r="T249" s="20"/>
      <c r="U249" s="411"/>
      <c r="V249" s="496"/>
      <c r="W249" s="497"/>
      <c r="X249" s="497"/>
      <c r="Y249" s="497"/>
      <c r="Z249" s="486"/>
      <c r="AA249" s="498"/>
    </row>
    <row r="250" spans="1:44" s="938" customFormat="1" ht="30" customHeight="1" thickBot="1" x14ac:dyDescent="0.25">
      <c r="A250" s="278"/>
      <c r="B250" s="653"/>
      <c r="C250" s="654" t="s">
        <v>53</v>
      </c>
      <c r="D250" s="653"/>
      <c r="E250" s="610"/>
      <c r="F250" s="606" t="s">
        <v>49</v>
      </c>
      <c r="G250" s="655"/>
      <c r="H250" s="655"/>
      <c r="I250" s="606" t="s">
        <v>49</v>
      </c>
      <c r="J250" s="606" t="s">
        <v>49</v>
      </c>
      <c r="K250" s="628"/>
      <c r="L250" s="350">
        <f>SUM(L248:L249)</f>
        <v>0</v>
      </c>
      <c r="M250" s="350">
        <f t="shared" ref="M250:O250" si="311">SUM(M248:M249)</f>
        <v>0</v>
      </c>
      <c r="N250" s="350">
        <f t="shared" si="311"/>
        <v>0</v>
      </c>
      <c r="O250" s="350">
        <f t="shared" si="311"/>
        <v>0</v>
      </c>
      <c r="P250" s="606"/>
      <c r="Q250" s="606"/>
      <c r="R250" s="606"/>
      <c r="S250" s="653"/>
      <c r="T250" s="656"/>
      <c r="U250" s="279"/>
      <c r="V250" s="486">
        <f>$AB$11-((N250*24))</f>
        <v>744</v>
      </c>
      <c r="W250" s="483">
        <v>289</v>
      </c>
      <c r="X250" s="510">
        <v>263.93299999999999</v>
      </c>
      <c r="Y250" s="281">
        <f>W250*X250</f>
        <v>76276.637000000002</v>
      </c>
      <c r="Z250" s="486">
        <f>(Y250*(V250-L250*24))/V250</f>
        <v>76276.637000000002</v>
      </c>
      <c r="AA250" s="282">
        <f>(Z250/Y250)*100</f>
        <v>100</v>
      </c>
      <c r="AB250" s="937"/>
    </row>
    <row r="251" spans="1:44" s="937" customFormat="1" ht="30" customHeight="1" thickBot="1" x14ac:dyDescent="0.25">
      <c r="A251" s="355">
        <v>47</v>
      </c>
      <c r="B251" s="478" t="s">
        <v>141</v>
      </c>
      <c r="C251" s="277" t="s">
        <v>142</v>
      </c>
      <c r="D251" s="494">
        <v>263.93299999999999</v>
      </c>
      <c r="E251" s="467" t="s">
        <v>546</v>
      </c>
      <c r="F251" s="495" t="s">
        <v>49</v>
      </c>
      <c r="G251" s="254">
        <v>42928.438888888886</v>
      </c>
      <c r="H251" s="254">
        <v>42928.449305555558</v>
      </c>
      <c r="I251" s="495" t="s">
        <v>49</v>
      </c>
      <c r="J251" s="495" t="s">
        <v>49</v>
      </c>
      <c r="K251" s="495" t="s">
        <v>49</v>
      </c>
      <c r="L251" s="334">
        <f>IF(RIGHT(S251)="T",(+H251-G251),0)</f>
        <v>1.0416666671517305E-2</v>
      </c>
      <c r="M251" s="334">
        <f>IF(RIGHT(S251)="U",(+H251-G251),0)</f>
        <v>0</v>
      </c>
      <c r="N251" s="334">
        <f>IF(RIGHT(S251)="C",(+H251-G251),0)</f>
        <v>0</v>
      </c>
      <c r="O251" s="334">
        <f>IF(RIGHT(S251)="D",(+H251-G251),0)</f>
        <v>0</v>
      </c>
      <c r="P251" s="495"/>
      <c r="Q251" s="495"/>
      <c r="R251" s="495"/>
      <c r="S251" s="23" t="s">
        <v>477</v>
      </c>
      <c r="T251" s="55" t="s">
        <v>1277</v>
      </c>
      <c r="U251" s="372"/>
      <c r="V251" s="587"/>
      <c r="W251" s="588"/>
      <c r="X251" s="588"/>
      <c r="Y251" s="588"/>
      <c r="Z251" s="486"/>
      <c r="AA251" s="589"/>
    </row>
    <row r="252" spans="1:44" s="938" customFormat="1" ht="30" customHeight="1" thickBot="1" x14ac:dyDescent="0.25">
      <c r="A252" s="278"/>
      <c r="B252" s="279"/>
      <c r="C252" s="287" t="s">
        <v>53</v>
      </c>
      <c r="D252" s="279"/>
      <c r="E252" s="483"/>
      <c r="F252" s="484" t="s">
        <v>49</v>
      </c>
      <c r="G252" s="283"/>
      <c r="H252" s="283"/>
      <c r="I252" s="484" t="s">
        <v>49</v>
      </c>
      <c r="J252" s="484" t="s">
        <v>49</v>
      </c>
      <c r="K252" s="601"/>
      <c r="L252" s="280">
        <f>SUM(L251:L251)</f>
        <v>1.0416666671517305E-2</v>
      </c>
      <c r="M252" s="280">
        <f>SUM(M251:M251)</f>
        <v>0</v>
      </c>
      <c r="N252" s="280">
        <f>SUM(N251:N251)</f>
        <v>0</v>
      </c>
      <c r="O252" s="280">
        <f>SUM(O251:O251)</f>
        <v>0</v>
      </c>
      <c r="P252" s="484"/>
      <c r="Q252" s="484"/>
      <c r="R252" s="484"/>
      <c r="S252" s="279"/>
      <c r="T252" s="509"/>
      <c r="U252" s="279"/>
      <c r="V252" s="486">
        <f>$AB$11-((N252*24))</f>
        <v>744</v>
      </c>
      <c r="W252" s="483">
        <v>289</v>
      </c>
      <c r="X252" s="510">
        <v>263.93299999999999</v>
      </c>
      <c r="Y252" s="281">
        <f>W252*X252</f>
        <v>76276.637000000002</v>
      </c>
      <c r="Z252" s="486">
        <f>(Y252*(V252-L252*24))/V252</f>
        <v>76251.006409598282</v>
      </c>
      <c r="AA252" s="282">
        <f>(Z252/Y252)*100</f>
        <v>99.966397849446722</v>
      </c>
      <c r="AB252" s="937"/>
    </row>
    <row r="253" spans="1:44" s="927" customFormat="1" ht="30" customHeight="1" thickBot="1" x14ac:dyDescent="0.25">
      <c r="A253" s="463">
        <v>48</v>
      </c>
      <c r="B253" s="512" t="s">
        <v>143</v>
      </c>
      <c r="C253" s="513" t="s">
        <v>144</v>
      </c>
      <c r="D253" s="489">
        <v>2.86</v>
      </c>
      <c r="E253" s="467" t="s">
        <v>546</v>
      </c>
      <c r="F253" s="490" t="s">
        <v>49</v>
      </c>
      <c r="G253" s="272"/>
      <c r="H253" s="272"/>
      <c r="I253" s="490" t="s">
        <v>49</v>
      </c>
      <c r="J253" s="490" t="s">
        <v>49</v>
      </c>
      <c r="K253" s="490" t="s">
        <v>49</v>
      </c>
      <c r="L253" s="288">
        <f>IF(RIGHT(S253)="T",(+H253-G253),0)</f>
        <v>0</v>
      </c>
      <c r="M253" s="288">
        <f>IF(RIGHT(S253)="U",(+H253-G253),0)</f>
        <v>0</v>
      </c>
      <c r="N253" s="288">
        <f>IF(RIGHT(S253)="C",(+H253-G253),0)</f>
        <v>0</v>
      </c>
      <c r="O253" s="288">
        <f>IF(RIGHT(S253)="D",(+H253-G253),0)</f>
        <v>0</v>
      </c>
      <c r="P253" s="490"/>
      <c r="Q253" s="490"/>
      <c r="R253" s="490"/>
      <c r="S253" s="289"/>
      <c r="T253" s="383"/>
      <c r="U253" s="372"/>
      <c r="V253" s="538"/>
      <c r="W253" s="610"/>
      <c r="X253" s="605"/>
      <c r="Y253" s="611"/>
      <c r="Z253" s="486"/>
      <c r="AA253" s="612"/>
      <c r="AB253" s="942"/>
      <c r="AC253" s="943"/>
      <c r="AD253" s="922"/>
      <c r="AE253" s="922"/>
      <c r="AF253" s="922"/>
      <c r="AG253" s="922"/>
      <c r="AH253" s="922"/>
      <c r="AI253" s="922"/>
      <c r="AJ253" s="922"/>
      <c r="AK253" s="922"/>
      <c r="AL253" s="922"/>
      <c r="AM253" s="922"/>
      <c r="AN253" s="922"/>
      <c r="AO253" s="922"/>
      <c r="AP253" s="922"/>
      <c r="AQ253" s="922"/>
      <c r="AR253" s="922"/>
    </row>
    <row r="254" spans="1:44" s="927" customFormat="1" ht="30" customHeight="1" thickBot="1" x14ac:dyDescent="0.25">
      <c r="A254" s="278"/>
      <c r="B254" s="279"/>
      <c r="C254" s="287" t="s">
        <v>53</v>
      </c>
      <c r="D254" s="500"/>
      <c r="E254" s="502"/>
      <c r="F254" s="569" t="s">
        <v>49</v>
      </c>
      <c r="G254" s="324"/>
      <c r="H254" s="324"/>
      <c r="I254" s="569" t="s">
        <v>49</v>
      </c>
      <c r="J254" s="569" t="s">
        <v>49</v>
      </c>
      <c r="K254" s="641"/>
      <c r="L254" s="320">
        <f>SUM(L253:L253)</f>
        <v>0</v>
      </c>
      <c r="M254" s="320">
        <f>SUM(M253:M253)</f>
        <v>0</v>
      </c>
      <c r="N254" s="320">
        <f>SUM(N253:N253)</f>
        <v>0</v>
      </c>
      <c r="O254" s="320">
        <f>SUM(O253:O253)</f>
        <v>0</v>
      </c>
      <c r="P254" s="569"/>
      <c r="Q254" s="569"/>
      <c r="R254" s="569"/>
      <c r="S254" s="321"/>
      <c r="T254" s="642"/>
      <c r="U254" s="321"/>
      <c r="V254" s="538">
        <f>$AB$11-((N254*24))</f>
        <v>744</v>
      </c>
      <c r="W254" s="610">
        <v>687</v>
      </c>
      <c r="X254" s="605">
        <v>2.86</v>
      </c>
      <c r="Y254" s="611">
        <f>W254*X254</f>
        <v>1964.82</v>
      </c>
      <c r="Z254" s="486">
        <f>(Y254*(V254-L254*24))/V254</f>
        <v>1964.8199999999997</v>
      </c>
      <c r="AA254" s="612">
        <f>(Z254/Y254)*100</f>
        <v>99.999999999999986</v>
      </c>
      <c r="AB254" s="942"/>
      <c r="AC254" s="943"/>
      <c r="AD254" s="922"/>
      <c r="AE254" s="922"/>
      <c r="AF254" s="922"/>
      <c r="AG254" s="922"/>
      <c r="AH254" s="922"/>
      <c r="AI254" s="922"/>
      <c r="AJ254" s="922"/>
      <c r="AK254" s="922"/>
      <c r="AL254" s="922"/>
      <c r="AM254" s="922"/>
      <c r="AN254" s="922"/>
      <c r="AO254" s="922"/>
      <c r="AP254" s="922"/>
      <c r="AQ254" s="922"/>
      <c r="AR254" s="922"/>
    </row>
    <row r="255" spans="1:44" s="927" customFormat="1" ht="30" customHeight="1" thickBot="1" x14ac:dyDescent="0.25">
      <c r="A255" s="657">
        <v>49</v>
      </c>
      <c r="B255" s="626" t="s">
        <v>145</v>
      </c>
      <c r="C255" s="627" t="s">
        <v>146</v>
      </c>
      <c r="D255" s="546">
        <v>2.86</v>
      </c>
      <c r="E255" s="467" t="s">
        <v>546</v>
      </c>
      <c r="F255" s="468" t="s">
        <v>49</v>
      </c>
      <c r="G255" s="32"/>
      <c r="H255" s="32"/>
      <c r="I255" s="523"/>
      <c r="J255" s="523"/>
      <c r="K255" s="523"/>
      <c r="L255" s="330">
        <f t="shared" ref="L255" si="312">IF(RIGHT(S255)="T",(+H255-G255),0)</f>
        <v>0</v>
      </c>
      <c r="M255" s="330">
        <f t="shared" ref="M255" si="313">IF(RIGHT(S255)="U",(+H255-G255),0)</f>
        <v>0</v>
      </c>
      <c r="N255" s="330">
        <f t="shared" ref="N255" si="314">IF(RIGHT(S255)="C",(+H255-G255),0)</f>
        <v>0</v>
      </c>
      <c r="O255" s="330">
        <f t="shared" ref="O255" si="315">IF(RIGHT(S255)="D",(+H255-G255),0)</f>
        <v>0</v>
      </c>
      <c r="P255" s="471"/>
      <c r="Q255" s="471"/>
      <c r="R255" s="471"/>
      <c r="S255" s="23"/>
      <c r="T255" s="24"/>
      <c r="U255" s="471"/>
      <c r="V255" s="613"/>
      <c r="W255" s="467"/>
      <c r="X255" s="489"/>
      <c r="Y255" s="614"/>
      <c r="Z255" s="486"/>
      <c r="AA255" s="615"/>
      <c r="AB255" s="942"/>
      <c r="AC255" s="943"/>
      <c r="AD255" s="922"/>
      <c r="AE255" s="922"/>
      <c r="AF255" s="922"/>
      <c r="AG255" s="922"/>
      <c r="AH255" s="922"/>
      <c r="AI255" s="922"/>
      <c r="AJ255" s="922"/>
      <c r="AK255" s="922"/>
      <c r="AL255" s="922"/>
      <c r="AM255" s="922"/>
      <c r="AN255" s="922"/>
      <c r="AO255" s="922"/>
      <c r="AP255" s="922"/>
      <c r="AQ255" s="922"/>
      <c r="AR255" s="922"/>
    </row>
    <row r="256" spans="1:44" s="927" customFormat="1" ht="30" customHeight="1" thickBot="1" x14ac:dyDescent="0.25">
      <c r="A256" s="524"/>
      <c r="B256" s="525"/>
      <c r="C256" s="277" t="s">
        <v>53</v>
      </c>
      <c r="D256" s="525"/>
      <c r="E256" s="481"/>
      <c r="F256" s="482" t="s">
        <v>49</v>
      </c>
      <c r="G256" s="283"/>
      <c r="H256" s="283"/>
      <c r="I256" s="484" t="s">
        <v>49</v>
      </c>
      <c r="J256" s="484" t="s">
        <v>49</v>
      </c>
      <c r="K256" s="601"/>
      <c r="L256" s="280">
        <f>SUM(L255:L255)</f>
        <v>0</v>
      </c>
      <c r="M256" s="280">
        <f>SUM(M255:M255)</f>
        <v>0</v>
      </c>
      <c r="N256" s="280">
        <f>SUM(N255:N255)</f>
        <v>0</v>
      </c>
      <c r="O256" s="280">
        <f>SUM(O255:O255)</f>
        <v>0</v>
      </c>
      <c r="P256" s="484"/>
      <c r="Q256" s="484"/>
      <c r="R256" s="484"/>
      <c r="S256" s="279"/>
      <c r="T256" s="509"/>
      <c r="U256" s="525"/>
      <c r="V256" s="538">
        <f>$AB$11-((N256*24))</f>
        <v>744</v>
      </c>
      <c r="W256" s="610">
        <v>687</v>
      </c>
      <c r="X256" s="605">
        <v>2.86</v>
      </c>
      <c r="Y256" s="611">
        <f>W256*X256</f>
        <v>1964.82</v>
      </c>
      <c r="Z256" s="486">
        <f>(Y256*(V256-L256*24))/V256</f>
        <v>1964.8199999999997</v>
      </c>
      <c r="AA256" s="612">
        <f>(Z256/Y256)*100</f>
        <v>99.999999999999986</v>
      </c>
      <c r="AB256" s="942"/>
      <c r="AC256" s="943"/>
      <c r="AD256" s="922"/>
      <c r="AE256" s="922"/>
      <c r="AF256" s="922"/>
      <c r="AG256" s="922"/>
      <c r="AH256" s="922"/>
      <c r="AI256" s="922"/>
      <c r="AJ256" s="922"/>
      <c r="AK256" s="922"/>
      <c r="AL256" s="922"/>
      <c r="AM256" s="922"/>
      <c r="AN256" s="922"/>
      <c r="AO256" s="922"/>
      <c r="AP256" s="922"/>
      <c r="AQ256" s="922"/>
      <c r="AR256" s="922"/>
    </row>
    <row r="257" spans="1:44" s="927" customFormat="1" ht="30" customHeight="1" thickBot="1" x14ac:dyDescent="0.25">
      <c r="A257" s="658">
        <v>50</v>
      </c>
      <c r="B257" s="659" t="s">
        <v>147</v>
      </c>
      <c r="C257" s="660" t="s">
        <v>148</v>
      </c>
      <c r="D257" s="546">
        <v>41.743000000000002</v>
      </c>
      <c r="E257" s="467" t="s">
        <v>546</v>
      </c>
      <c r="F257" s="468" t="s">
        <v>49</v>
      </c>
      <c r="G257" s="241">
        <v>42920.665277777778</v>
      </c>
      <c r="H257" s="241">
        <v>42920.717361111114</v>
      </c>
      <c r="I257" s="469"/>
      <c r="J257" s="469"/>
      <c r="K257" s="469"/>
      <c r="L257" s="334">
        <f t="shared" ref="L257" si="316">IF(RIGHT(S257)="T",(+H257-G257),0)</f>
        <v>0</v>
      </c>
      <c r="M257" s="334">
        <f t="shared" ref="M257" si="317">IF(RIGHT(S257)="U",(+H257-G257),0)</f>
        <v>5.2083333335758653E-2</v>
      </c>
      <c r="N257" s="334">
        <f t="shared" ref="N257" si="318">IF(RIGHT(S257)="C",(+H257-G257),0)</f>
        <v>0</v>
      </c>
      <c r="O257" s="334">
        <f t="shared" ref="O257" si="319">IF(RIGHT(S257)="D",(+H257-G257),0)</f>
        <v>0</v>
      </c>
      <c r="P257" s="470"/>
      <c r="Q257" s="470"/>
      <c r="R257" s="470"/>
      <c r="S257" s="23" t="s">
        <v>475</v>
      </c>
      <c r="T257" s="55" t="s">
        <v>1278</v>
      </c>
      <c r="U257" s="471"/>
      <c r="V257" s="613"/>
      <c r="W257" s="467"/>
      <c r="X257" s="489"/>
      <c r="Y257" s="614"/>
      <c r="Z257" s="486"/>
      <c r="AA257" s="615"/>
      <c r="AB257" s="942"/>
      <c r="AC257" s="943"/>
      <c r="AD257" s="922"/>
      <c r="AE257" s="922"/>
      <c r="AF257" s="922"/>
      <c r="AG257" s="922"/>
      <c r="AH257" s="922"/>
      <c r="AI257" s="922"/>
      <c r="AJ257" s="922"/>
      <c r="AK257" s="922"/>
      <c r="AL257" s="922"/>
      <c r="AM257" s="922"/>
      <c r="AN257" s="922"/>
      <c r="AO257" s="922"/>
      <c r="AP257" s="922"/>
      <c r="AQ257" s="922"/>
      <c r="AR257" s="922"/>
    </row>
    <row r="258" spans="1:44" s="927" customFormat="1" ht="30" customHeight="1" thickBot="1" x14ac:dyDescent="0.25">
      <c r="A258" s="661"/>
      <c r="B258" s="662"/>
      <c r="C258" s="663"/>
      <c r="D258" s="649"/>
      <c r="E258" s="481"/>
      <c r="F258" s="482"/>
      <c r="G258" s="241">
        <v>42922.615972222222</v>
      </c>
      <c r="H258" s="241">
        <v>42922.676388888889</v>
      </c>
      <c r="I258" s="469"/>
      <c r="J258" s="469"/>
      <c r="K258" s="469"/>
      <c r="L258" s="334">
        <f t="shared" ref="L258" si="320">IF(RIGHT(S258)="T",(+H258-G258),0)</f>
        <v>0</v>
      </c>
      <c r="M258" s="334">
        <f t="shared" ref="M258" si="321">IF(RIGHT(S258)="U",(+H258-G258),0)</f>
        <v>0</v>
      </c>
      <c r="N258" s="334">
        <f t="shared" ref="N258" si="322">IF(RIGHT(S258)="C",(+H258-G258),0)</f>
        <v>0</v>
      </c>
      <c r="O258" s="334">
        <f t="shared" ref="O258" si="323">IF(RIGHT(S258)="D",(+H258-G258),0)</f>
        <v>6.0416666667151731E-2</v>
      </c>
      <c r="P258" s="470"/>
      <c r="Q258" s="470"/>
      <c r="R258" s="470"/>
      <c r="S258" s="21" t="s">
        <v>476</v>
      </c>
      <c r="T258" s="55" t="s">
        <v>1280</v>
      </c>
      <c r="U258" s="470"/>
      <c r="V258" s="617"/>
      <c r="W258" s="481"/>
      <c r="X258" s="494"/>
      <c r="Y258" s="618"/>
      <c r="Z258" s="486"/>
      <c r="AA258" s="619"/>
      <c r="AB258" s="942"/>
      <c r="AC258" s="943"/>
      <c r="AD258" s="922"/>
      <c r="AE258" s="922"/>
      <c r="AF258" s="922"/>
      <c r="AG258" s="922"/>
      <c r="AH258" s="922"/>
      <c r="AI258" s="922"/>
      <c r="AJ258" s="922"/>
      <c r="AK258" s="922"/>
      <c r="AL258" s="922"/>
      <c r="AM258" s="922"/>
      <c r="AN258" s="922"/>
      <c r="AO258" s="922"/>
      <c r="AP258" s="922"/>
      <c r="AQ258" s="922"/>
      <c r="AR258" s="922"/>
    </row>
    <row r="259" spans="1:44" s="938" customFormat="1" ht="30" customHeight="1" thickBot="1" x14ac:dyDescent="0.25">
      <c r="A259" s="278"/>
      <c r="B259" s="279"/>
      <c r="C259" s="287" t="s">
        <v>53</v>
      </c>
      <c r="D259" s="279"/>
      <c r="E259" s="483"/>
      <c r="F259" s="569" t="s">
        <v>49</v>
      </c>
      <c r="I259" s="569" t="s">
        <v>49</v>
      </c>
      <c r="J259" s="569" t="s">
        <v>49</v>
      </c>
      <c r="K259" s="641"/>
      <c r="L259" s="320">
        <f>SUM(L257:L258)</f>
        <v>0</v>
      </c>
      <c r="M259" s="320">
        <f t="shared" ref="M259:R259" si="324">SUM(M257:M258)</f>
        <v>5.2083333335758653E-2</v>
      </c>
      <c r="N259" s="320">
        <f t="shared" si="324"/>
        <v>0</v>
      </c>
      <c r="O259" s="320">
        <f t="shared" si="324"/>
        <v>6.0416666667151731E-2</v>
      </c>
      <c r="P259" s="320">
        <f t="shared" si="324"/>
        <v>0</v>
      </c>
      <c r="Q259" s="320">
        <f t="shared" si="324"/>
        <v>0</v>
      </c>
      <c r="R259" s="320">
        <f t="shared" si="324"/>
        <v>0</v>
      </c>
      <c r="S259" s="321"/>
      <c r="T259" s="642"/>
      <c r="U259" s="321"/>
      <c r="V259" s="572">
        <f>$AB$11-((N259*24))</f>
        <v>744</v>
      </c>
      <c r="W259" s="568">
        <v>515</v>
      </c>
      <c r="X259" s="637">
        <v>41.743000000000002</v>
      </c>
      <c r="Y259" s="338">
        <f>W259*X259</f>
        <v>21497.645</v>
      </c>
      <c r="Z259" s="486">
        <f>(Y259*(V259-L259*24))/V259</f>
        <v>21497.645</v>
      </c>
      <c r="AA259" s="339">
        <f>(Z259/Y259)*100</f>
        <v>100</v>
      </c>
      <c r="AB259" s="937"/>
    </row>
    <row r="260" spans="1:44" s="927" customFormat="1" ht="30" customHeight="1" thickBot="1" x14ac:dyDescent="0.25">
      <c r="A260" s="463">
        <v>51</v>
      </c>
      <c r="B260" s="512" t="s">
        <v>149</v>
      </c>
      <c r="C260" s="513" t="s">
        <v>150</v>
      </c>
      <c r="D260" s="489">
        <v>169.785</v>
      </c>
      <c r="E260" s="467" t="s">
        <v>546</v>
      </c>
      <c r="F260" s="468" t="s">
        <v>49</v>
      </c>
      <c r="G260" s="22"/>
      <c r="H260" s="22"/>
      <c r="I260" s="523"/>
      <c r="J260" s="523"/>
      <c r="K260" s="523"/>
      <c r="L260" s="330">
        <f t="shared" ref="L260" si="325">IF(RIGHT(S260)="T",(+H260-G260),0)</f>
        <v>0</v>
      </c>
      <c r="M260" s="330">
        <f t="shared" ref="M260" si="326">IF(RIGHT(S260)="U",(+H260-G260),0)</f>
        <v>0</v>
      </c>
      <c r="N260" s="330">
        <f t="shared" ref="N260" si="327">IF(RIGHT(S260)="C",(+H260-G260),0)</f>
        <v>0</v>
      </c>
      <c r="O260" s="330">
        <f t="shared" ref="O260" si="328">IF(RIGHT(S260)="D",(+H260-G260),0)</f>
        <v>0</v>
      </c>
      <c r="P260" s="471"/>
      <c r="Q260" s="471"/>
      <c r="R260" s="471"/>
      <c r="S260" s="26"/>
      <c r="T260" s="24"/>
      <c r="U260" s="471"/>
      <c r="V260" s="613"/>
      <c r="W260" s="467"/>
      <c r="X260" s="489"/>
      <c r="Y260" s="614"/>
      <c r="Z260" s="486"/>
      <c r="AA260" s="615"/>
      <c r="AB260" s="942"/>
      <c r="AC260" s="943"/>
      <c r="AD260" s="922"/>
      <c r="AE260" s="922"/>
      <c r="AF260" s="922"/>
      <c r="AG260" s="922"/>
      <c r="AH260" s="922"/>
      <c r="AI260" s="922"/>
      <c r="AJ260" s="922"/>
      <c r="AK260" s="922"/>
      <c r="AL260" s="922"/>
      <c r="AM260" s="922"/>
      <c r="AN260" s="922"/>
      <c r="AO260" s="922"/>
      <c r="AP260" s="922"/>
      <c r="AQ260" s="922"/>
      <c r="AR260" s="922"/>
    </row>
    <row r="261" spans="1:44" s="927" customFormat="1" ht="30" customHeight="1" thickBot="1" x14ac:dyDescent="0.25">
      <c r="A261" s="477"/>
      <c r="B261" s="518"/>
      <c r="C261" s="519"/>
      <c r="D261" s="494"/>
      <c r="E261" s="481"/>
      <c r="F261" s="468"/>
      <c r="G261" s="22"/>
      <c r="H261" s="22"/>
      <c r="I261" s="523"/>
      <c r="J261" s="523"/>
      <c r="K261" s="523"/>
      <c r="L261" s="330">
        <f t="shared" ref="L261" si="329">IF(RIGHT(S261)="T",(+H261-G261),0)</f>
        <v>0</v>
      </c>
      <c r="M261" s="330">
        <f t="shared" ref="M261" si="330">IF(RIGHT(S261)="U",(+H261-G261),0)</f>
        <v>0</v>
      </c>
      <c r="N261" s="330">
        <f t="shared" ref="N261" si="331">IF(RIGHT(S261)="C",(+H261-G261),0)</f>
        <v>0</v>
      </c>
      <c r="O261" s="330">
        <f t="shared" ref="O261" si="332">IF(RIGHT(S261)="D",(+H261-G261),0)</f>
        <v>0</v>
      </c>
      <c r="P261" s="471"/>
      <c r="Q261" s="471"/>
      <c r="R261" s="471"/>
      <c r="S261" s="26"/>
      <c r="T261" s="24"/>
      <c r="U261" s="470"/>
      <c r="V261" s="617"/>
      <c r="W261" s="481"/>
      <c r="X261" s="494"/>
      <c r="Y261" s="618"/>
      <c r="Z261" s="486"/>
      <c r="AA261" s="596"/>
      <c r="AB261" s="942"/>
      <c r="AC261" s="943"/>
      <c r="AD261" s="922"/>
      <c r="AE261" s="922"/>
      <c r="AF261" s="922"/>
      <c r="AG261" s="922"/>
      <c r="AH261" s="922"/>
      <c r="AI261" s="922"/>
      <c r="AJ261" s="922"/>
      <c r="AK261" s="922"/>
      <c r="AL261" s="922"/>
      <c r="AM261" s="922"/>
      <c r="AN261" s="922"/>
      <c r="AO261" s="922"/>
      <c r="AP261" s="922"/>
      <c r="AQ261" s="922"/>
      <c r="AR261" s="922"/>
    </row>
    <row r="262" spans="1:44" s="938" customFormat="1" ht="30" customHeight="1" thickBot="1" x14ac:dyDescent="0.25">
      <c r="A262" s="323"/>
      <c r="B262" s="321"/>
      <c r="C262" s="322" t="s">
        <v>53</v>
      </c>
      <c r="D262" s="525"/>
      <c r="E262" s="481"/>
      <c r="F262" s="482" t="s">
        <v>49</v>
      </c>
      <c r="G262" s="324"/>
      <c r="H262" s="324"/>
      <c r="I262" s="569" t="s">
        <v>49</v>
      </c>
      <c r="J262" s="569" t="s">
        <v>49</v>
      </c>
      <c r="K262" s="641"/>
      <c r="L262" s="320">
        <f>SUM(L260:L261)</f>
        <v>0</v>
      </c>
      <c r="M262" s="320">
        <f>SUM(M260:M261)</f>
        <v>0</v>
      </c>
      <c r="N262" s="320">
        <f>SUM(N260:N261)</f>
        <v>0</v>
      </c>
      <c r="O262" s="320">
        <f>SUM(O260:O261)</f>
        <v>0</v>
      </c>
      <c r="P262" s="569"/>
      <c r="Q262" s="569"/>
      <c r="R262" s="569"/>
      <c r="S262" s="321"/>
      <c r="T262" s="642"/>
      <c r="U262" s="525"/>
      <c r="V262" s="617">
        <f>$AB$11-((N262*24))</f>
        <v>744</v>
      </c>
      <c r="W262" s="481">
        <v>371</v>
      </c>
      <c r="X262" s="494">
        <v>169.785</v>
      </c>
      <c r="Y262" s="618">
        <f>W262*X262</f>
        <v>62990.235000000001</v>
      </c>
      <c r="Z262" s="486">
        <f>(Y262*(V262-L262*24))/V262</f>
        <v>62990.235000000008</v>
      </c>
      <c r="AA262" s="619">
        <f>(Z262/Y262)*100</f>
        <v>100.00000000000003</v>
      </c>
      <c r="AB262" s="937"/>
    </row>
    <row r="263" spans="1:44" s="938" customFormat="1" ht="39" customHeight="1" thickBot="1" x14ac:dyDescent="0.25">
      <c r="A263" s="547">
        <v>52</v>
      </c>
      <c r="B263" s="305" t="s">
        <v>440</v>
      </c>
      <c r="C263" s="306" t="s">
        <v>441</v>
      </c>
      <c r="D263" s="489">
        <v>169.72900000000001</v>
      </c>
      <c r="E263" s="467" t="s">
        <v>546</v>
      </c>
      <c r="F263" s="468"/>
      <c r="G263" s="63"/>
      <c r="H263" s="63"/>
      <c r="I263" s="495"/>
      <c r="J263" s="495"/>
      <c r="K263" s="505"/>
      <c r="L263" s="334">
        <f t="shared" ref="L263" si="333">IF(RIGHT(S263)="T",(+H263-G263),0)</f>
        <v>0</v>
      </c>
      <c r="M263" s="334">
        <f t="shared" ref="M263" si="334">IF(RIGHT(S263)="U",(+H263-G263),0)</f>
        <v>0</v>
      </c>
      <c r="N263" s="334">
        <f t="shared" ref="N263" si="335">IF(RIGHT(S263)="C",(+H263-G263),0)</f>
        <v>0</v>
      </c>
      <c r="O263" s="334">
        <f t="shared" ref="O263" si="336">IF(RIGHT(S263)="D",(+H263-G263),0)</f>
        <v>0</v>
      </c>
      <c r="P263" s="495"/>
      <c r="Q263" s="495"/>
      <c r="R263" s="495"/>
      <c r="S263" s="63"/>
      <c r="T263" s="20"/>
      <c r="U263" s="507"/>
      <c r="V263" s="307"/>
      <c r="W263" s="533"/>
      <c r="X263" s="664"/>
      <c r="Y263" s="399"/>
      <c r="Z263" s="486"/>
      <c r="AA263" s="307"/>
      <c r="AB263" s="937"/>
    </row>
    <row r="264" spans="1:44" s="938" customFormat="1" ht="39" customHeight="1" thickBot="1" x14ac:dyDescent="0.25">
      <c r="A264" s="547"/>
      <c r="B264" s="305"/>
      <c r="C264" s="306"/>
      <c r="D264" s="494"/>
      <c r="E264" s="481"/>
      <c r="F264" s="468"/>
      <c r="G264" s="63"/>
      <c r="H264" s="63"/>
      <c r="I264" s="495"/>
      <c r="J264" s="495"/>
      <c r="K264" s="505"/>
      <c r="L264" s="334">
        <f t="shared" ref="L264:L265" si="337">IF(RIGHT(S264)="T",(+H264-G264),0)</f>
        <v>0</v>
      </c>
      <c r="M264" s="334">
        <f t="shared" ref="M264:M265" si="338">IF(RIGHT(S264)="U",(+H264-G264),0)</f>
        <v>0</v>
      </c>
      <c r="N264" s="334">
        <f t="shared" ref="N264:N265" si="339">IF(RIGHT(S264)="C",(+H264-G264),0)</f>
        <v>0</v>
      </c>
      <c r="O264" s="334">
        <f t="shared" ref="O264:O265" si="340">IF(RIGHT(S264)="D",(+H264-G264),0)</f>
        <v>0</v>
      </c>
      <c r="P264" s="495"/>
      <c r="Q264" s="495"/>
      <c r="R264" s="495"/>
      <c r="S264" s="63"/>
      <c r="T264" s="20"/>
      <c r="U264" s="507"/>
      <c r="V264" s="307"/>
      <c r="W264" s="533"/>
      <c r="X264" s="664"/>
      <c r="Y264" s="399"/>
      <c r="Z264" s="486"/>
      <c r="AA264" s="307"/>
      <c r="AB264" s="937"/>
    </row>
    <row r="265" spans="1:44" s="938" customFormat="1" ht="39" customHeight="1" thickBot="1" x14ac:dyDescent="0.25">
      <c r="A265" s="547"/>
      <c r="B265" s="305"/>
      <c r="C265" s="306"/>
      <c r="D265" s="494"/>
      <c r="E265" s="481"/>
      <c r="F265" s="468"/>
      <c r="G265" s="63"/>
      <c r="H265" s="63"/>
      <c r="I265" s="495"/>
      <c r="J265" s="495"/>
      <c r="K265" s="505"/>
      <c r="L265" s="334">
        <f t="shared" si="337"/>
        <v>0</v>
      </c>
      <c r="M265" s="334">
        <f t="shared" si="338"/>
        <v>0</v>
      </c>
      <c r="N265" s="334">
        <f t="shared" si="339"/>
        <v>0</v>
      </c>
      <c r="O265" s="334">
        <f t="shared" si="340"/>
        <v>0</v>
      </c>
      <c r="P265" s="495"/>
      <c r="Q265" s="495"/>
      <c r="R265" s="495"/>
      <c r="S265" s="63"/>
      <c r="T265" s="20"/>
      <c r="U265" s="507"/>
      <c r="V265" s="307"/>
      <c r="W265" s="533"/>
      <c r="X265" s="664"/>
      <c r="Y265" s="399"/>
      <c r="Z265" s="486"/>
      <c r="AA265" s="307"/>
      <c r="AB265" s="937"/>
    </row>
    <row r="266" spans="1:44" s="938" customFormat="1" ht="30" customHeight="1" thickBot="1" x14ac:dyDescent="0.25">
      <c r="A266" s="323"/>
      <c r="B266" s="321"/>
      <c r="C266" s="322" t="s">
        <v>53</v>
      </c>
      <c r="D266" s="279"/>
      <c r="E266" s="568"/>
      <c r="F266" s="569" t="s">
        <v>49</v>
      </c>
      <c r="G266" s="499"/>
      <c r="H266" s="499"/>
      <c r="I266" s="569" t="s">
        <v>49</v>
      </c>
      <c r="J266" s="569" t="s">
        <v>49</v>
      </c>
      <c r="K266" s="641"/>
      <c r="L266" s="320">
        <f>SUM(L263:L265)</f>
        <v>0</v>
      </c>
      <c r="M266" s="320">
        <f>SUM(M263:M265)</f>
        <v>0</v>
      </c>
      <c r="N266" s="320">
        <f>SUM(N263:N265)</f>
        <v>0</v>
      </c>
      <c r="O266" s="320">
        <f>SUM(O263:O265)</f>
        <v>0</v>
      </c>
      <c r="P266" s="569"/>
      <c r="Q266" s="569"/>
      <c r="R266" s="569"/>
      <c r="S266" s="321"/>
      <c r="T266" s="642"/>
      <c r="U266" s="321"/>
      <c r="V266" s="572">
        <f>$AB$11-((N266*24))</f>
        <v>744</v>
      </c>
      <c r="W266" s="665">
        <v>515</v>
      </c>
      <c r="X266" s="666">
        <v>169.72900000000001</v>
      </c>
      <c r="Y266" s="400">
        <f t="shared" ref="Y266" si="341">W266*X266</f>
        <v>87410.435000000012</v>
      </c>
      <c r="Z266" s="486">
        <f>(Y266*(V266-L266*24))/V266</f>
        <v>87410.435000000012</v>
      </c>
      <c r="AA266" s="308">
        <f t="shared" ref="AA266" si="342">(Z266/Y266)*100</f>
        <v>100</v>
      </c>
      <c r="AB266" s="937"/>
    </row>
    <row r="267" spans="1:44" s="937" customFormat="1" ht="30" customHeight="1" thickBot="1" x14ac:dyDescent="0.25">
      <c r="A267" s="667">
        <v>53</v>
      </c>
      <c r="B267" s="464" t="s">
        <v>151</v>
      </c>
      <c r="C267" s="275" t="s">
        <v>152</v>
      </c>
      <c r="D267" s="537">
        <v>98.281000000000006</v>
      </c>
      <c r="E267" s="467" t="s">
        <v>546</v>
      </c>
      <c r="F267" s="495" t="s">
        <v>49</v>
      </c>
      <c r="G267" s="63"/>
      <c r="H267" s="63"/>
      <c r="I267" s="495" t="s">
        <v>49</v>
      </c>
      <c r="J267" s="495" t="s">
        <v>49</v>
      </c>
      <c r="K267" s="495" t="s">
        <v>49</v>
      </c>
      <c r="L267" s="334">
        <f>IF(RIGHT(S267)="T",(+H267-G267),0)</f>
        <v>0</v>
      </c>
      <c r="M267" s="334">
        <f>IF(RIGHT(S267)="U",(+H267-G267),0)</f>
        <v>0</v>
      </c>
      <c r="N267" s="334">
        <f>IF(RIGHT(S267)="C",(+H267-G267),0)</f>
        <v>0</v>
      </c>
      <c r="O267" s="334">
        <f>IF(RIGHT(S267)="D",(+H267-G267),0)</f>
        <v>0</v>
      </c>
      <c r="P267" s="495"/>
      <c r="Q267" s="495"/>
      <c r="R267" s="495"/>
      <c r="S267" s="26"/>
      <c r="T267" s="20"/>
      <c r="U267" s="378"/>
      <c r="V267" s="668"/>
      <c r="W267" s="668"/>
      <c r="X267" s="668"/>
      <c r="Y267" s="668"/>
      <c r="Z267" s="486"/>
      <c r="AA267" s="668"/>
    </row>
    <row r="268" spans="1:44" s="937" customFormat="1" ht="30" customHeight="1" thickBot="1" x14ac:dyDescent="0.25">
      <c r="A268" s="669"/>
      <c r="B268" s="478"/>
      <c r="C268" s="277"/>
      <c r="D268" s="494"/>
      <c r="E268" s="481"/>
      <c r="F268" s="482"/>
      <c r="G268" s="63"/>
      <c r="H268" s="63"/>
      <c r="I268" s="482"/>
      <c r="J268" s="482"/>
      <c r="K268" s="482"/>
      <c r="L268" s="334">
        <f t="shared" ref="L268:L272" si="343">IF(RIGHT(S268)="T",(+H268-G268),0)</f>
        <v>0</v>
      </c>
      <c r="M268" s="334">
        <f t="shared" ref="M268:M272" si="344">IF(RIGHT(S268)="U",(+H268-G268),0)</f>
        <v>0</v>
      </c>
      <c r="N268" s="334">
        <f t="shared" ref="N268:N272" si="345">IF(RIGHT(S268)="C",(+H268-G268),0)</f>
        <v>0</v>
      </c>
      <c r="O268" s="334">
        <f t="shared" ref="O268:O272" si="346">IF(RIGHT(S268)="D",(+H268-G268),0)</f>
        <v>0</v>
      </c>
      <c r="P268" s="482"/>
      <c r="Q268" s="482"/>
      <c r="R268" s="482"/>
      <c r="S268" s="63"/>
      <c r="T268" s="20"/>
      <c r="U268" s="411"/>
      <c r="V268" s="525"/>
      <c r="W268" s="525"/>
      <c r="X268" s="525"/>
      <c r="Y268" s="525"/>
      <c r="Z268" s="486"/>
      <c r="AA268" s="496"/>
    </row>
    <row r="269" spans="1:44" s="937" customFormat="1" ht="30" customHeight="1" thickBot="1" x14ac:dyDescent="0.25">
      <c r="A269" s="669"/>
      <c r="B269" s="478"/>
      <c r="C269" s="277"/>
      <c r="D269" s="494"/>
      <c r="E269" s="481"/>
      <c r="F269" s="482"/>
      <c r="G269" s="63"/>
      <c r="H269" s="63"/>
      <c r="I269" s="482"/>
      <c r="J269" s="482"/>
      <c r="K269" s="482"/>
      <c r="L269" s="334">
        <f t="shared" si="343"/>
        <v>0</v>
      </c>
      <c r="M269" s="334">
        <f t="shared" si="344"/>
        <v>0</v>
      </c>
      <c r="N269" s="334">
        <f t="shared" si="345"/>
        <v>0</v>
      </c>
      <c r="O269" s="334">
        <f t="shared" si="346"/>
        <v>0</v>
      </c>
      <c r="P269" s="482"/>
      <c r="Q269" s="482"/>
      <c r="R269" s="482"/>
      <c r="S269" s="26"/>
      <c r="T269" s="20"/>
      <c r="U269" s="411"/>
      <c r="V269" s="525"/>
      <c r="W269" s="525"/>
      <c r="X269" s="525"/>
      <c r="Y269" s="525"/>
      <c r="Z269" s="486"/>
      <c r="AA269" s="496"/>
    </row>
    <row r="270" spans="1:44" s="937" customFormat="1" ht="30" customHeight="1" thickBot="1" x14ac:dyDescent="0.25">
      <c r="A270" s="669"/>
      <c r="B270" s="478"/>
      <c r="C270" s="277"/>
      <c r="D270" s="494"/>
      <c r="E270" s="481"/>
      <c r="F270" s="482"/>
      <c r="G270" s="63"/>
      <c r="H270" s="63"/>
      <c r="I270" s="482"/>
      <c r="J270" s="482"/>
      <c r="K270" s="482"/>
      <c r="L270" s="334">
        <f t="shared" si="343"/>
        <v>0</v>
      </c>
      <c r="M270" s="334">
        <f t="shared" si="344"/>
        <v>0</v>
      </c>
      <c r="N270" s="334">
        <f t="shared" si="345"/>
        <v>0</v>
      </c>
      <c r="O270" s="334">
        <f t="shared" si="346"/>
        <v>0</v>
      </c>
      <c r="P270" s="482"/>
      <c r="Q270" s="482"/>
      <c r="R270" s="482"/>
      <c r="S270" s="26"/>
      <c r="T270" s="20"/>
      <c r="U270" s="411"/>
      <c r="V270" s="525"/>
      <c r="W270" s="525"/>
      <c r="X270" s="525"/>
      <c r="Y270" s="525"/>
      <c r="Z270" s="486"/>
      <c r="AA270" s="496"/>
    </row>
    <row r="271" spans="1:44" s="937" customFormat="1" ht="30" customHeight="1" thickBot="1" x14ac:dyDescent="0.25">
      <c r="A271" s="669"/>
      <c r="B271" s="478"/>
      <c r="C271" s="277"/>
      <c r="D271" s="494"/>
      <c r="E271" s="481"/>
      <c r="F271" s="482"/>
      <c r="G271" s="63"/>
      <c r="H271" s="63"/>
      <c r="I271" s="482"/>
      <c r="J271" s="482"/>
      <c r="K271" s="482"/>
      <c r="L271" s="334">
        <f t="shared" si="343"/>
        <v>0</v>
      </c>
      <c r="M271" s="334">
        <f t="shared" si="344"/>
        <v>0</v>
      </c>
      <c r="N271" s="334">
        <f t="shared" si="345"/>
        <v>0</v>
      </c>
      <c r="O271" s="334">
        <f t="shared" si="346"/>
        <v>0</v>
      </c>
      <c r="P271" s="482"/>
      <c r="Q271" s="482"/>
      <c r="R271" s="482"/>
      <c r="S271" s="26"/>
      <c r="T271" s="20"/>
      <c r="U271" s="411"/>
      <c r="V271" s="525"/>
      <c r="W271" s="525"/>
      <c r="X271" s="525"/>
      <c r="Y271" s="525"/>
      <c r="Z271" s="486"/>
      <c r="AA271" s="496"/>
    </row>
    <row r="272" spans="1:44" s="937" customFormat="1" ht="30" customHeight="1" thickBot="1" x14ac:dyDescent="0.25">
      <c r="A272" s="669"/>
      <c r="B272" s="478"/>
      <c r="C272" s="277"/>
      <c r="D272" s="494"/>
      <c r="E272" s="481"/>
      <c r="F272" s="482"/>
      <c r="G272" s="563"/>
      <c r="H272" s="563"/>
      <c r="I272" s="482"/>
      <c r="J272" s="482"/>
      <c r="K272" s="482"/>
      <c r="L272" s="334">
        <f t="shared" si="343"/>
        <v>0</v>
      </c>
      <c r="M272" s="334">
        <f t="shared" si="344"/>
        <v>0</v>
      </c>
      <c r="N272" s="334">
        <f t="shared" si="345"/>
        <v>0</v>
      </c>
      <c r="O272" s="334">
        <f t="shared" si="346"/>
        <v>0</v>
      </c>
      <c r="P272" s="482"/>
      <c r="Q272" s="482"/>
      <c r="R272" s="482"/>
      <c r="S272" s="22"/>
      <c r="T272" s="24"/>
      <c r="U272" s="411"/>
      <c r="V272" s="525"/>
      <c r="W272" s="525"/>
      <c r="X272" s="525"/>
      <c r="Y272" s="525"/>
      <c r="Z272" s="486"/>
      <c r="AA272" s="496"/>
    </row>
    <row r="273" spans="1:44" s="938" customFormat="1" ht="30" customHeight="1" thickBot="1" x14ac:dyDescent="0.25">
      <c r="A273" s="323"/>
      <c r="B273" s="321"/>
      <c r="C273" s="322" t="s">
        <v>53</v>
      </c>
      <c r="D273" s="321"/>
      <c r="E273" s="568"/>
      <c r="F273" s="569" t="s">
        <v>49</v>
      </c>
      <c r="G273" s="499"/>
      <c r="H273" s="499"/>
      <c r="I273" s="569" t="s">
        <v>49</v>
      </c>
      <c r="J273" s="569" t="s">
        <v>49</v>
      </c>
      <c r="K273" s="569" t="s">
        <v>49</v>
      </c>
      <c r="L273" s="320">
        <f>SUM(L267:L272)</f>
        <v>0</v>
      </c>
      <c r="M273" s="320">
        <f>SUM(M267:M272)</f>
        <v>0</v>
      </c>
      <c r="N273" s="320">
        <f t="shared" ref="N273:O273" si="347">SUM(N267:N272)</f>
        <v>0</v>
      </c>
      <c r="O273" s="320">
        <f t="shared" si="347"/>
        <v>0</v>
      </c>
      <c r="P273" s="569"/>
      <c r="Q273" s="569"/>
      <c r="R273" s="569"/>
      <c r="S273" s="321"/>
      <c r="T273" s="642"/>
      <c r="U273" s="321"/>
      <c r="V273" s="572">
        <f>$AB$11-((N273*24))</f>
        <v>744</v>
      </c>
      <c r="W273" s="568">
        <v>515</v>
      </c>
      <c r="X273" s="637">
        <v>98.281000000000006</v>
      </c>
      <c r="Y273" s="338">
        <f>W273*X273</f>
        <v>50614.715000000004</v>
      </c>
      <c r="Z273" s="486">
        <f>(Y273*(V273-L273*24))/V273</f>
        <v>50614.715000000004</v>
      </c>
      <c r="AA273" s="339">
        <f>(Z273/Y273)*100</f>
        <v>100</v>
      </c>
      <c r="AB273" s="937"/>
    </row>
    <row r="274" spans="1:44" s="938" customFormat="1" ht="30" customHeight="1" thickBot="1" x14ac:dyDescent="0.25">
      <c r="A274" s="670">
        <v>54</v>
      </c>
      <c r="B274" s="518" t="s">
        <v>153</v>
      </c>
      <c r="C274" s="519" t="s">
        <v>154</v>
      </c>
      <c r="D274" s="494">
        <v>98.281000000000006</v>
      </c>
      <c r="E274" s="467" t="s">
        <v>546</v>
      </c>
      <c r="F274" s="495"/>
      <c r="G274" s="499"/>
      <c r="H274" s="499"/>
      <c r="I274" s="495" t="s">
        <v>49</v>
      </c>
      <c r="J274" s="495" t="s">
        <v>49</v>
      </c>
      <c r="K274" s="495" t="s">
        <v>49</v>
      </c>
      <c r="L274" s="334">
        <f>IF(RIGHT(S274)="T",(+H270-G270),0)</f>
        <v>0</v>
      </c>
      <c r="M274" s="334">
        <f>IF(RIGHT(S274)="U",(+H270-G270),0)</f>
        <v>0</v>
      </c>
      <c r="N274" s="334">
        <f>IF(RIGHT(S274)="C",(+H270-G270),0)</f>
        <v>0</v>
      </c>
      <c r="O274" s="334">
        <f>IF(RIGHT(S274)="D",(+H270-G270),0)</f>
        <v>0</v>
      </c>
      <c r="P274" s="495"/>
      <c r="Q274" s="495"/>
      <c r="R274" s="495"/>
      <c r="S274" s="309"/>
      <c r="T274" s="401"/>
      <c r="U274" s="378"/>
      <c r="V274" s="668"/>
      <c r="W274" s="668"/>
      <c r="X274" s="668"/>
      <c r="Y274" s="668"/>
      <c r="Z274" s="486"/>
      <c r="AA274" s="668"/>
      <c r="AB274" s="937"/>
    </row>
    <row r="275" spans="1:44" s="938" customFormat="1" ht="30" customHeight="1" thickBot="1" x14ac:dyDescent="0.25">
      <c r="A275" s="670"/>
      <c r="B275" s="518"/>
      <c r="C275" s="519"/>
      <c r="D275" s="494"/>
      <c r="E275" s="591"/>
      <c r="F275" s="532"/>
      <c r="G275" s="499"/>
      <c r="H275" s="499"/>
      <c r="I275" s="532" t="s">
        <v>49</v>
      </c>
      <c r="J275" s="532" t="s">
        <v>49</v>
      </c>
      <c r="K275" s="532" t="s">
        <v>49</v>
      </c>
      <c r="L275" s="318">
        <f>IF(RIGHT(S275)="T",(+H271-G271),0)</f>
        <v>0</v>
      </c>
      <c r="M275" s="318">
        <f>IF(RIGHT(S275)="U",(+H271-G271),0)</f>
        <v>0</v>
      </c>
      <c r="N275" s="318">
        <f>IF(RIGHT(S275)="C",(+H271-G271),0)</f>
        <v>0</v>
      </c>
      <c r="O275" s="318">
        <f>IF(RIGHT(S275)="D",(+H271-G271),0)</f>
        <v>0</v>
      </c>
      <c r="P275" s="532"/>
      <c r="Q275" s="532"/>
      <c r="R275" s="532"/>
      <c r="S275" s="310"/>
      <c r="T275" s="402"/>
      <c r="U275" s="506"/>
      <c r="V275" s="507"/>
      <c r="W275" s="507"/>
      <c r="X275" s="507"/>
      <c r="Y275" s="507"/>
      <c r="Z275" s="486"/>
      <c r="AA275" s="507"/>
      <c r="AB275" s="937"/>
    </row>
    <row r="276" spans="1:44" s="927" customFormat="1" ht="30" customHeight="1" thickBot="1" x14ac:dyDescent="0.25">
      <c r="A276" s="616"/>
      <c r="B276" s="567"/>
      <c r="C276" s="277" t="s">
        <v>53</v>
      </c>
      <c r="D276" s="525"/>
      <c r="E276" s="622"/>
      <c r="F276" s="532" t="s">
        <v>49</v>
      </c>
      <c r="G276" s="283"/>
      <c r="H276" s="283"/>
      <c r="I276" s="569" t="s">
        <v>49</v>
      </c>
      <c r="J276" s="569" t="s">
        <v>49</v>
      </c>
      <c r="K276" s="569" t="s">
        <v>49</v>
      </c>
      <c r="L276" s="320">
        <f t="shared" ref="L276:M276" si="348">SUM(L274:L275)</f>
        <v>0</v>
      </c>
      <c r="M276" s="320">
        <f t="shared" si="348"/>
        <v>0</v>
      </c>
      <c r="N276" s="320">
        <f>SUM(N274:N275)</f>
        <v>0</v>
      </c>
      <c r="O276" s="320">
        <f t="shared" ref="O276" si="349">SUM(O274:O275)</f>
        <v>0</v>
      </c>
      <c r="P276" s="671"/>
      <c r="Q276" s="671"/>
      <c r="R276" s="671"/>
      <c r="S276" s="672"/>
      <c r="T276" s="673"/>
      <c r="U276" s="671"/>
      <c r="V276" s="572">
        <f>$AB$11-((N276*24))</f>
        <v>744</v>
      </c>
      <c r="W276" s="568">
        <v>515</v>
      </c>
      <c r="X276" s="637">
        <v>98.281000000000006</v>
      </c>
      <c r="Y276" s="338">
        <f>W276*X276</f>
        <v>50614.715000000004</v>
      </c>
      <c r="Z276" s="486">
        <f>(Y276*(V276-L276*24))/V276</f>
        <v>50614.715000000004</v>
      </c>
      <c r="AA276" s="572">
        <f>(Z276/Y276)*100</f>
        <v>100</v>
      </c>
      <c r="AB276" s="944"/>
      <c r="AC276" s="945"/>
      <c r="AD276" s="922"/>
      <c r="AE276" s="922"/>
      <c r="AF276" s="922"/>
      <c r="AG276" s="922"/>
      <c r="AH276" s="922"/>
      <c r="AI276" s="922"/>
      <c r="AJ276" s="922"/>
      <c r="AK276" s="922"/>
      <c r="AL276" s="922"/>
      <c r="AM276" s="922"/>
      <c r="AN276" s="922"/>
      <c r="AO276" s="922"/>
      <c r="AP276" s="922"/>
      <c r="AQ276" s="922"/>
      <c r="AR276" s="922"/>
    </row>
    <row r="277" spans="1:44" s="937" customFormat="1" ht="30" customHeight="1" thickBot="1" x14ac:dyDescent="0.25">
      <c r="A277" s="274">
        <v>55</v>
      </c>
      <c r="B277" s="464" t="s">
        <v>155</v>
      </c>
      <c r="C277" s="275" t="s">
        <v>156</v>
      </c>
      <c r="D277" s="489">
        <v>41.743000000000002</v>
      </c>
      <c r="E277" s="467" t="s">
        <v>546</v>
      </c>
      <c r="F277" s="482" t="s">
        <v>49</v>
      </c>
      <c r="G277" s="32"/>
      <c r="H277" s="32"/>
      <c r="I277" s="482" t="s">
        <v>49</v>
      </c>
      <c r="J277" s="482" t="s">
        <v>49</v>
      </c>
      <c r="K277" s="482" t="s">
        <v>49</v>
      </c>
      <c r="L277" s="340">
        <f>IF(RIGHT(S277)="T",(+H277-G277),0)</f>
        <v>0</v>
      </c>
      <c r="M277" s="340">
        <f>IF(RIGHT(S277)="U",(+H277-G277),0)</f>
        <v>0</v>
      </c>
      <c r="N277" s="340">
        <f>IF(RIGHT(S277)="C",(+H277-G277),0)</f>
        <v>0</v>
      </c>
      <c r="O277" s="340">
        <f>IF(RIGHT(S277)="D",(+H277-G277),0)</f>
        <v>0</v>
      </c>
      <c r="P277" s="482"/>
      <c r="Q277" s="482"/>
      <c r="R277" s="482"/>
      <c r="S277" s="23"/>
      <c r="T277" s="24"/>
      <c r="U277" s="375"/>
      <c r="V277" s="491"/>
      <c r="W277" s="492"/>
      <c r="X277" s="492"/>
      <c r="Y277" s="492"/>
      <c r="Z277" s="486"/>
      <c r="AA277" s="493"/>
    </row>
    <row r="278" spans="1:44" s="937" customFormat="1" ht="30" customHeight="1" thickBot="1" x14ac:dyDescent="0.25">
      <c r="A278" s="276"/>
      <c r="B278" s="478"/>
      <c r="C278" s="277"/>
      <c r="D278" s="494"/>
      <c r="E278" s="481"/>
      <c r="F278" s="482"/>
      <c r="G278" s="32"/>
      <c r="H278" s="32"/>
      <c r="I278" s="482"/>
      <c r="J278" s="482"/>
      <c r="K278" s="482"/>
      <c r="L278" s="340">
        <f>IF(RIGHT(S278)="T",(+H278-G278),0)</f>
        <v>0</v>
      </c>
      <c r="M278" s="340">
        <f>IF(RIGHT(S278)="U",(+H278-G278),0)</f>
        <v>0</v>
      </c>
      <c r="N278" s="340">
        <f>IF(RIGHT(S278)="C",(+H278-G278),0)</f>
        <v>0</v>
      </c>
      <c r="O278" s="340">
        <f>IF(RIGHT(S278)="D",(+H278-G278),0)</f>
        <v>0</v>
      </c>
      <c r="P278" s="482"/>
      <c r="Q278" s="482"/>
      <c r="R278" s="482"/>
      <c r="S278" s="23"/>
      <c r="T278" s="24"/>
      <c r="U278" s="411"/>
      <c r="V278" s="496"/>
      <c r="W278" s="497"/>
      <c r="X278" s="497"/>
      <c r="Y278" s="497"/>
      <c r="Z278" s="486"/>
      <c r="AA278" s="498"/>
    </row>
    <row r="279" spans="1:44" s="937" customFormat="1" ht="30" customHeight="1" thickBot="1" x14ac:dyDescent="0.25">
      <c r="A279" s="276"/>
      <c r="B279" s="478"/>
      <c r="C279" s="277"/>
      <c r="D279" s="494"/>
      <c r="E279" s="481"/>
      <c r="F279" s="482"/>
      <c r="G279" s="22"/>
      <c r="H279" s="22"/>
      <c r="I279" s="482"/>
      <c r="J279" s="482"/>
      <c r="K279" s="482"/>
      <c r="L279" s="318">
        <f>IF(RIGHT(S279)="T",(+H279-G279),0)</f>
        <v>0</v>
      </c>
      <c r="M279" s="318">
        <f>IF(RIGHT(S279)="U",(+H279-G279),0)</f>
        <v>0</v>
      </c>
      <c r="N279" s="318">
        <f>IF(RIGHT(S279)="C",(+H279-G279),0)</f>
        <v>0</v>
      </c>
      <c r="O279" s="318">
        <f>IF(RIGHT(S279)="D",(+H279-G279),0)</f>
        <v>0</v>
      </c>
      <c r="P279" s="482"/>
      <c r="Q279" s="482"/>
      <c r="R279" s="482"/>
      <c r="S279" s="23"/>
      <c r="T279" s="24"/>
      <c r="U279" s="411"/>
      <c r="V279" s="496"/>
      <c r="W279" s="497"/>
      <c r="X279" s="497"/>
      <c r="Y279" s="497"/>
      <c r="Z279" s="486"/>
      <c r="AA279" s="498"/>
    </row>
    <row r="280" spans="1:44" s="938" customFormat="1" ht="30" customHeight="1" thickBot="1" x14ac:dyDescent="0.25">
      <c r="A280" s="323"/>
      <c r="B280" s="321"/>
      <c r="C280" s="322" t="s">
        <v>53</v>
      </c>
      <c r="D280" s="321"/>
      <c r="E280" s="483"/>
      <c r="F280" s="569" t="s">
        <v>49</v>
      </c>
      <c r="G280" s="324"/>
      <c r="H280" s="324"/>
      <c r="I280" s="569" t="s">
        <v>49</v>
      </c>
      <c r="J280" s="569" t="s">
        <v>49</v>
      </c>
      <c r="K280" s="569" t="s">
        <v>49</v>
      </c>
      <c r="L280" s="320">
        <f>SUM(L277:L279)</f>
        <v>0</v>
      </c>
      <c r="M280" s="320">
        <f t="shared" ref="M280:O280" si="350">SUM(M277:M279)</f>
        <v>0</v>
      </c>
      <c r="N280" s="320">
        <f t="shared" si="350"/>
        <v>0</v>
      </c>
      <c r="O280" s="320">
        <f t="shared" si="350"/>
        <v>0</v>
      </c>
      <c r="P280" s="569"/>
      <c r="Q280" s="569"/>
      <c r="R280" s="569"/>
      <c r="S280" s="321"/>
      <c r="T280" s="642"/>
      <c r="U280" s="321"/>
      <c r="V280" s="572">
        <f>$AB$11-((N280*24))</f>
        <v>744</v>
      </c>
      <c r="W280" s="568">
        <v>515</v>
      </c>
      <c r="X280" s="637">
        <v>41.743000000000002</v>
      </c>
      <c r="Y280" s="338">
        <f>W280*X280</f>
        <v>21497.645</v>
      </c>
      <c r="Z280" s="486">
        <f>(Y280*(V280-L280*24))/V280</f>
        <v>21497.645</v>
      </c>
      <c r="AA280" s="339">
        <f>(Z280/Y280)*100</f>
        <v>100</v>
      </c>
      <c r="AB280" s="937"/>
    </row>
    <row r="281" spans="1:44" s="927" customFormat="1" ht="30" customHeight="1" thickBot="1" x14ac:dyDescent="0.25">
      <c r="A281" s="463">
        <v>56</v>
      </c>
      <c r="B281" s="512" t="s">
        <v>157</v>
      </c>
      <c r="C281" s="513" t="s">
        <v>158</v>
      </c>
      <c r="D281" s="489">
        <v>73.825999999999993</v>
      </c>
      <c r="E281" s="467" t="s">
        <v>546</v>
      </c>
      <c r="F281" s="468" t="s">
        <v>49</v>
      </c>
      <c r="G281" s="272"/>
      <c r="H281" s="272"/>
      <c r="I281" s="523"/>
      <c r="J281" s="523"/>
      <c r="K281" s="523"/>
      <c r="L281" s="285">
        <f>IF(RIGHT(S281)="T",(+H281-G281),0)</f>
        <v>0</v>
      </c>
      <c r="M281" s="285">
        <f>IF(RIGHT(S281)="U",(+H281-G281),0)</f>
        <v>0</v>
      </c>
      <c r="N281" s="285">
        <f>IF(RIGHT(S281)="C",(+H281-G281),0)</f>
        <v>0</v>
      </c>
      <c r="O281" s="285">
        <f>IF(RIGHT(S281)="D",(+H281-G281),0)</f>
        <v>0</v>
      </c>
      <c r="P281" s="471"/>
      <c r="Q281" s="471"/>
      <c r="R281" s="471"/>
      <c r="S281" s="296"/>
      <c r="T281" s="383"/>
      <c r="U281" s="471"/>
      <c r="V281" s="613"/>
      <c r="W281" s="467"/>
      <c r="X281" s="489"/>
      <c r="Y281" s="614"/>
      <c r="Z281" s="486"/>
      <c r="AA281" s="615"/>
      <c r="AB281" s="942"/>
      <c r="AC281" s="943"/>
      <c r="AD281" s="922"/>
      <c r="AE281" s="922"/>
      <c r="AF281" s="922"/>
      <c r="AG281" s="922"/>
      <c r="AH281" s="922"/>
      <c r="AI281" s="922"/>
      <c r="AJ281" s="922"/>
      <c r="AK281" s="922"/>
      <c r="AL281" s="922"/>
      <c r="AM281" s="922"/>
      <c r="AN281" s="922"/>
      <c r="AO281" s="922"/>
      <c r="AP281" s="922"/>
      <c r="AQ281" s="922"/>
      <c r="AR281" s="922"/>
    </row>
    <row r="282" spans="1:44" s="927" customFormat="1" ht="30" customHeight="1" thickBot="1" x14ac:dyDescent="0.25">
      <c r="A282" s="477"/>
      <c r="B282" s="518"/>
      <c r="C282" s="519"/>
      <c r="D282" s="494"/>
      <c r="E282" s="481"/>
      <c r="F282" s="482"/>
      <c r="G282" s="272"/>
      <c r="H282" s="272"/>
      <c r="I282" s="469"/>
      <c r="J282" s="469"/>
      <c r="K282" s="469"/>
      <c r="L282" s="318">
        <f t="shared" ref="L282" si="351">IF(RIGHT(S282)="T",(+H282-G282),0)</f>
        <v>0</v>
      </c>
      <c r="M282" s="318">
        <f t="shared" ref="M282" si="352">IF(RIGHT(S282)="U",(+H282-G282),0)</f>
        <v>0</v>
      </c>
      <c r="N282" s="318">
        <f t="shared" ref="N282" si="353">IF(RIGHT(S282)="C",(+H282-G282),0)</f>
        <v>0</v>
      </c>
      <c r="O282" s="318">
        <f t="shared" ref="O282" si="354">IF(RIGHT(S282)="D",(+H282-G282),0)</f>
        <v>0</v>
      </c>
      <c r="P282" s="470"/>
      <c r="Q282" s="470"/>
      <c r="R282" s="470"/>
      <c r="S282" s="289"/>
      <c r="T282" s="383"/>
      <c r="U282" s="470"/>
      <c r="V282" s="617"/>
      <c r="W282" s="481"/>
      <c r="X282" s="494"/>
      <c r="Y282" s="618"/>
      <c r="Z282" s="486"/>
      <c r="AA282" s="619"/>
      <c r="AB282" s="942"/>
      <c r="AC282" s="943"/>
      <c r="AD282" s="922"/>
      <c r="AE282" s="922"/>
      <c r="AF282" s="922"/>
      <c r="AG282" s="922"/>
      <c r="AH282" s="922"/>
      <c r="AI282" s="922"/>
      <c r="AJ282" s="922"/>
      <c r="AK282" s="922"/>
      <c r="AL282" s="922"/>
      <c r="AM282" s="922"/>
      <c r="AN282" s="922"/>
      <c r="AO282" s="922"/>
      <c r="AP282" s="922"/>
      <c r="AQ282" s="922"/>
      <c r="AR282" s="922"/>
    </row>
    <row r="283" spans="1:44" s="938" customFormat="1" ht="30" customHeight="1" thickBot="1" x14ac:dyDescent="0.25">
      <c r="A283" s="278"/>
      <c r="B283" s="279"/>
      <c r="C283" s="287" t="s">
        <v>53</v>
      </c>
      <c r="D283" s="279"/>
      <c r="E283" s="483"/>
      <c r="F283" s="484" t="s">
        <v>49</v>
      </c>
      <c r="G283" s="283"/>
      <c r="H283" s="283"/>
      <c r="I283" s="484" t="s">
        <v>49</v>
      </c>
      <c r="J283" s="484" t="s">
        <v>49</v>
      </c>
      <c r="K283" s="484" t="s">
        <v>49</v>
      </c>
      <c r="L283" s="280">
        <f>SUM(L281:L282)</f>
        <v>0</v>
      </c>
      <c r="M283" s="280">
        <f>SUM(M281:M282)</f>
        <v>0</v>
      </c>
      <c r="N283" s="280">
        <f>SUM(N281:N282)</f>
        <v>0</v>
      </c>
      <c r="O283" s="280">
        <f>SUM(O281:O282)</f>
        <v>0</v>
      </c>
      <c r="P283" s="484"/>
      <c r="Q283" s="484"/>
      <c r="R283" s="484"/>
      <c r="S283" s="279"/>
      <c r="T283" s="509"/>
      <c r="U283" s="279"/>
      <c r="V283" s="486">
        <f>$AB$11-((N283*24))</f>
        <v>744</v>
      </c>
      <c r="W283" s="483">
        <v>515</v>
      </c>
      <c r="X283" s="510">
        <v>73.825999999999993</v>
      </c>
      <c r="Y283" s="281">
        <f>W283*X283</f>
        <v>38020.39</v>
      </c>
      <c r="Z283" s="486">
        <f>(Y283*(V283-L283*24))/V283</f>
        <v>38020.39</v>
      </c>
      <c r="AA283" s="282">
        <f>(Z283/Y283)*100</f>
        <v>100</v>
      </c>
      <c r="AB283" s="937"/>
    </row>
    <row r="284" spans="1:44" s="937" customFormat="1" ht="30" customHeight="1" thickBot="1" x14ac:dyDescent="0.25">
      <c r="A284" s="674">
        <v>57</v>
      </c>
      <c r="B284" s="464" t="s">
        <v>159</v>
      </c>
      <c r="C284" s="275" t="s">
        <v>160</v>
      </c>
      <c r="D284" s="489">
        <v>73.825999999999993</v>
      </c>
      <c r="E284" s="467" t="s">
        <v>546</v>
      </c>
      <c r="F284" s="468" t="s">
        <v>49</v>
      </c>
      <c r="G284" s="63"/>
      <c r="H284" s="63"/>
      <c r="I284" s="468" t="s">
        <v>49</v>
      </c>
      <c r="J284" s="468" t="s">
        <v>49</v>
      </c>
      <c r="K284" s="468" t="s">
        <v>49</v>
      </c>
      <c r="L284" s="285">
        <f>IF(RIGHT(S284)="T",(+H284-G284),0)</f>
        <v>0</v>
      </c>
      <c r="M284" s="285">
        <f>IF(RIGHT(S284)="U",(+H284-G284),0)</f>
        <v>0</v>
      </c>
      <c r="N284" s="285">
        <f>IF(RIGHT(S284)="C",(+H284-G284),0)</f>
        <v>0</v>
      </c>
      <c r="O284" s="285">
        <f>IF(RIGHT(S284)="D",(+H284-G284),0)</f>
        <v>0</v>
      </c>
      <c r="P284" s="468"/>
      <c r="Q284" s="468"/>
      <c r="R284" s="468"/>
      <c r="S284" s="26"/>
      <c r="T284" s="20"/>
      <c r="U284" s="375"/>
      <c r="V284" s="491"/>
      <c r="W284" s="492"/>
      <c r="X284" s="492"/>
      <c r="Y284" s="492"/>
      <c r="Z284" s="486"/>
      <c r="AA284" s="493"/>
    </row>
    <row r="285" spans="1:44" s="937" customFormat="1" ht="30" customHeight="1" thickBot="1" x14ac:dyDescent="0.25">
      <c r="A285" s="669"/>
      <c r="B285" s="478"/>
      <c r="C285" s="277"/>
      <c r="D285" s="494"/>
      <c r="E285" s="481"/>
      <c r="F285" s="468" t="s">
        <v>49</v>
      </c>
      <c r="G285" s="22"/>
      <c r="H285" s="22"/>
      <c r="I285" s="468" t="s">
        <v>49</v>
      </c>
      <c r="J285" s="468" t="s">
        <v>49</v>
      </c>
      <c r="K285" s="468" t="s">
        <v>49</v>
      </c>
      <c r="L285" s="318">
        <f t="shared" ref="L285" si="355">IF(RIGHT(S285)="T",(+H285-G285),0)</f>
        <v>0</v>
      </c>
      <c r="M285" s="318">
        <f t="shared" ref="M285" si="356">IF(RIGHT(S285)="U",(+H285-G285),0)</f>
        <v>0</v>
      </c>
      <c r="N285" s="318">
        <f t="shared" ref="N285" si="357">IF(RIGHT(S285)="C",(+H285-G285),0)</f>
        <v>0</v>
      </c>
      <c r="O285" s="318">
        <f t="shared" ref="O285" si="358">IF(RIGHT(S285)="D",(+H285-G285),0)</f>
        <v>0</v>
      </c>
      <c r="P285" s="468"/>
      <c r="Q285" s="468"/>
      <c r="R285" s="468"/>
      <c r="S285" s="23"/>
      <c r="T285" s="24"/>
      <c r="U285" s="411"/>
      <c r="V285" s="496"/>
      <c r="W285" s="497"/>
      <c r="X285" s="497"/>
      <c r="Y285" s="497"/>
      <c r="Z285" s="486"/>
      <c r="AA285" s="498"/>
    </row>
    <row r="286" spans="1:44" s="938" customFormat="1" ht="30" customHeight="1" thickBot="1" x14ac:dyDescent="0.25">
      <c r="A286" s="323"/>
      <c r="B286" s="525"/>
      <c r="C286" s="322" t="s">
        <v>53</v>
      </c>
      <c r="D286" s="525"/>
      <c r="E286" s="481"/>
      <c r="F286" s="482" t="s">
        <v>49</v>
      </c>
      <c r="G286" s="283"/>
      <c r="H286" s="283"/>
      <c r="I286" s="569" t="s">
        <v>49</v>
      </c>
      <c r="J286" s="569" t="s">
        <v>49</v>
      </c>
      <c r="K286" s="569" t="s">
        <v>49</v>
      </c>
      <c r="L286" s="320">
        <f>SUM(L284:L285)</f>
        <v>0</v>
      </c>
      <c r="M286" s="320">
        <f>SUM(M284:M285)</f>
        <v>0</v>
      </c>
      <c r="N286" s="320">
        <f>SUM(N284:N285)</f>
        <v>0</v>
      </c>
      <c r="O286" s="320">
        <f>SUM(O284:O285)</f>
        <v>0</v>
      </c>
      <c r="P286" s="569"/>
      <c r="Q286" s="569"/>
      <c r="R286" s="569"/>
      <c r="S286" s="321"/>
      <c r="T286" s="642"/>
      <c r="U286" s="321"/>
      <c r="V286" s="266">
        <v>734.52</v>
      </c>
      <c r="W286" s="568">
        <v>515</v>
      </c>
      <c r="X286" s="637">
        <v>73.825999999999993</v>
      </c>
      <c r="Y286" s="338">
        <f>W286*X286</f>
        <v>38020.39</v>
      </c>
      <c r="Z286" s="486">
        <f>(Y286*(V286-L286*24))/V286</f>
        <v>38020.39</v>
      </c>
      <c r="AA286" s="339">
        <f>(Z286/Y286)*100</f>
        <v>100</v>
      </c>
      <c r="AB286" s="937"/>
    </row>
    <row r="287" spans="1:44" s="927" customFormat="1" ht="13.5" thickBot="1" x14ac:dyDescent="0.25">
      <c r="A287" s="463">
        <v>58</v>
      </c>
      <c r="B287" s="403" t="s">
        <v>539</v>
      </c>
      <c r="C287" s="40" t="s">
        <v>533</v>
      </c>
      <c r="D287" s="45">
        <v>30.702999999999999</v>
      </c>
      <c r="E287" s="467" t="s">
        <v>546</v>
      </c>
      <c r="F287" s="532" t="s">
        <v>49</v>
      </c>
      <c r="G287" s="272"/>
      <c r="H287" s="272"/>
      <c r="I287" s="523"/>
      <c r="J287" s="523"/>
      <c r="K287" s="523"/>
      <c r="L287" s="285">
        <f>IF(RIGHT(S287)="T",(+H287-G287),0)</f>
        <v>0</v>
      </c>
      <c r="M287" s="285">
        <f>IF(RIGHT(S287)="U",(+H287-G287),0)</f>
        <v>0</v>
      </c>
      <c r="N287" s="285">
        <f>IF(RIGHT(S287)="C",(+H287-G287),0)</f>
        <v>0</v>
      </c>
      <c r="O287" s="285">
        <f>IF(RIGHT(S287)="D",(+H287-G287),0)</f>
        <v>0</v>
      </c>
      <c r="P287" s="471"/>
      <c r="Q287" s="471"/>
      <c r="R287" s="471"/>
      <c r="S287" s="289"/>
      <c r="T287" s="383"/>
      <c r="U287" s="471"/>
      <c r="V287" s="472"/>
      <c r="W287" s="621"/>
      <c r="X287" s="621"/>
      <c r="Y287" s="621"/>
      <c r="Z287" s="486"/>
      <c r="AA287" s="476"/>
      <c r="AB287" s="942"/>
      <c r="AC287" s="943"/>
      <c r="AD287" s="922"/>
      <c r="AE287" s="922"/>
      <c r="AF287" s="922"/>
      <c r="AG287" s="922"/>
      <c r="AH287" s="922"/>
      <c r="AI287" s="922"/>
      <c r="AJ287" s="922"/>
      <c r="AK287" s="922"/>
      <c r="AL287" s="922"/>
      <c r="AM287" s="922"/>
      <c r="AN287" s="922"/>
      <c r="AO287" s="922"/>
      <c r="AP287" s="922"/>
      <c r="AQ287" s="922"/>
      <c r="AR287" s="922"/>
    </row>
    <row r="288" spans="1:44" s="938" customFormat="1" ht="30" customHeight="1" thickBot="1" x14ac:dyDescent="0.25">
      <c r="A288" s="323"/>
      <c r="B288" s="563"/>
      <c r="C288" s="322" t="s">
        <v>53</v>
      </c>
      <c r="D288" s="563"/>
      <c r="E288" s="568"/>
      <c r="F288" s="569" t="s">
        <v>49</v>
      </c>
      <c r="G288" s="324"/>
      <c r="H288" s="324"/>
      <c r="I288" s="569" t="s">
        <v>49</v>
      </c>
      <c r="J288" s="569" t="s">
        <v>49</v>
      </c>
      <c r="K288" s="569" t="s">
        <v>49</v>
      </c>
      <c r="L288" s="320">
        <f>SUM(L287:L287)</f>
        <v>0</v>
      </c>
      <c r="M288" s="320">
        <f>SUM(M287:M287)</f>
        <v>0</v>
      </c>
      <c r="N288" s="320">
        <f>SUM(N287:N287)</f>
        <v>0</v>
      </c>
      <c r="O288" s="320">
        <f>SUM(O287:O287)</f>
        <v>0</v>
      </c>
      <c r="P288" s="569"/>
      <c r="Q288" s="569"/>
      <c r="R288" s="569"/>
      <c r="S288" s="321"/>
      <c r="T288" s="642"/>
      <c r="U288" s="321"/>
      <c r="V288" s="572">
        <f>$AB$11-((N288*24))</f>
        <v>744</v>
      </c>
      <c r="W288" s="44">
        <v>691</v>
      </c>
      <c r="X288" s="45">
        <v>30.702999999999999</v>
      </c>
      <c r="Y288" s="338">
        <f>W288*X288</f>
        <v>21215.773000000001</v>
      </c>
      <c r="Z288" s="486">
        <f>(Y288*(V288-L288*24))/V288</f>
        <v>21215.773000000001</v>
      </c>
      <c r="AA288" s="339">
        <f>(Z288/Y288)*100</f>
        <v>100</v>
      </c>
      <c r="AB288" s="937"/>
    </row>
    <row r="289" spans="1:44" s="937" customFormat="1" ht="25.5" customHeight="1" thickBot="1" x14ac:dyDescent="0.25">
      <c r="A289" s="274">
        <v>59</v>
      </c>
      <c r="B289" s="675" t="s">
        <v>540</v>
      </c>
      <c r="C289" s="275" t="s">
        <v>534</v>
      </c>
      <c r="D289" s="46">
        <v>31.158999999999999</v>
      </c>
      <c r="E289" s="467" t="s">
        <v>546</v>
      </c>
      <c r="F289" s="468" t="s">
        <v>49</v>
      </c>
      <c r="G289" s="22"/>
      <c r="H289" s="22"/>
      <c r="I289" s="468" t="s">
        <v>49</v>
      </c>
      <c r="J289" s="468" t="s">
        <v>49</v>
      </c>
      <c r="K289" s="468" t="s">
        <v>49</v>
      </c>
      <c r="L289" s="285">
        <f>IF(RIGHT(S289)="T",(+H289-G289),0)</f>
        <v>0</v>
      </c>
      <c r="M289" s="285">
        <f>IF(RIGHT(S289)="U",(+H289-G289),0)</f>
        <v>0</v>
      </c>
      <c r="N289" s="285">
        <f>IF(RIGHT(S289)="C",(+H289-G289),0)</f>
        <v>0</v>
      </c>
      <c r="O289" s="285">
        <f>IF(RIGHT(S289)="D",(+H289-G289),0)</f>
        <v>0</v>
      </c>
      <c r="P289" s="468"/>
      <c r="Q289" s="468"/>
      <c r="R289" s="468"/>
      <c r="S289" s="22"/>
      <c r="T289" s="24"/>
      <c r="U289" s="375"/>
      <c r="V289" s="491"/>
      <c r="W289" s="563"/>
      <c r="X289" s="563"/>
      <c r="Y289" s="492"/>
      <c r="Z289" s="486"/>
      <c r="AA289" s="493"/>
    </row>
    <row r="290" spans="1:44" s="937" customFormat="1" ht="25.5" customHeight="1" thickBot="1" x14ac:dyDescent="0.25">
      <c r="A290" s="276"/>
      <c r="B290" s="518"/>
      <c r="C290" s="277"/>
      <c r="D290" s="47"/>
      <c r="E290" s="481"/>
      <c r="F290" s="482"/>
      <c r="G290" s="272"/>
      <c r="H290" s="272"/>
      <c r="I290" s="468"/>
      <c r="J290" s="468"/>
      <c r="K290" s="468"/>
      <c r="L290" s="318">
        <f>IF(RIGHT(S290)="T",(+H290-G290),0)</f>
        <v>0</v>
      </c>
      <c r="M290" s="318">
        <f>IF(RIGHT(S290)="U",(+H290-G290),0)</f>
        <v>0</v>
      </c>
      <c r="N290" s="318">
        <f>IF(RIGHT(S290)="C",(+H290-G290),0)</f>
        <v>0</v>
      </c>
      <c r="O290" s="318">
        <f>IF(RIGHT(S290)="D",(+H290-G290),0)</f>
        <v>0</v>
      </c>
      <c r="P290" s="468"/>
      <c r="Q290" s="468"/>
      <c r="R290" s="468"/>
      <c r="S290" s="289"/>
      <c r="T290" s="383"/>
      <c r="U290" s="411"/>
      <c r="V290" s="496"/>
      <c r="W290" s="497"/>
      <c r="X290" s="497"/>
      <c r="Y290" s="497"/>
      <c r="Z290" s="486"/>
      <c r="AA290" s="498"/>
    </row>
    <row r="291" spans="1:44" s="938" customFormat="1" ht="30" customHeight="1" thickBot="1" x14ac:dyDescent="0.25">
      <c r="A291" s="323"/>
      <c r="B291" s="706"/>
      <c r="C291" s="996" t="s">
        <v>53</v>
      </c>
      <c r="D291" s="321"/>
      <c r="E291" s="568"/>
      <c r="F291" s="569" t="s">
        <v>49</v>
      </c>
      <c r="G291" s="324"/>
      <c r="H291" s="324"/>
      <c r="I291" s="569" t="s">
        <v>49</v>
      </c>
      <c r="J291" s="569" t="s">
        <v>49</v>
      </c>
      <c r="K291" s="569" t="s">
        <v>49</v>
      </c>
      <c r="L291" s="320">
        <f>SUM(L289:L290)</f>
        <v>0</v>
      </c>
      <c r="M291" s="320">
        <f>SUM(M289:M290)</f>
        <v>0</v>
      </c>
      <c r="N291" s="320">
        <f>SUM(N289:N290)</f>
        <v>0</v>
      </c>
      <c r="O291" s="320">
        <f>SUM(O289:O290)</f>
        <v>0</v>
      </c>
      <c r="P291" s="569"/>
      <c r="Q291" s="569"/>
      <c r="R291" s="569"/>
      <c r="S291" s="321"/>
      <c r="T291" s="642"/>
      <c r="U291" s="321"/>
      <c r="V291" s="572">
        <f t="shared" ref="V291" si="359">$AB$11-((N291*24))</f>
        <v>744</v>
      </c>
      <c r="W291" s="44">
        <v>691</v>
      </c>
      <c r="X291" s="45">
        <v>31.158999999999999</v>
      </c>
      <c r="Y291" s="338">
        <f>W291*X291</f>
        <v>21530.868999999999</v>
      </c>
      <c r="Z291" s="486">
        <f>(Y291*(V291-L291*24))/V291</f>
        <v>21530.868999999999</v>
      </c>
      <c r="AA291" s="339">
        <f>(Z291/Y291)*100</f>
        <v>100</v>
      </c>
      <c r="AB291" s="937"/>
    </row>
    <row r="292" spans="1:44" s="927" customFormat="1" ht="51.75" thickBot="1" x14ac:dyDescent="0.25">
      <c r="A292" s="463">
        <v>60</v>
      </c>
      <c r="B292" s="403" t="s">
        <v>620</v>
      </c>
      <c r="C292" s="997" t="s">
        <v>621</v>
      </c>
      <c r="D292" s="45">
        <v>66.009</v>
      </c>
      <c r="E292" s="467" t="s">
        <v>546</v>
      </c>
      <c r="F292" s="532" t="s">
        <v>49</v>
      </c>
      <c r="G292" s="241">
        <v>42921.007638888892</v>
      </c>
      <c r="H292" s="241">
        <v>42921.007638888892</v>
      </c>
      <c r="I292" s="523"/>
      <c r="J292" s="523"/>
      <c r="K292" s="523"/>
      <c r="L292" s="285">
        <f>IF(RIGHT(S292)="T",(+H292-G292),0)</f>
        <v>0</v>
      </c>
      <c r="M292" s="285">
        <f>IF(RIGHT(S292)="U",(+H292-G292),0)</f>
        <v>0</v>
      </c>
      <c r="N292" s="285">
        <f>IF(RIGHT(S292)="C",(+H292-G292),0)</f>
        <v>0</v>
      </c>
      <c r="O292" s="285">
        <f>IF(RIGHT(S292)="D",(+H292-G292),0)</f>
        <v>0</v>
      </c>
      <c r="P292" s="471"/>
      <c r="Q292" s="471"/>
      <c r="R292" s="471"/>
      <c r="S292" s="23" t="s">
        <v>488</v>
      </c>
      <c r="T292" s="55" t="s">
        <v>1281</v>
      </c>
      <c r="U292" s="471"/>
      <c r="V292" s="472"/>
      <c r="W292" s="621"/>
      <c r="X292" s="621"/>
      <c r="Y292" s="621"/>
      <c r="Z292" s="486"/>
      <c r="AA292" s="476"/>
      <c r="AB292" s="942"/>
      <c r="AC292" s="943"/>
      <c r="AD292" s="922"/>
      <c r="AE292" s="922"/>
      <c r="AF292" s="922"/>
      <c r="AG292" s="922"/>
      <c r="AH292" s="922"/>
      <c r="AI292" s="922"/>
      <c r="AJ292" s="922"/>
      <c r="AK292" s="922"/>
      <c r="AL292" s="922"/>
      <c r="AM292" s="922"/>
      <c r="AN292" s="922"/>
      <c r="AO292" s="922"/>
      <c r="AP292" s="922"/>
      <c r="AQ292" s="922"/>
      <c r="AR292" s="922"/>
    </row>
    <row r="293" spans="1:44" s="938" customFormat="1" ht="30" customHeight="1" thickBot="1" x14ac:dyDescent="0.25">
      <c r="A293" s="323"/>
      <c r="B293" s="998"/>
      <c r="C293" s="996" t="s">
        <v>53</v>
      </c>
      <c r="D293" s="563"/>
      <c r="E293" s="568"/>
      <c r="F293" s="569" t="s">
        <v>49</v>
      </c>
      <c r="G293" s="324"/>
      <c r="H293" s="324"/>
      <c r="I293" s="569" t="s">
        <v>49</v>
      </c>
      <c r="J293" s="569" t="s">
        <v>49</v>
      </c>
      <c r="K293" s="569" t="s">
        <v>49</v>
      </c>
      <c r="L293" s="320">
        <f>SUM(L292:L292)</f>
        <v>0</v>
      </c>
      <c r="M293" s="320">
        <f>SUM(M292:M292)</f>
        <v>0</v>
      </c>
      <c r="N293" s="320">
        <f>SUM(N292:N292)</f>
        <v>0</v>
      </c>
      <c r="O293" s="320">
        <f>SUM(O292:O292)</f>
        <v>0</v>
      </c>
      <c r="P293" s="569"/>
      <c r="Q293" s="569"/>
      <c r="R293" s="569"/>
      <c r="S293" s="321"/>
      <c r="T293" s="642"/>
      <c r="U293" s="321"/>
      <c r="V293" s="572">
        <f>$AB$11-((N293*24))</f>
        <v>744</v>
      </c>
      <c r="W293" s="44">
        <v>616</v>
      </c>
      <c r="X293" s="45">
        <v>66.009</v>
      </c>
      <c r="Y293" s="338">
        <f>W293*X293</f>
        <v>40661.544000000002</v>
      </c>
      <c r="Z293" s="486">
        <f>(Y293*(V293-L293*24))/V293</f>
        <v>40661.544000000002</v>
      </c>
      <c r="AA293" s="339">
        <f>(Z293/Y293)*100</f>
        <v>100</v>
      </c>
      <c r="AB293" s="937"/>
    </row>
    <row r="294" spans="1:44" s="937" customFormat="1" ht="25.5" customHeight="1" thickBot="1" x14ac:dyDescent="0.25">
      <c r="A294" s="274">
        <v>61</v>
      </c>
      <c r="B294" s="403" t="s">
        <v>622</v>
      </c>
      <c r="C294" s="997" t="s">
        <v>623</v>
      </c>
      <c r="D294" s="45">
        <v>66.009</v>
      </c>
      <c r="E294" s="467" t="s">
        <v>546</v>
      </c>
      <c r="F294" s="468" t="s">
        <v>49</v>
      </c>
      <c r="G294" s="246">
        <v>42937.470138888886</v>
      </c>
      <c r="H294" s="246">
        <v>42937.48333333333</v>
      </c>
      <c r="I294" s="468" t="s">
        <v>49</v>
      </c>
      <c r="J294" s="468" t="s">
        <v>49</v>
      </c>
      <c r="K294" s="468" t="s">
        <v>49</v>
      </c>
      <c r="L294" s="285">
        <f>IF(RIGHT(S294)="T",(+H294-G294),0)</f>
        <v>0</v>
      </c>
      <c r="M294" s="285">
        <f>IF(RIGHT(S294)="U",(+H294-G294),0)</f>
        <v>1.3194444443797693E-2</v>
      </c>
      <c r="N294" s="285">
        <f>IF(RIGHT(S294)="C",(+H294-G294),0)</f>
        <v>0</v>
      </c>
      <c r="O294" s="285">
        <f>IF(RIGHT(S294)="D",(+H294-G294),0)</f>
        <v>0</v>
      </c>
      <c r="P294" s="468"/>
      <c r="Q294" s="468"/>
      <c r="R294" s="468"/>
      <c r="S294" s="21" t="s">
        <v>475</v>
      </c>
      <c r="T294" s="55" t="s">
        <v>1282</v>
      </c>
      <c r="U294" s="375"/>
      <c r="V294" s="491"/>
      <c r="W294" s="563"/>
      <c r="X294" s="563"/>
      <c r="Y294" s="492"/>
      <c r="Z294" s="486"/>
      <c r="AA294" s="493"/>
    </row>
    <row r="295" spans="1:44" s="937" customFormat="1" ht="25.5" customHeight="1" thickBot="1" x14ac:dyDescent="0.25">
      <c r="A295" s="276"/>
      <c r="B295" s="998"/>
      <c r="C295" s="999"/>
      <c r="D295" s="47"/>
      <c r="E295" s="481"/>
      <c r="F295" s="482"/>
      <c r="G295" s="272"/>
      <c r="H295" s="272"/>
      <c r="I295" s="468"/>
      <c r="J295" s="468"/>
      <c r="K295" s="468"/>
      <c r="L295" s="318">
        <f>IF(RIGHT(S295)="T",(+H295-G295),0)</f>
        <v>0</v>
      </c>
      <c r="M295" s="318">
        <f>IF(RIGHT(S295)="U",(+H295-G295),0)</f>
        <v>0</v>
      </c>
      <c r="N295" s="318">
        <f>IF(RIGHT(S295)="C",(+H295-G295),0)</f>
        <v>0</v>
      </c>
      <c r="O295" s="318">
        <f>IF(RIGHT(S295)="D",(+H295-G295),0)</f>
        <v>0</v>
      </c>
      <c r="P295" s="468"/>
      <c r="Q295" s="468"/>
      <c r="R295" s="468"/>
      <c r="S295" s="289"/>
      <c r="T295" s="383"/>
      <c r="U295" s="411"/>
      <c r="V295" s="496"/>
      <c r="W295" s="497"/>
      <c r="X295" s="497"/>
      <c r="Y295" s="497"/>
      <c r="Z295" s="486"/>
      <c r="AA295" s="498"/>
    </row>
    <row r="296" spans="1:44" s="938" customFormat="1" ht="30" customHeight="1" thickBot="1" x14ac:dyDescent="0.25">
      <c r="A296" s="323"/>
      <c r="B296" s="706"/>
      <c r="C296" s="996" t="s">
        <v>53</v>
      </c>
      <c r="D296" s="321"/>
      <c r="E296" s="568"/>
      <c r="F296" s="569" t="s">
        <v>49</v>
      </c>
      <c r="G296" s="324"/>
      <c r="H296" s="324"/>
      <c r="I296" s="569" t="s">
        <v>49</v>
      </c>
      <c r="J296" s="569" t="s">
        <v>49</v>
      </c>
      <c r="K296" s="569" t="s">
        <v>49</v>
      </c>
      <c r="L296" s="320">
        <f>SUM(L294:L295)</f>
        <v>0</v>
      </c>
      <c r="M296" s="320">
        <f>SUM(M294:M295)</f>
        <v>1.3194444443797693E-2</v>
      </c>
      <c r="N296" s="320">
        <f>SUM(N294:N295)</f>
        <v>0</v>
      </c>
      <c r="O296" s="320">
        <f>SUM(O294:O295)</f>
        <v>0</v>
      </c>
      <c r="P296" s="569"/>
      <c r="Q296" s="569"/>
      <c r="R296" s="569"/>
      <c r="S296" s="321"/>
      <c r="T296" s="642"/>
      <c r="U296" s="321"/>
      <c r="V296" s="572">
        <f t="shared" ref="V296" si="360">$AB$11-((N296*24))</f>
        <v>744</v>
      </c>
      <c r="W296" s="44">
        <v>616</v>
      </c>
      <c r="X296" s="45">
        <v>66.009</v>
      </c>
      <c r="Y296" s="338">
        <f>W296*X296</f>
        <v>40661.544000000002</v>
      </c>
      <c r="Z296" s="486">
        <f>(Y296*(V296-L296*24))/V296</f>
        <v>40661.544000000002</v>
      </c>
      <c r="AA296" s="339">
        <f>(Z296/Y296)*100</f>
        <v>100</v>
      </c>
      <c r="AB296" s="937"/>
    </row>
    <row r="297" spans="1:44" s="937" customFormat="1" ht="30" customHeight="1" thickBot="1" x14ac:dyDescent="0.25">
      <c r="A297" s="274">
        <v>62</v>
      </c>
      <c r="B297" s="1000" t="s">
        <v>161</v>
      </c>
      <c r="C297" s="1001" t="s">
        <v>162</v>
      </c>
      <c r="D297" s="489">
        <v>279.245</v>
      </c>
      <c r="E297" s="467" t="s">
        <v>546</v>
      </c>
      <c r="F297" s="490" t="s">
        <v>49</v>
      </c>
      <c r="G297" s="63"/>
      <c r="H297" s="63"/>
      <c r="I297" s="490" t="s">
        <v>49</v>
      </c>
      <c r="J297" s="490" t="s">
        <v>49</v>
      </c>
      <c r="K297" s="490" t="s">
        <v>49</v>
      </c>
      <c r="L297" s="288">
        <f>IF(RIGHT(S297)="T",(+H297-G297),0)</f>
        <v>0</v>
      </c>
      <c r="M297" s="288">
        <f>IF(RIGHT(S297)="U",(+H297-G297),0)</f>
        <v>0</v>
      </c>
      <c r="N297" s="288">
        <f>IF(RIGHT(S297)="C",(+H297-G297),0)</f>
        <v>0</v>
      </c>
      <c r="O297" s="288">
        <f>IF(RIGHT(S297)="D",(+H297-G297),0)</f>
        <v>0</v>
      </c>
      <c r="P297" s="490"/>
      <c r="Q297" s="490"/>
      <c r="R297" s="490"/>
      <c r="S297" s="26"/>
      <c r="T297" s="20"/>
      <c r="U297" s="372"/>
      <c r="V297" s="587"/>
      <c r="W297" s="588"/>
      <c r="X297" s="588"/>
      <c r="Y297" s="588"/>
      <c r="Z297" s="486"/>
      <c r="AA297" s="589"/>
    </row>
    <row r="298" spans="1:44" s="937" customFormat="1" ht="30" customHeight="1" thickBot="1" x14ac:dyDescent="0.25">
      <c r="A298" s="276"/>
      <c r="B298" s="478"/>
      <c r="C298" s="277"/>
      <c r="D298" s="494"/>
      <c r="E298" s="481"/>
      <c r="F298" s="482"/>
      <c r="G298" s="63"/>
      <c r="H298" s="63"/>
      <c r="I298" s="482"/>
      <c r="J298" s="482"/>
      <c r="K298" s="482"/>
      <c r="L298" s="288">
        <f>IF(RIGHT(S298)="T",(+H298-G298),0)</f>
        <v>0</v>
      </c>
      <c r="M298" s="288">
        <f>IF(RIGHT(S298)="U",(+H298-G298),0)</f>
        <v>0</v>
      </c>
      <c r="N298" s="288">
        <f>IF(RIGHT(S298)="C",(+H298-G298),0)</f>
        <v>0</v>
      </c>
      <c r="O298" s="288">
        <f>IF(RIGHT(S298)="D",(+H298-G298),0)</f>
        <v>0</v>
      </c>
      <c r="P298" s="482"/>
      <c r="Q298" s="482"/>
      <c r="R298" s="482"/>
      <c r="S298" s="26"/>
      <c r="T298" s="20"/>
      <c r="U298" s="411"/>
      <c r="V298" s="496"/>
      <c r="W298" s="497"/>
      <c r="X298" s="497"/>
      <c r="Y298" s="497"/>
      <c r="Z298" s="486"/>
      <c r="AA298" s="498"/>
    </row>
    <row r="299" spans="1:44" s="938" customFormat="1" ht="30" customHeight="1" thickBot="1" x14ac:dyDescent="0.25">
      <c r="A299" s="278"/>
      <c r="B299" s="279"/>
      <c r="C299" s="287" t="s">
        <v>53</v>
      </c>
      <c r="D299" s="279"/>
      <c r="E299" s="483"/>
      <c r="F299" s="484" t="s">
        <v>49</v>
      </c>
      <c r="G299" s="499"/>
      <c r="H299" s="499"/>
      <c r="I299" s="484" t="s">
        <v>49</v>
      </c>
      <c r="J299" s="484" t="s">
        <v>49</v>
      </c>
      <c r="K299" s="601"/>
      <c r="L299" s="280">
        <f>SUM(L297:L298)</f>
        <v>0</v>
      </c>
      <c r="M299" s="280">
        <f t="shared" ref="M299:O299" si="361">SUM(M297:M298)</f>
        <v>0</v>
      </c>
      <c r="N299" s="280">
        <f t="shared" si="361"/>
        <v>0</v>
      </c>
      <c r="O299" s="280">
        <f t="shared" si="361"/>
        <v>0</v>
      </c>
      <c r="P299" s="484"/>
      <c r="Q299" s="484"/>
      <c r="R299" s="484"/>
      <c r="S299" s="279"/>
      <c r="T299" s="509"/>
      <c r="U299" s="279"/>
      <c r="V299" s="486">
        <f t="shared" ref="V299" si="362">$AB$11-((N299*24))</f>
        <v>744</v>
      </c>
      <c r="W299" s="483">
        <v>433</v>
      </c>
      <c r="X299" s="510">
        <v>279.245</v>
      </c>
      <c r="Y299" s="281">
        <f t="shared" ref="Y299" si="363">W299*X299</f>
        <v>120913.08500000001</v>
      </c>
      <c r="Z299" s="486">
        <f t="shared" ref="Z299" si="364">(Y299*(V299-L299*24))/V299</f>
        <v>120913.08500000001</v>
      </c>
      <c r="AA299" s="282">
        <f t="shared" ref="AA299" si="365">(Z299/Y299)*100</f>
        <v>100</v>
      </c>
      <c r="AB299" s="937"/>
    </row>
    <row r="300" spans="1:44" s="927" customFormat="1" ht="30" customHeight="1" thickBot="1" x14ac:dyDescent="0.25">
      <c r="A300" s="463">
        <v>63</v>
      </c>
      <c r="B300" s="512" t="s">
        <v>163</v>
      </c>
      <c r="C300" s="513" t="s">
        <v>164</v>
      </c>
      <c r="D300" s="489">
        <v>279.245</v>
      </c>
      <c r="E300" s="467" t="s">
        <v>546</v>
      </c>
      <c r="F300" s="468" t="s">
        <v>49</v>
      </c>
      <c r="G300" s="63"/>
      <c r="H300" s="63"/>
      <c r="I300" s="523"/>
      <c r="J300" s="523"/>
      <c r="K300" s="523"/>
      <c r="L300" s="288">
        <f>IF(RIGHT(S300)="T",(+H300-G300),0)</f>
        <v>0</v>
      </c>
      <c r="M300" s="288">
        <f>IF(RIGHT(S300)="U",(+H300-G300),0)</f>
        <v>0</v>
      </c>
      <c r="N300" s="288">
        <f>IF(RIGHT(S300)="C",(+H300-G300),0)</f>
        <v>0</v>
      </c>
      <c r="O300" s="288">
        <f>IF(RIGHT(S300)="D",(+H300-G300),0)</f>
        <v>0</v>
      </c>
      <c r="P300" s="471"/>
      <c r="Q300" s="471"/>
      <c r="R300" s="471"/>
      <c r="S300" s="26"/>
      <c r="T300" s="20"/>
      <c r="U300" s="471"/>
      <c r="V300" s="613"/>
      <c r="W300" s="467"/>
      <c r="X300" s="489"/>
      <c r="Y300" s="614"/>
      <c r="Z300" s="486"/>
      <c r="AA300" s="615"/>
      <c r="AB300" s="942"/>
      <c r="AC300" s="943"/>
      <c r="AD300" s="922"/>
      <c r="AE300" s="922"/>
      <c r="AF300" s="922"/>
      <c r="AG300" s="922"/>
      <c r="AH300" s="922"/>
      <c r="AI300" s="922"/>
      <c r="AJ300" s="922"/>
      <c r="AK300" s="922"/>
      <c r="AL300" s="922"/>
      <c r="AM300" s="922"/>
      <c r="AN300" s="922"/>
      <c r="AO300" s="922"/>
      <c r="AP300" s="922"/>
      <c r="AQ300" s="922"/>
      <c r="AR300" s="922"/>
    </row>
    <row r="301" spans="1:44" s="927" customFormat="1" ht="30" customHeight="1" thickBot="1" x14ac:dyDescent="0.25">
      <c r="A301" s="477"/>
      <c r="B301" s="518"/>
      <c r="C301" s="519"/>
      <c r="D301" s="494"/>
      <c r="E301" s="481"/>
      <c r="F301" s="482"/>
      <c r="G301" s="63"/>
      <c r="H301" s="63"/>
      <c r="I301" s="469"/>
      <c r="J301" s="469"/>
      <c r="K301" s="469"/>
      <c r="L301" s="288">
        <f>IF(RIGHT(S301)="T",(+H301-G301),0)</f>
        <v>0</v>
      </c>
      <c r="M301" s="288">
        <f>IF(RIGHT(S301)="U",(+H301-G301),0)</f>
        <v>0</v>
      </c>
      <c r="N301" s="288">
        <f>IF(RIGHT(S301)="C",(+H301-G301),0)</f>
        <v>0</v>
      </c>
      <c r="O301" s="288">
        <f>IF(RIGHT(S301)="D",(+H301-G301),0)</f>
        <v>0</v>
      </c>
      <c r="P301" s="470"/>
      <c r="Q301" s="470"/>
      <c r="R301" s="470"/>
      <c r="S301" s="26"/>
      <c r="T301" s="20"/>
      <c r="U301" s="470"/>
      <c r="V301" s="617"/>
      <c r="W301" s="481"/>
      <c r="X301" s="494"/>
      <c r="Y301" s="618"/>
      <c r="Z301" s="486"/>
      <c r="AA301" s="619"/>
      <c r="AB301" s="942"/>
      <c r="AC301" s="943"/>
      <c r="AD301" s="922"/>
      <c r="AE301" s="922"/>
      <c r="AF301" s="922"/>
      <c r="AG301" s="922"/>
      <c r="AH301" s="922"/>
      <c r="AI301" s="922"/>
      <c r="AJ301" s="922"/>
      <c r="AK301" s="922"/>
      <c r="AL301" s="922"/>
      <c r="AM301" s="922"/>
      <c r="AN301" s="922"/>
      <c r="AO301" s="922"/>
      <c r="AP301" s="922"/>
      <c r="AQ301" s="922"/>
      <c r="AR301" s="922"/>
    </row>
    <row r="302" spans="1:44" s="938" customFormat="1" ht="30" customHeight="1" thickBot="1" x14ac:dyDescent="0.25">
      <c r="A302" s="278"/>
      <c r="B302" s="279"/>
      <c r="C302" s="287" t="s">
        <v>53</v>
      </c>
      <c r="D302" s="279"/>
      <c r="E302" s="483"/>
      <c r="F302" s="484" t="s">
        <v>49</v>
      </c>
      <c r="G302" s="499"/>
      <c r="H302" s="499"/>
      <c r="I302" s="484" t="s">
        <v>49</v>
      </c>
      <c r="J302" s="484" t="s">
        <v>49</v>
      </c>
      <c r="K302" s="601"/>
      <c r="L302" s="280">
        <f>SUM(L300:L301)</f>
        <v>0</v>
      </c>
      <c r="M302" s="280">
        <f t="shared" ref="M302:O302" si="366">SUM(M300:M301)</f>
        <v>0</v>
      </c>
      <c r="N302" s="280">
        <f t="shared" si="366"/>
        <v>0</v>
      </c>
      <c r="O302" s="280">
        <f t="shared" si="366"/>
        <v>0</v>
      </c>
      <c r="P302" s="280"/>
      <c r="Q302" s="280"/>
      <c r="R302" s="280"/>
      <c r="S302" s="279"/>
      <c r="T302" s="509"/>
      <c r="U302" s="279"/>
      <c r="V302" s="486">
        <f t="shared" ref="V302" si="367">$AB$11-((N302*24))</f>
        <v>744</v>
      </c>
      <c r="W302" s="483">
        <v>433</v>
      </c>
      <c r="X302" s="510">
        <v>279.245</v>
      </c>
      <c r="Y302" s="281">
        <f t="shared" ref="Y302" si="368">W302*X302</f>
        <v>120913.08500000001</v>
      </c>
      <c r="Z302" s="486">
        <f t="shared" ref="Z302" si="369">(Y302*(V302-L302*24))/V302</f>
        <v>120913.08500000001</v>
      </c>
      <c r="AA302" s="282">
        <f t="shared" ref="AA302" si="370">(Z302/Y302)*100</f>
        <v>100</v>
      </c>
      <c r="AB302" s="937"/>
    </row>
    <row r="303" spans="1:44" s="941" customFormat="1" ht="30" customHeight="1" thickBot="1" x14ac:dyDescent="0.25">
      <c r="A303" s="463">
        <v>64</v>
      </c>
      <c r="B303" s="512" t="s">
        <v>165</v>
      </c>
      <c r="C303" s="513" t="s">
        <v>166</v>
      </c>
      <c r="D303" s="489">
        <v>224</v>
      </c>
      <c r="E303" s="467" t="s">
        <v>546</v>
      </c>
      <c r="F303" s="490" t="s">
        <v>49</v>
      </c>
      <c r="G303" s="32"/>
      <c r="H303" s="32"/>
      <c r="I303" s="592"/>
      <c r="J303" s="592"/>
      <c r="K303" s="592"/>
      <c r="L303" s="285">
        <f>IF(RIGHT(S303)="T",(+H303-G303),0)</f>
        <v>0</v>
      </c>
      <c r="M303" s="285">
        <f>IF(RIGHT(S303)="U",(+H303-G303),0)</f>
        <v>0</v>
      </c>
      <c r="N303" s="285">
        <f>IF(RIGHT(S303)="C",(+H303-G303),0)</f>
        <v>0</v>
      </c>
      <c r="O303" s="285">
        <f>IF(RIGHT(S303)="D",(+H303-G303),0)</f>
        <v>0</v>
      </c>
      <c r="P303" s="515"/>
      <c r="Q303" s="515"/>
      <c r="R303" s="515"/>
      <c r="S303" s="32"/>
      <c r="T303" s="374"/>
      <c r="U303" s="515"/>
      <c r="V303" s="593"/>
      <c r="W303" s="394"/>
      <c r="X303" s="394"/>
      <c r="Y303" s="394"/>
      <c r="Z303" s="486"/>
      <c r="AA303" s="395"/>
      <c r="AB303" s="942"/>
      <c r="AC303" s="426"/>
      <c r="AD303" s="260"/>
      <c r="AE303" s="260"/>
      <c r="AF303" s="260"/>
      <c r="AG303" s="260"/>
      <c r="AH303" s="260"/>
      <c r="AI303" s="260"/>
      <c r="AJ303" s="260"/>
      <c r="AK303" s="260"/>
      <c r="AL303" s="260"/>
      <c r="AM303" s="260"/>
      <c r="AN303" s="260"/>
      <c r="AO303" s="260"/>
      <c r="AP303" s="260"/>
      <c r="AQ303" s="260"/>
      <c r="AR303" s="260"/>
    </row>
    <row r="304" spans="1:44" s="941" customFormat="1" ht="30" customHeight="1" thickBot="1" x14ac:dyDescent="0.25">
      <c r="A304" s="477"/>
      <c r="B304" s="518"/>
      <c r="C304" s="519"/>
      <c r="D304" s="494"/>
      <c r="E304" s="481"/>
      <c r="F304" s="490"/>
      <c r="G304" s="32"/>
      <c r="H304" s="32"/>
      <c r="I304" s="592"/>
      <c r="J304" s="592"/>
      <c r="K304" s="638"/>
      <c r="L304" s="318">
        <f>IF(RIGHT(S304)="T",(+H304-G304),0)</f>
        <v>0</v>
      </c>
      <c r="M304" s="318">
        <f>IF(RIGHT(S304)="U",(+H304-G304),0)</f>
        <v>0</v>
      </c>
      <c r="N304" s="318">
        <f>IF(RIGHT(S304)="C",(+H304-G304),0)</f>
        <v>0</v>
      </c>
      <c r="O304" s="318">
        <f>IF(RIGHT(S304)="D",(+H304-G304),0)</f>
        <v>0</v>
      </c>
      <c r="P304" s="677"/>
      <c r="Q304" s="515"/>
      <c r="R304" s="515"/>
      <c r="S304" s="373"/>
      <c r="T304" s="374"/>
      <c r="U304" s="515"/>
      <c r="V304" s="593"/>
      <c r="W304" s="394"/>
      <c r="X304" s="394"/>
      <c r="Y304" s="394"/>
      <c r="Z304" s="486"/>
      <c r="AA304" s="395"/>
      <c r="AB304" s="942"/>
      <c r="AC304" s="426"/>
      <c r="AD304" s="260"/>
      <c r="AE304" s="260"/>
      <c r="AF304" s="260"/>
      <c r="AG304" s="260"/>
      <c r="AH304" s="260"/>
      <c r="AI304" s="260"/>
      <c r="AJ304" s="260"/>
      <c r="AK304" s="260"/>
      <c r="AL304" s="260"/>
      <c r="AM304" s="260"/>
      <c r="AN304" s="260"/>
      <c r="AO304" s="260"/>
      <c r="AP304" s="260"/>
      <c r="AQ304" s="260"/>
      <c r="AR304" s="260"/>
    </row>
    <row r="305" spans="1:44" s="938" customFormat="1" ht="30" customHeight="1" thickBot="1" x14ac:dyDescent="0.25">
      <c r="A305" s="678"/>
      <c r="B305" s="500"/>
      <c r="C305" s="679" t="s">
        <v>53</v>
      </c>
      <c r="D305" s="500"/>
      <c r="E305" s="483"/>
      <c r="F305" s="680" t="s">
        <v>49</v>
      </c>
      <c r="G305" s="283"/>
      <c r="H305" s="283"/>
      <c r="I305" s="484" t="s">
        <v>49</v>
      </c>
      <c r="J305" s="484" t="s">
        <v>49</v>
      </c>
      <c r="K305" s="601"/>
      <c r="L305" s="320">
        <f>SUM(L303:L304)</f>
        <v>0</v>
      </c>
      <c r="M305" s="320">
        <f>SUM(M303:M304)</f>
        <v>0</v>
      </c>
      <c r="N305" s="320">
        <f>SUM(N303:N304)</f>
        <v>0</v>
      </c>
      <c r="O305" s="320">
        <f>SUM(O303:O304)</f>
        <v>0</v>
      </c>
      <c r="P305" s="484"/>
      <c r="Q305" s="484"/>
      <c r="R305" s="484"/>
      <c r="S305" s="279"/>
      <c r="T305" s="509"/>
      <c r="U305" s="500"/>
      <c r="V305" s="501">
        <f>$AB$11-((N305*24))</f>
        <v>744</v>
      </c>
      <c r="W305" s="502">
        <v>332</v>
      </c>
      <c r="X305" s="649">
        <v>224</v>
      </c>
      <c r="Y305" s="503">
        <f>W305*X305</f>
        <v>74368</v>
      </c>
      <c r="Z305" s="486">
        <f>(Y305*(V305-L305*24))/V305</f>
        <v>74368</v>
      </c>
      <c r="AA305" s="504">
        <f>(Z305/Y305)*100</f>
        <v>100</v>
      </c>
      <c r="AB305" s="937"/>
    </row>
    <row r="306" spans="1:44" s="927" customFormat="1" ht="30" customHeight="1" thickBot="1" x14ac:dyDescent="0.25">
      <c r="A306" s="463">
        <v>65</v>
      </c>
      <c r="B306" s="603" t="s">
        <v>167</v>
      </c>
      <c r="C306" s="660" t="s">
        <v>168</v>
      </c>
      <c r="D306" s="681">
        <v>202</v>
      </c>
      <c r="E306" s="467" t="s">
        <v>546</v>
      </c>
      <c r="F306" s="468" t="s">
        <v>49</v>
      </c>
      <c r="G306" s="97"/>
      <c r="H306" s="97"/>
      <c r="I306" s="469"/>
      <c r="J306" s="469"/>
      <c r="K306" s="469"/>
      <c r="L306" s="340">
        <f>IF(RIGHT(S306)="T",(+H306-G306),0)</f>
        <v>0</v>
      </c>
      <c r="M306" s="340">
        <f>IF(RIGHT(S306)="U",(+H306-G306),0)</f>
        <v>0</v>
      </c>
      <c r="N306" s="340">
        <f>IF(RIGHT(S306)="C",(+H306-G306),0)</f>
        <v>0</v>
      </c>
      <c r="O306" s="340">
        <f>IF(RIGHT(S306)="D",(+H306-G306),0)</f>
        <v>0</v>
      </c>
      <c r="P306" s="470"/>
      <c r="Q306" s="470"/>
      <c r="R306" s="470"/>
      <c r="S306" s="26"/>
      <c r="T306" s="20"/>
      <c r="U306" s="471"/>
      <c r="V306" s="613"/>
      <c r="W306" s="467"/>
      <c r="X306" s="489"/>
      <c r="Y306" s="614"/>
      <c r="Z306" s="486"/>
      <c r="AA306" s="613"/>
      <c r="AB306" s="946"/>
      <c r="AC306" s="943"/>
      <c r="AD306" s="922"/>
      <c r="AE306" s="922"/>
      <c r="AF306" s="922"/>
      <c r="AG306" s="922"/>
      <c r="AH306" s="922"/>
      <c r="AI306" s="922"/>
      <c r="AJ306" s="922"/>
      <c r="AK306" s="922"/>
      <c r="AL306" s="922"/>
      <c r="AM306" s="922"/>
      <c r="AN306" s="922"/>
      <c r="AO306" s="922"/>
      <c r="AP306" s="922"/>
      <c r="AQ306" s="922"/>
      <c r="AR306" s="922"/>
    </row>
    <row r="307" spans="1:44" s="927" customFormat="1" ht="30" customHeight="1" thickBot="1" x14ac:dyDescent="0.25">
      <c r="A307" s="477"/>
      <c r="B307" s="682"/>
      <c r="C307" s="663"/>
      <c r="D307" s="474"/>
      <c r="E307" s="473"/>
      <c r="F307" s="683"/>
      <c r="G307" s="272"/>
      <c r="H307" s="272"/>
      <c r="I307" s="684"/>
      <c r="J307" s="684"/>
      <c r="K307" s="684"/>
      <c r="L307" s="318">
        <f>IF(RIGHT(S307)="T",(+H307-G307),0)</f>
        <v>0</v>
      </c>
      <c r="M307" s="318">
        <f>IF(RIGHT(S307)="U",(+H307-G307),0)</f>
        <v>0</v>
      </c>
      <c r="N307" s="318">
        <f>IF(RIGHT(S307)="C",(+H307-G307),0)</f>
        <v>0</v>
      </c>
      <c r="O307" s="318">
        <f>IF(RIGHT(S307)="D",(+H307-G307),0)</f>
        <v>0</v>
      </c>
      <c r="P307" s="685"/>
      <c r="Q307" s="685"/>
      <c r="R307" s="685"/>
      <c r="S307" s="289"/>
      <c r="T307" s="383"/>
      <c r="U307" s="685"/>
      <c r="V307" s="475"/>
      <c r="W307" s="473"/>
      <c r="X307" s="474"/>
      <c r="Y307" s="432"/>
      <c r="Z307" s="486"/>
      <c r="AA307" s="475"/>
      <c r="AB307" s="942"/>
      <c r="AC307" s="943"/>
      <c r="AD307" s="922"/>
      <c r="AE307" s="922"/>
      <c r="AF307" s="922"/>
      <c r="AG307" s="922"/>
      <c r="AH307" s="922"/>
      <c r="AI307" s="922"/>
      <c r="AJ307" s="922"/>
      <c r="AK307" s="922"/>
      <c r="AL307" s="922"/>
      <c r="AM307" s="922"/>
      <c r="AN307" s="922"/>
      <c r="AO307" s="922"/>
      <c r="AP307" s="922"/>
      <c r="AQ307" s="922"/>
      <c r="AR307" s="922"/>
    </row>
    <row r="308" spans="1:44" s="938" customFormat="1" ht="30" customHeight="1" thickBot="1" x14ac:dyDescent="0.25">
      <c r="A308" s="678"/>
      <c r="B308" s="500"/>
      <c r="C308" s="277" t="s">
        <v>53</v>
      </c>
      <c r="D308" s="525"/>
      <c r="E308" s="568"/>
      <c r="F308" s="482" t="s">
        <v>49</v>
      </c>
      <c r="G308" s="324"/>
      <c r="H308" s="324"/>
      <c r="I308" s="569" t="s">
        <v>49</v>
      </c>
      <c r="J308" s="569" t="s">
        <v>49</v>
      </c>
      <c r="K308" s="641"/>
      <c r="L308" s="320">
        <f>SUM(L306:L307)</f>
        <v>0</v>
      </c>
      <c r="M308" s="320">
        <f>SUM(M306:M307)</f>
        <v>0</v>
      </c>
      <c r="N308" s="320">
        <f>SUM(N306:N307)</f>
        <v>0</v>
      </c>
      <c r="O308" s="320">
        <f>SUM(O306:O307)</f>
        <v>0</v>
      </c>
      <c r="P308" s="569"/>
      <c r="Q308" s="569"/>
      <c r="R308" s="569"/>
      <c r="S308" s="321"/>
      <c r="T308" s="642"/>
      <c r="U308" s="525"/>
      <c r="V308" s="501">
        <f>$AB$11-((N308*24))</f>
        <v>744</v>
      </c>
      <c r="W308" s="568">
        <v>306</v>
      </c>
      <c r="X308" s="637">
        <v>202</v>
      </c>
      <c r="Y308" s="338">
        <f t="shared" ref="Y308" si="371">W308*X308</f>
        <v>61812</v>
      </c>
      <c r="Z308" s="486">
        <f>(Y308*(V308-L308*24))/V308</f>
        <v>61812</v>
      </c>
      <c r="AA308" s="572">
        <f>(Z308/Y308)*100</f>
        <v>100</v>
      </c>
      <c r="AB308" s="937"/>
    </row>
    <row r="309" spans="1:44" s="937" customFormat="1" ht="30" customHeight="1" thickBot="1" x14ac:dyDescent="0.25">
      <c r="A309" s="463">
        <v>66</v>
      </c>
      <c r="B309" s="464" t="s">
        <v>169</v>
      </c>
      <c r="C309" s="275" t="s">
        <v>170</v>
      </c>
      <c r="D309" s="489">
        <v>25.056999999999999</v>
      </c>
      <c r="E309" s="467" t="s">
        <v>546</v>
      </c>
      <c r="F309" s="490" t="s">
        <v>49</v>
      </c>
      <c r="G309" s="272"/>
      <c r="H309" s="272"/>
      <c r="I309" s="495" t="s">
        <v>49</v>
      </c>
      <c r="J309" s="495" t="s">
        <v>49</v>
      </c>
      <c r="K309" s="495" t="s">
        <v>49</v>
      </c>
      <c r="L309" s="334">
        <f>IF(RIGHT(S309)="T",(+H309-G309),0)</f>
        <v>0</v>
      </c>
      <c r="M309" s="334">
        <f>IF(RIGHT(S309)="U",(+H309-G309),0)</f>
        <v>0</v>
      </c>
      <c r="N309" s="334">
        <f>IF(RIGHT(S309)="C",(+H309-G309),0)</f>
        <v>0</v>
      </c>
      <c r="O309" s="334">
        <f>IF(RIGHT(S309)="D",(+H309-G309),0)</f>
        <v>0</v>
      </c>
      <c r="P309" s="495"/>
      <c r="Q309" s="495"/>
      <c r="R309" s="495"/>
      <c r="S309" s="296"/>
      <c r="T309" s="383"/>
      <c r="U309" s="372"/>
      <c r="V309" s="491"/>
      <c r="W309" s="492"/>
      <c r="X309" s="492"/>
      <c r="Y309" s="492"/>
      <c r="Z309" s="486"/>
      <c r="AA309" s="493"/>
    </row>
    <row r="310" spans="1:44" s="937" customFormat="1" ht="30" customHeight="1" thickBot="1" x14ac:dyDescent="0.25">
      <c r="A310" s="477"/>
      <c r="B310" s="478"/>
      <c r="C310" s="277"/>
      <c r="D310" s="494"/>
      <c r="E310" s="481"/>
      <c r="F310" s="482"/>
      <c r="G310" s="272"/>
      <c r="H310" s="272"/>
      <c r="I310" s="482"/>
      <c r="J310" s="482"/>
      <c r="K310" s="482"/>
      <c r="L310" s="334">
        <f>IF(RIGHT(S310)="T",(+H310-G310),0)</f>
        <v>0</v>
      </c>
      <c r="M310" s="334">
        <f>IF(RIGHT(S310)="U",(+H310-G310),0)</f>
        <v>0</v>
      </c>
      <c r="N310" s="334">
        <f>IF(RIGHT(S310)="C",(+H310-G310),0)</f>
        <v>0</v>
      </c>
      <c r="O310" s="334">
        <f>IF(RIGHT(S310)="D",(+H310-G310),0)</f>
        <v>0</v>
      </c>
      <c r="P310" s="482"/>
      <c r="Q310" s="482"/>
      <c r="R310" s="482"/>
      <c r="S310" s="289"/>
      <c r="T310" s="383"/>
      <c r="U310" s="411"/>
      <c r="V310" s="496"/>
      <c r="W310" s="497"/>
      <c r="X310" s="497"/>
      <c r="Y310" s="497"/>
      <c r="Z310" s="486"/>
      <c r="AA310" s="498"/>
    </row>
    <row r="311" spans="1:44" s="938" customFormat="1" ht="30" customHeight="1" thickBot="1" x14ac:dyDescent="0.25">
      <c r="A311" s="686"/>
      <c r="B311" s="279"/>
      <c r="C311" s="287" t="s">
        <v>53</v>
      </c>
      <c r="D311" s="279"/>
      <c r="E311" s="483"/>
      <c r="F311" s="484" t="s">
        <v>49</v>
      </c>
      <c r="G311" s="283"/>
      <c r="H311" s="283"/>
      <c r="I311" s="484" t="s">
        <v>49</v>
      </c>
      <c r="J311" s="484" t="s">
        <v>49</v>
      </c>
      <c r="K311" s="601"/>
      <c r="L311" s="280">
        <f>SUM(L309:L310)</f>
        <v>0</v>
      </c>
      <c r="M311" s="280">
        <f>SUM(M309:M310)</f>
        <v>0</v>
      </c>
      <c r="N311" s="280">
        <f>SUM(N309:N310)</f>
        <v>0</v>
      </c>
      <c r="O311" s="280">
        <f>SUM(O309:O310)</f>
        <v>0</v>
      </c>
      <c r="P311" s="484"/>
      <c r="Q311" s="484"/>
      <c r="R311" s="484"/>
      <c r="S311" s="279"/>
      <c r="T311" s="509"/>
      <c r="U311" s="279"/>
      <c r="V311" s="486">
        <f>$AB$11-((N311*24))</f>
        <v>744</v>
      </c>
      <c r="W311" s="483">
        <v>515</v>
      </c>
      <c r="X311" s="510">
        <v>25.056999999999999</v>
      </c>
      <c r="Y311" s="281">
        <f t="shared" ref="Y311" si="372">W311*X311</f>
        <v>12904.355</v>
      </c>
      <c r="Z311" s="486">
        <f>(Y311*(V311-L311*24))/V311</f>
        <v>12904.355</v>
      </c>
      <c r="AA311" s="282">
        <f t="shared" ref="AA311" si="373">(Z311/Y311)*100</f>
        <v>100</v>
      </c>
      <c r="AB311" s="937"/>
      <c r="AC311" s="937"/>
    </row>
    <row r="312" spans="1:44" s="927" customFormat="1" ht="30" customHeight="1" thickBot="1" x14ac:dyDescent="0.25">
      <c r="A312" s="521">
        <v>67</v>
      </c>
      <c r="B312" s="512" t="s">
        <v>171</v>
      </c>
      <c r="C312" s="513" t="s">
        <v>172</v>
      </c>
      <c r="D312" s="489">
        <v>330.95299999999997</v>
      </c>
      <c r="E312" s="467" t="s">
        <v>546</v>
      </c>
      <c r="F312" s="490" t="s">
        <v>49</v>
      </c>
      <c r="G312" s="97"/>
      <c r="H312" s="97"/>
      <c r="I312" s="514"/>
      <c r="J312" s="514"/>
      <c r="K312" s="514"/>
      <c r="L312" s="285">
        <f>IF(RIGHT(S312)="T",(+H312-G312),0)</f>
        <v>0</v>
      </c>
      <c r="M312" s="285">
        <f>IF(RIGHT(S312)="U",(+H312-G312),0)</f>
        <v>0</v>
      </c>
      <c r="N312" s="285">
        <f>IF(RIGHT(S312)="C",(+H312-G312),0)</f>
        <v>0</v>
      </c>
      <c r="O312" s="285">
        <f>IF(RIGHT(S312)="D",(+H312-G312),0)</f>
        <v>0</v>
      </c>
      <c r="P312" s="515"/>
      <c r="Q312" s="515"/>
      <c r="R312" s="515"/>
      <c r="S312" s="26"/>
      <c r="T312" s="20"/>
      <c r="U312" s="515"/>
      <c r="V312" s="472"/>
      <c r="W312" s="621"/>
      <c r="X312" s="621"/>
      <c r="Y312" s="621"/>
      <c r="Z312" s="486"/>
      <c r="AA312" s="476"/>
      <c r="AB312" s="942"/>
      <c r="AC312" s="943"/>
      <c r="AD312" s="922"/>
      <c r="AE312" s="922"/>
      <c r="AF312" s="922"/>
      <c r="AG312" s="922"/>
      <c r="AH312" s="922"/>
      <c r="AI312" s="922"/>
      <c r="AJ312" s="922"/>
      <c r="AK312" s="922"/>
      <c r="AL312" s="922"/>
      <c r="AM312" s="922"/>
      <c r="AN312" s="922"/>
      <c r="AO312" s="922"/>
      <c r="AP312" s="922"/>
      <c r="AQ312" s="922"/>
      <c r="AR312" s="922"/>
    </row>
    <row r="313" spans="1:44" s="927" customFormat="1" ht="30" customHeight="1" thickBot="1" x14ac:dyDescent="0.25">
      <c r="A313" s="524"/>
      <c r="B313" s="518"/>
      <c r="C313" s="519"/>
      <c r="D313" s="494"/>
      <c r="E313" s="481"/>
      <c r="F313" s="482"/>
      <c r="G313" s="25"/>
      <c r="H313" s="26"/>
      <c r="I313" s="469"/>
      <c r="J313" s="469"/>
      <c r="K313" s="469"/>
      <c r="L313" s="285">
        <f>IF(RIGHT(S313)="T",(+H313-G313),0)</f>
        <v>0</v>
      </c>
      <c r="M313" s="285">
        <f>IF(RIGHT(S313)="U",(+H313-G313),0)</f>
        <v>0</v>
      </c>
      <c r="N313" s="285">
        <f>IF(RIGHT(S313)="C",(+H313-G313),0)</f>
        <v>0</v>
      </c>
      <c r="O313" s="285">
        <f>IF(RIGHT(S313)="D",(+H313-G313),0)</f>
        <v>0</v>
      </c>
      <c r="P313" s="470"/>
      <c r="Q313" s="470"/>
      <c r="R313" s="470"/>
      <c r="S313" s="33"/>
      <c r="T313" s="24"/>
      <c r="U313" s="687"/>
      <c r="V313" s="475"/>
      <c r="W313" s="475"/>
      <c r="X313" s="475"/>
      <c r="Y313" s="475"/>
      <c r="Z313" s="486"/>
      <c r="AA313" s="475"/>
      <c r="AB313" s="942"/>
      <c r="AC313" s="943"/>
      <c r="AD313" s="922"/>
      <c r="AE313" s="922"/>
      <c r="AF313" s="922"/>
      <c r="AG313" s="922"/>
      <c r="AH313" s="922"/>
      <c r="AI313" s="922"/>
      <c r="AJ313" s="922"/>
      <c r="AK313" s="922"/>
      <c r="AL313" s="922"/>
      <c r="AM313" s="922"/>
      <c r="AN313" s="922"/>
      <c r="AO313" s="922"/>
      <c r="AP313" s="922"/>
      <c r="AQ313" s="922"/>
      <c r="AR313" s="922"/>
    </row>
    <row r="314" spans="1:44" s="927" customFormat="1" ht="30" customHeight="1" thickBot="1" x14ac:dyDescent="0.25">
      <c r="A314" s="524"/>
      <c r="B314" s="626"/>
      <c r="C314" s="627"/>
      <c r="D314" s="537"/>
      <c r="E314" s="481"/>
      <c r="F314" s="482"/>
      <c r="G314" s="22"/>
      <c r="H314" s="22"/>
      <c r="I314" s="469"/>
      <c r="J314" s="469"/>
      <c r="K314" s="469"/>
      <c r="L314" s="285">
        <f>IF(RIGHT(S314)="T",(+H314-G314),0)</f>
        <v>0</v>
      </c>
      <c r="M314" s="285">
        <f>IF(RIGHT(S314)="U",(+H314-G314),0)</f>
        <v>0</v>
      </c>
      <c r="N314" s="285">
        <f>IF(RIGHT(S314)="C",(+H314-G314),0)</f>
        <v>0</v>
      </c>
      <c r="O314" s="285">
        <f>IF(RIGHT(S314)="D",(+H314-G314),0)</f>
        <v>0</v>
      </c>
      <c r="P314" s="470"/>
      <c r="Q314" s="470"/>
      <c r="R314" s="470"/>
      <c r="S314" s="23"/>
      <c r="T314" s="24"/>
      <c r="U314" s="687"/>
      <c r="V314" s="475"/>
      <c r="W314" s="475"/>
      <c r="X314" s="475"/>
      <c r="Y314" s="475"/>
      <c r="Z314" s="486"/>
      <c r="AA314" s="688"/>
      <c r="AB314" s="942"/>
      <c r="AC314" s="943"/>
      <c r="AD314" s="922"/>
      <c r="AE314" s="922"/>
      <c r="AF314" s="922"/>
      <c r="AG314" s="922"/>
      <c r="AH314" s="922"/>
      <c r="AI314" s="922"/>
      <c r="AJ314" s="922"/>
      <c r="AK314" s="922"/>
      <c r="AL314" s="922"/>
      <c r="AM314" s="922"/>
      <c r="AN314" s="922"/>
      <c r="AO314" s="922"/>
      <c r="AP314" s="922"/>
      <c r="AQ314" s="922"/>
      <c r="AR314" s="922"/>
    </row>
    <row r="315" spans="1:44" s="938" customFormat="1" ht="30" customHeight="1" thickBot="1" x14ac:dyDescent="0.25">
      <c r="A315" s="689"/>
      <c r="B315" s="279"/>
      <c r="C315" s="287" t="s">
        <v>53</v>
      </c>
      <c r="D315" s="279"/>
      <c r="E315" s="483"/>
      <c r="F315" s="484" t="s">
        <v>49</v>
      </c>
      <c r="G315" s="563"/>
      <c r="H315" s="563"/>
      <c r="I315" s="484" t="s">
        <v>49</v>
      </c>
      <c r="J315" s="484" t="s">
        <v>49</v>
      </c>
      <c r="K315" s="601"/>
      <c r="L315" s="280">
        <f>SUM(L312:L314)</f>
        <v>0</v>
      </c>
      <c r="M315" s="280">
        <f t="shared" ref="M315:O315" si="374">SUM(M312:M314)</f>
        <v>0</v>
      </c>
      <c r="N315" s="280">
        <f t="shared" si="374"/>
        <v>0</v>
      </c>
      <c r="O315" s="280">
        <f t="shared" si="374"/>
        <v>0</v>
      </c>
      <c r="P315" s="484"/>
      <c r="Q315" s="484"/>
      <c r="R315" s="484"/>
      <c r="S315" s="279"/>
      <c r="T315" s="509"/>
      <c r="U315" s="279"/>
      <c r="V315" s="572">
        <f>$AB$11-((N315*24))</f>
        <v>744</v>
      </c>
      <c r="W315" s="568">
        <v>236</v>
      </c>
      <c r="X315" s="637">
        <v>330.95299999999997</v>
      </c>
      <c r="Y315" s="338">
        <f t="shared" ref="Y315" si="375">W315*X315</f>
        <v>78104.907999999996</v>
      </c>
      <c r="Z315" s="486">
        <f>(Y315*(V315-L315*24))/V315</f>
        <v>78104.907999999996</v>
      </c>
      <c r="AA315" s="339">
        <f t="shared" ref="AA315" si="376">(Z315/Y315)*100</f>
        <v>100</v>
      </c>
      <c r="AB315" s="937"/>
    </row>
    <row r="316" spans="1:44" s="937" customFormat="1" ht="30" customHeight="1" thickBot="1" x14ac:dyDescent="0.25">
      <c r="A316" s="463">
        <v>68</v>
      </c>
      <c r="B316" s="464" t="s">
        <v>173</v>
      </c>
      <c r="C316" s="275" t="s">
        <v>174</v>
      </c>
      <c r="D316" s="489">
        <v>408.6</v>
      </c>
      <c r="E316" s="467" t="s">
        <v>546</v>
      </c>
      <c r="F316" s="490" t="s">
        <v>49</v>
      </c>
      <c r="G316" s="246">
        <v>42944.352777777778</v>
      </c>
      <c r="H316" s="246">
        <v>42944.386805555558</v>
      </c>
      <c r="I316" s="490" t="s">
        <v>49</v>
      </c>
      <c r="J316" s="490" t="s">
        <v>49</v>
      </c>
      <c r="K316" s="514"/>
      <c r="L316" s="285">
        <f>IF(RIGHT(S316)="T",(+H316-G316),0)</f>
        <v>0</v>
      </c>
      <c r="M316" s="285">
        <f>IF(RIGHT(S316)="U",(+H316-G316),0)</f>
        <v>3.4027777779556345E-2</v>
      </c>
      <c r="N316" s="285">
        <f>IF(RIGHT(S316)="C",(+H316-G316),0)</f>
        <v>0</v>
      </c>
      <c r="O316" s="285">
        <f>IF(RIGHT(S316)="D",(+H316-G316),0)</f>
        <v>0</v>
      </c>
      <c r="P316" s="490"/>
      <c r="Q316" s="490"/>
      <c r="R316" s="490"/>
      <c r="S316" s="23" t="s">
        <v>475</v>
      </c>
      <c r="T316" s="55" t="s">
        <v>1283</v>
      </c>
      <c r="U316" s="372"/>
      <c r="V316" s="587"/>
      <c r="W316" s="588"/>
      <c r="X316" s="588"/>
      <c r="Y316" s="588"/>
      <c r="Z316" s="486"/>
      <c r="AA316" s="589"/>
    </row>
    <row r="317" spans="1:44" s="937" customFormat="1" ht="30" customHeight="1" thickBot="1" x14ac:dyDescent="0.25">
      <c r="A317" s="477"/>
      <c r="B317" s="478"/>
      <c r="C317" s="277"/>
      <c r="D317" s="494"/>
      <c r="E317" s="481"/>
      <c r="F317" s="482"/>
      <c r="G317" s="97"/>
      <c r="H317" s="97"/>
      <c r="I317" s="490"/>
      <c r="J317" s="490"/>
      <c r="K317" s="690"/>
      <c r="L317" s="285">
        <f t="shared" ref="L317:L318" si="377">IF(RIGHT(S317)="T",(+H317-G317),0)</f>
        <v>0</v>
      </c>
      <c r="M317" s="285">
        <f t="shared" ref="M317:M318" si="378">IF(RIGHT(S317)="U",(+H317-G317),0)</f>
        <v>0</v>
      </c>
      <c r="N317" s="285">
        <f t="shared" ref="N317:N318" si="379">IF(RIGHT(S317)="C",(+H317-G317),0)</f>
        <v>0</v>
      </c>
      <c r="O317" s="285">
        <f t="shared" ref="O317:O318" si="380">IF(RIGHT(S317)="D",(+H317-G317),0)</f>
        <v>0</v>
      </c>
      <c r="P317" s="639"/>
      <c r="Q317" s="490"/>
      <c r="R317" s="490"/>
      <c r="S317" s="64"/>
      <c r="T317" s="20"/>
      <c r="U317" s="411"/>
      <c r="V317" s="496"/>
      <c r="W317" s="497"/>
      <c r="X317" s="497"/>
      <c r="Y317" s="497"/>
      <c r="Z317" s="486"/>
      <c r="AA317" s="498"/>
    </row>
    <row r="318" spans="1:44" s="937" customFormat="1" ht="30" customHeight="1" thickBot="1" x14ac:dyDescent="0.25">
      <c r="A318" s="477"/>
      <c r="B318" s="478"/>
      <c r="C318" s="277"/>
      <c r="D318" s="494"/>
      <c r="E318" s="481"/>
      <c r="F318" s="482"/>
      <c r="G318" s="97"/>
      <c r="H318" s="97"/>
      <c r="I318" s="490" t="s">
        <v>49</v>
      </c>
      <c r="J318" s="490" t="s">
        <v>49</v>
      </c>
      <c r="K318" s="690"/>
      <c r="L318" s="285">
        <f t="shared" si="377"/>
        <v>0</v>
      </c>
      <c r="M318" s="285">
        <f t="shared" si="378"/>
        <v>0</v>
      </c>
      <c r="N318" s="285">
        <f t="shared" si="379"/>
        <v>0</v>
      </c>
      <c r="O318" s="285">
        <f t="shared" si="380"/>
        <v>0</v>
      </c>
      <c r="P318" s="639"/>
      <c r="Q318" s="490"/>
      <c r="R318" s="490"/>
      <c r="S318" s="64"/>
      <c r="T318" s="20"/>
      <c r="U318" s="411"/>
      <c r="V318" s="496"/>
      <c r="W318" s="497"/>
      <c r="X318" s="497"/>
      <c r="Y318" s="497"/>
      <c r="Z318" s="486"/>
      <c r="AA318" s="498"/>
    </row>
    <row r="319" spans="1:44" s="938" customFormat="1" ht="30" customHeight="1" thickBot="1" x14ac:dyDescent="0.25">
      <c r="A319" s="686"/>
      <c r="B319" s="279"/>
      <c r="C319" s="287" t="s">
        <v>53</v>
      </c>
      <c r="D319" s="279"/>
      <c r="E319" s="483"/>
      <c r="F319" s="484" t="s">
        <v>49</v>
      </c>
      <c r="G319" s="499"/>
      <c r="H319" s="499"/>
      <c r="I319" s="484" t="s">
        <v>49</v>
      </c>
      <c r="J319" s="484" t="s">
        <v>49</v>
      </c>
      <c r="K319" s="601"/>
      <c r="L319" s="280">
        <f>SUM(L316:L318)</f>
        <v>0</v>
      </c>
      <c r="M319" s="280">
        <f>SUM(M316:M318)</f>
        <v>3.4027777779556345E-2</v>
      </c>
      <c r="N319" s="280">
        <f>SUM(N316:N318)</f>
        <v>0</v>
      </c>
      <c r="O319" s="280">
        <f>SUM(O316:O318)</f>
        <v>0</v>
      </c>
      <c r="P319" s="484"/>
      <c r="Q319" s="484"/>
      <c r="R319" s="484"/>
      <c r="S319" s="279"/>
      <c r="T319" s="642"/>
      <c r="U319" s="279"/>
      <c r="V319" s="486">
        <f t="shared" ref="V319" si="381">$AB$11-((N319*24))</f>
        <v>744</v>
      </c>
      <c r="W319" s="483">
        <v>337</v>
      </c>
      <c r="X319" s="510">
        <v>408.6</v>
      </c>
      <c r="Y319" s="281">
        <f t="shared" ref="Y319" si="382">W319*X319</f>
        <v>137698.20000000001</v>
      </c>
      <c r="Z319" s="486">
        <f t="shared" ref="Z319" si="383">(Y319*(V319-L319*24))/V319</f>
        <v>137698.20000000001</v>
      </c>
      <c r="AA319" s="282">
        <f t="shared" ref="AA319" si="384">(Z319/Y319)*100</f>
        <v>100</v>
      </c>
      <c r="AB319" s="937"/>
    </row>
    <row r="320" spans="1:44" s="927" customFormat="1" ht="29.25" customHeight="1" thickBot="1" x14ac:dyDescent="0.25">
      <c r="A320" s="463">
        <v>69</v>
      </c>
      <c r="B320" s="512" t="s">
        <v>175</v>
      </c>
      <c r="C320" s="513" t="s">
        <v>176</v>
      </c>
      <c r="D320" s="489">
        <v>42.026000000000003</v>
      </c>
      <c r="E320" s="467" t="s">
        <v>546</v>
      </c>
      <c r="F320" s="490" t="s">
        <v>49</v>
      </c>
      <c r="G320" s="246">
        <v>42933.368055555555</v>
      </c>
      <c r="H320" s="246">
        <v>42934.98541666667</v>
      </c>
      <c r="I320" s="490" t="s">
        <v>49</v>
      </c>
      <c r="J320" s="490" t="s">
        <v>49</v>
      </c>
      <c r="K320" s="514"/>
      <c r="L320" s="288">
        <f>IF(RIGHT(S320)="T",(+H320-G320),0)</f>
        <v>0</v>
      </c>
      <c r="M320" s="288">
        <f>IF(RIGHT(S320)="U",(+H320-G320),0)</f>
        <v>0</v>
      </c>
      <c r="N320" s="288">
        <f>IF(RIGHT(S320)="C",(+H320-G320),0)</f>
        <v>0</v>
      </c>
      <c r="O320" s="288">
        <f>IF(RIGHT(S320)="D",(+H320-G320),0)</f>
        <v>1.617361111115315</v>
      </c>
      <c r="P320" s="490"/>
      <c r="Q320" s="490"/>
      <c r="R320" s="490"/>
      <c r="S320" s="21" t="s">
        <v>476</v>
      </c>
      <c r="T320" s="55" t="s">
        <v>1285</v>
      </c>
      <c r="U320" s="372"/>
      <c r="V320" s="587"/>
      <c r="W320" s="588"/>
      <c r="X320" s="588"/>
      <c r="Y320" s="588"/>
      <c r="Z320" s="486"/>
      <c r="AA320" s="589"/>
      <c r="AB320" s="942"/>
      <c r="AC320" s="943"/>
      <c r="AD320" s="922"/>
      <c r="AE320" s="922"/>
      <c r="AF320" s="922"/>
      <c r="AG320" s="922"/>
      <c r="AH320" s="922"/>
      <c r="AI320" s="922"/>
      <c r="AJ320" s="922"/>
      <c r="AK320" s="922"/>
      <c r="AL320" s="922"/>
      <c r="AM320" s="922"/>
      <c r="AN320" s="922"/>
      <c r="AO320" s="922"/>
      <c r="AP320" s="922"/>
      <c r="AQ320" s="922"/>
      <c r="AR320" s="922"/>
    </row>
    <row r="321" spans="1:44" s="927" customFormat="1" ht="29.25" customHeight="1" thickBot="1" x14ac:dyDescent="0.25">
      <c r="A321" s="463"/>
      <c r="B321" s="512"/>
      <c r="C321" s="519"/>
      <c r="D321" s="494"/>
      <c r="E321" s="481"/>
      <c r="F321" s="482"/>
      <c r="G321" s="246">
        <v>42935.478472222225</v>
      </c>
      <c r="H321" s="246">
        <v>42935.832638888889</v>
      </c>
      <c r="I321" s="482"/>
      <c r="J321" s="482"/>
      <c r="K321" s="469"/>
      <c r="L321" s="288">
        <f t="shared" ref="L321:L322" si="385">IF(RIGHT(S321)="T",(+H321-G321),0)</f>
        <v>0</v>
      </c>
      <c r="M321" s="288">
        <f t="shared" ref="M321:M322" si="386">IF(RIGHT(S321)="U",(+H321-G321),0)</f>
        <v>0</v>
      </c>
      <c r="N321" s="288">
        <f t="shared" ref="N321:N322" si="387">IF(RIGHT(S321)="C",(+H321-G321),0)</f>
        <v>0</v>
      </c>
      <c r="O321" s="288">
        <f t="shared" ref="O321:O322" si="388">IF(RIGHT(S321)="D",(+H321-G321),0)</f>
        <v>0.35416666666424135</v>
      </c>
      <c r="P321" s="482"/>
      <c r="Q321" s="482"/>
      <c r="R321" s="482"/>
      <c r="S321" s="21" t="s">
        <v>476</v>
      </c>
      <c r="T321" s="55" t="s">
        <v>1287</v>
      </c>
      <c r="U321" s="411"/>
      <c r="V321" s="491"/>
      <c r="W321" s="492"/>
      <c r="X321" s="492"/>
      <c r="Y321" s="492"/>
      <c r="Z321" s="486"/>
      <c r="AA321" s="493"/>
      <c r="AB321" s="942"/>
      <c r="AC321" s="943"/>
      <c r="AD321" s="922"/>
      <c r="AE321" s="922"/>
      <c r="AF321" s="922"/>
      <c r="AG321" s="922"/>
      <c r="AH321" s="922"/>
      <c r="AI321" s="922"/>
      <c r="AJ321" s="922"/>
      <c r="AK321" s="922"/>
      <c r="AL321" s="922"/>
      <c r="AM321" s="922"/>
      <c r="AN321" s="922"/>
      <c r="AO321" s="922"/>
      <c r="AP321" s="922"/>
      <c r="AQ321" s="922"/>
      <c r="AR321" s="922"/>
    </row>
    <row r="322" spans="1:44" s="927" customFormat="1" ht="29.25" customHeight="1" thickBot="1" x14ac:dyDescent="0.25">
      <c r="A322" s="463"/>
      <c r="B322" s="512"/>
      <c r="C322" s="519"/>
      <c r="D322" s="494"/>
      <c r="E322" s="481"/>
      <c r="F322" s="482"/>
      <c r="G322" s="246">
        <v>42942.890972222223</v>
      </c>
      <c r="H322" s="23">
        <v>42942.956250000003</v>
      </c>
      <c r="I322" s="482"/>
      <c r="J322" s="482"/>
      <c r="K322" s="469"/>
      <c r="L322" s="288">
        <f t="shared" si="385"/>
        <v>0</v>
      </c>
      <c r="M322" s="288">
        <f t="shared" si="386"/>
        <v>6.5277777779556345E-2</v>
      </c>
      <c r="N322" s="288">
        <f t="shared" si="387"/>
        <v>0</v>
      </c>
      <c r="O322" s="288">
        <f t="shared" si="388"/>
        <v>0</v>
      </c>
      <c r="P322" s="482"/>
      <c r="Q322" s="482"/>
      <c r="R322" s="482"/>
      <c r="S322" s="21" t="s">
        <v>475</v>
      </c>
      <c r="T322" s="55" t="s">
        <v>1288</v>
      </c>
      <c r="U322" s="411"/>
      <c r="V322" s="491"/>
      <c r="W322" s="492"/>
      <c r="X322" s="492"/>
      <c r="Y322" s="492"/>
      <c r="Z322" s="486"/>
      <c r="AA322" s="493"/>
      <c r="AB322" s="942"/>
      <c r="AC322" s="943"/>
      <c r="AD322" s="922"/>
      <c r="AE322" s="922"/>
      <c r="AF322" s="922"/>
      <c r="AG322" s="922"/>
      <c r="AH322" s="922"/>
      <c r="AI322" s="922"/>
      <c r="AJ322" s="922"/>
      <c r="AK322" s="922"/>
      <c r="AL322" s="922"/>
      <c r="AM322" s="922"/>
      <c r="AN322" s="922"/>
      <c r="AO322" s="922"/>
      <c r="AP322" s="922"/>
      <c r="AQ322" s="922"/>
      <c r="AR322" s="922"/>
    </row>
    <row r="323" spans="1:44" s="927" customFormat="1" ht="30" customHeight="1" thickBot="1" x14ac:dyDescent="0.25">
      <c r="A323" s="602"/>
      <c r="B323" s="603"/>
      <c r="C323" s="287" t="s">
        <v>53</v>
      </c>
      <c r="D323" s="279"/>
      <c r="E323" s="483"/>
      <c r="F323" s="484" t="s">
        <v>49</v>
      </c>
      <c r="G323" s="283"/>
      <c r="H323" s="283"/>
      <c r="I323" s="484" t="s">
        <v>49</v>
      </c>
      <c r="J323" s="484" t="s">
        <v>49</v>
      </c>
      <c r="K323" s="601"/>
      <c r="L323" s="280">
        <f>SUM(L320:L320)</f>
        <v>0</v>
      </c>
      <c r="M323" s="280">
        <f>SUM(M320:M320)</f>
        <v>0</v>
      </c>
      <c r="N323" s="280">
        <f>SUM(N320:N320)</f>
        <v>0</v>
      </c>
      <c r="O323" s="280">
        <f>SUM(O320:O320)</f>
        <v>1.617361111115315</v>
      </c>
      <c r="P323" s="484"/>
      <c r="Q323" s="484"/>
      <c r="R323" s="484"/>
      <c r="S323" s="279"/>
      <c r="T323" s="509"/>
      <c r="U323" s="279"/>
      <c r="V323" s="538">
        <f t="shared" ref="V323" si="389">$AB$11-((N323*24))</f>
        <v>744</v>
      </c>
      <c r="W323" s="610">
        <v>515</v>
      </c>
      <c r="X323" s="605">
        <v>42.026000000000003</v>
      </c>
      <c r="Y323" s="611">
        <f t="shared" ref="Y323" si="390">W323*X323</f>
        <v>21643.390000000003</v>
      </c>
      <c r="Z323" s="486">
        <f t="shared" ref="Z323" si="391">(Y323*(V323-L323*24))/V323</f>
        <v>21643.390000000003</v>
      </c>
      <c r="AA323" s="612">
        <f t="shared" ref="AA323" si="392">(Z323/Y323)*100</f>
        <v>100</v>
      </c>
      <c r="AB323" s="942"/>
      <c r="AC323" s="943"/>
      <c r="AD323" s="922"/>
      <c r="AE323" s="922"/>
      <c r="AF323" s="922"/>
      <c r="AG323" s="922"/>
      <c r="AH323" s="922"/>
      <c r="AI323" s="922"/>
      <c r="AJ323" s="922"/>
      <c r="AK323" s="922"/>
      <c r="AL323" s="922"/>
      <c r="AM323" s="922"/>
      <c r="AN323" s="922"/>
      <c r="AO323" s="922"/>
      <c r="AP323" s="922"/>
      <c r="AQ323" s="922"/>
      <c r="AR323" s="922"/>
    </row>
    <row r="324" spans="1:44" s="927" customFormat="1" ht="30" customHeight="1" thickBot="1" x14ac:dyDescent="0.25">
      <c r="A324" s="650">
        <v>70</v>
      </c>
      <c r="B324" s="512" t="s">
        <v>177</v>
      </c>
      <c r="C324" s="513" t="s">
        <v>178</v>
      </c>
      <c r="D324" s="489">
        <v>43.951999999999998</v>
      </c>
      <c r="E324" s="467" t="s">
        <v>546</v>
      </c>
      <c r="F324" s="490" t="s">
        <v>49</v>
      </c>
      <c r="G324" s="246">
        <v>42931.619444444441</v>
      </c>
      <c r="H324" s="246">
        <v>42931.619444444441</v>
      </c>
      <c r="I324" s="468" t="s">
        <v>49</v>
      </c>
      <c r="J324" s="468" t="s">
        <v>49</v>
      </c>
      <c r="K324" s="523"/>
      <c r="L324" s="285">
        <f>IF(RIGHT(S324)="T",(+H324-G324),0)</f>
        <v>0</v>
      </c>
      <c r="M324" s="285">
        <f>IF(RIGHT(S324)="U",(+H324-G324),0)</f>
        <v>0</v>
      </c>
      <c r="N324" s="285">
        <f>IF(RIGHT(S324)="C",(+H324-G324),0)</f>
        <v>0</v>
      </c>
      <c r="O324" s="285">
        <f>IF(RIGHT(S324)="D",(+H324-G324),0)</f>
        <v>0</v>
      </c>
      <c r="P324" s="468"/>
      <c r="Q324" s="468"/>
      <c r="R324" s="468"/>
      <c r="S324" s="23" t="s">
        <v>488</v>
      </c>
      <c r="T324" s="55" t="s">
        <v>1289</v>
      </c>
      <c r="U324" s="375"/>
      <c r="V324" s="491"/>
      <c r="W324" s="492"/>
      <c r="X324" s="492"/>
      <c r="Y324" s="492"/>
      <c r="Z324" s="486"/>
      <c r="AA324" s="493"/>
      <c r="AB324" s="942"/>
      <c r="AC324" s="943"/>
      <c r="AD324" s="922"/>
      <c r="AE324" s="922"/>
      <c r="AF324" s="922"/>
      <c r="AG324" s="922"/>
      <c r="AH324" s="922"/>
      <c r="AI324" s="922"/>
      <c r="AJ324" s="922"/>
      <c r="AK324" s="922"/>
      <c r="AL324" s="922"/>
      <c r="AM324" s="922"/>
      <c r="AN324" s="922"/>
      <c r="AO324" s="922"/>
      <c r="AP324" s="922"/>
      <c r="AQ324" s="922"/>
      <c r="AR324" s="922"/>
    </row>
    <row r="325" spans="1:44" s="927" customFormat="1" ht="30" customHeight="1" thickBot="1" x14ac:dyDescent="0.25">
      <c r="A325" s="651"/>
      <c r="B325" s="626"/>
      <c r="C325" s="627"/>
      <c r="D325" s="537"/>
      <c r="E325" s="591"/>
      <c r="F325" s="482"/>
      <c r="G325" s="246">
        <v>42935.477083333331</v>
      </c>
      <c r="H325" s="246">
        <v>42936.887499999997</v>
      </c>
      <c r="I325" s="532" t="s">
        <v>49</v>
      </c>
      <c r="J325" s="532" t="s">
        <v>49</v>
      </c>
      <c r="K325" s="533"/>
      <c r="L325" s="318">
        <f>IF(RIGHT(S325)="T",(+H325-G325),0)</f>
        <v>0</v>
      </c>
      <c r="M325" s="318">
        <f>IF(RIGHT(S325)="U",(+H325-G325),0)</f>
        <v>0</v>
      </c>
      <c r="N325" s="318">
        <f>IF(RIGHT(S325)="C",(+H325-G325),0)</f>
        <v>0</v>
      </c>
      <c r="O325" s="318">
        <f>IF(RIGHT(S325)="D",(+H325-G325),0)</f>
        <v>1.4104166666656965</v>
      </c>
      <c r="P325" s="532"/>
      <c r="Q325" s="532"/>
      <c r="R325" s="532"/>
      <c r="S325" s="21" t="s">
        <v>476</v>
      </c>
      <c r="T325" s="55" t="s">
        <v>1291</v>
      </c>
      <c r="U325" s="506"/>
      <c r="V325" s="507"/>
      <c r="W325" s="507"/>
      <c r="X325" s="507"/>
      <c r="Y325" s="507"/>
      <c r="Z325" s="486"/>
      <c r="AA325" s="507"/>
      <c r="AB325" s="942"/>
      <c r="AC325" s="943"/>
      <c r="AD325" s="922"/>
      <c r="AE325" s="922"/>
      <c r="AF325" s="922"/>
      <c r="AG325" s="922"/>
      <c r="AH325" s="922"/>
      <c r="AI325" s="922"/>
      <c r="AJ325" s="922"/>
      <c r="AK325" s="922"/>
      <c r="AL325" s="922"/>
      <c r="AM325" s="922"/>
      <c r="AN325" s="922"/>
      <c r="AO325" s="922"/>
      <c r="AP325" s="922"/>
      <c r="AQ325" s="922"/>
      <c r="AR325" s="922"/>
    </row>
    <row r="326" spans="1:44" s="927" customFormat="1" ht="30" customHeight="1" thickBot="1" x14ac:dyDescent="0.25">
      <c r="A326" s="477"/>
      <c r="B326" s="518"/>
      <c r="C326" s="322" t="s">
        <v>53</v>
      </c>
      <c r="D326" s="321"/>
      <c r="E326" s="568"/>
      <c r="F326" s="484" t="s">
        <v>49</v>
      </c>
      <c r="G326" s="283"/>
      <c r="H326" s="283"/>
      <c r="I326" s="569" t="s">
        <v>49</v>
      </c>
      <c r="J326" s="569" t="s">
        <v>49</v>
      </c>
      <c r="K326" s="641"/>
      <c r="L326" s="320">
        <f>SUM(L324:L325)</f>
        <v>0</v>
      </c>
      <c r="M326" s="320">
        <f>SUM(M324:M325)</f>
        <v>0</v>
      </c>
      <c r="N326" s="320">
        <f>SUM(N324:N325)</f>
        <v>0</v>
      </c>
      <c r="O326" s="320">
        <f>SUM(O324:O325)</f>
        <v>1.4104166666656965</v>
      </c>
      <c r="P326" s="569"/>
      <c r="Q326" s="569"/>
      <c r="R326" s="569"/>
      <c r="S326" s="321"/>
      <c r="T326" s="642"/>
      <c r="U326" s="321"/>
      <c r="V326" s="572">
        <f t="shared" ref="V326" si="393">$AB$11-((N326*24))</f>
        <v>744</v>
      </c>
      <c r="W326" s="568">
        <v>515</v>
      </c>
      <c r="X326" s="637">
        <v>43.951999999999998</v>
      </c>
      <c r="Y326" s="338">
        <f t="shared" ref="Y326" si="394">W326*X326</f>
        <v>22635.279999999999</v>
      </c>
      <c r="Z326" s="486">
        <f t="shared" ref="Z326" si="395">(Y326*(V326-L326*24))/V326</f>
        <v>22635.279999999999</v>
      </c>
      <c r="AA326" s="339">
        <f t="shared" ref="AA326" si="396">(Z326/Y326)*100</f>
        <v>100</v>
      </c>
      <c r="AB326" s="942"/>
      <c r="AC326" s="943"/>
      <c r="AD326" s="922"/>
      <c r="AE326" s="922"/>
      <c r="AF326" s="922"/>
      <c r="AG326" s="922"/>
      <c r="AH326" s="922"/>
      <c r="AI326" s="922"/>
      <c r="AJ326" s="922"/>
      <c r="AK326" s="922"/>
      <c r="AL326" s="922"/>
      <c r="AM326" s="922"/>
      <c r="AN326" s="922"/>
      <c r="AO326" s="922"/>
      <c r="AP326" s="922"/>
      <c r="AQ326" s="922"/>
      <c r="AR326" s="922"/>
    </row>
    <row r="327" spans="1:44" s="927" customFormat="1" ht="30" customHeight="1" thickBot="1" x14ac:dyDescent="0.25">
      <c r="A327" s="463">
        <v>71</v>
      </c>
      <c r="B327" s="512" t="s">
        <v>179</v>
      </c>
      <c r="C327" s="513" t="s">
        <v>180</v>
      </c>
      <c r="D327" s="489">
        <v>3.3410000000000002</v>
      </c>
      <c r="E327" s="467" t="s">
        <v>546</v>
      </c>
      <c r="F327" s="523" t="s">
        <v>49</v>
      </c>
      <c r="G327" s="272"/>
      <c r="H327" s="272"/>
      <c r="I327" s="523"/>
      <c r="J327" s="489"/>
      <c r="K327" s="691"/>
      <c r="L327" s="330">
        <f>IF(RIGHT(S327)="T",(+H327-G327),0)</f>
        <v>0</v>
      </c>
      <c r="M327" s="330">
        <f>IF(RIGHT(S327)="U",(+H327-G327),0)</f>
        <v>0</v>
      </c>
      <c r="N327" s="330">
        <f>IF(RIGHT(S327)="C",(+H327-G327),0)</f>
        <v>0</v>
      </c>
      <c r="O327" s="330">
        <f>IF(RIGHT(S327)="D",(+H327-G327),0)</f>
        <v>0</v>
      </c>
      <c r="P327" s="471"/>
      <c r="Q327" s="471"/>
      <c r="R327" s="471"/>
      <c r="S327" s="289"/>
      <c r="T327" s="383"/>
      <c r="U327" s="471"/>
      <c r="V327" s="613"/>
      <c r="W327" s="467"/>
      <c r="X327" s="489"/>
      <c r="Y327" s="614"/>
      <c r="Z327" s="486"/>
      <c r="AA327" s="615"/>
      <c r="AB327" s="942"/>
      <c r="AC327" s="943"/>
      <c r="AD327" s="922"/>
      <c r="AE327" s="922"/>
      <c r="AF327" s="922"/>
      <c r="AG327" s="922"/>
      <c r="AH327" s="922"/>
      <c r="AI327" s="922"/>
      <c r="AJ327" s="922"/>
      <c r="AK327" s="922"/>
      <c r="AL327" s="922"/>
      <c r="AM327" s="922"/>
      <c r="AN327" s="922"/>
      <c r="AO327" s="922"/>
      <c r="AP327" s="922"/>
      <c r="AQ327" s="922"/>
      <c r="AR327" s="922"/>
    </row>
    <row r="328" spans="1:44" s="938" customFormat="1" ht="30" customHeight="1" thickBot="1" x14ac:dyDescent="0.25">
      <c r="A328" s="686"/>
      <c r="B328" s="279"/>
      <c r="C328" s="287" t="s">
        <v>53</v>
      </c>
      <c r="D328" s="279"/>
      <c r="E328" s="483"/>
      <c r="F328" s="484" t="s">
        <v>49</v>
      </c>
      <c r="G328" s="283"/>
      <c r="H328" s="283"/>
      <c r="I328" s="484" t="s">
        <v>49</v>
      </c>
      <c r="J328" s="484" t="s">
        <v>49</v>
      </c>
      <c r="K328" s="601"/>
      <c r="L328" s="280">
        <f>SUM(L327:L327)</f>
        <v>0</v>
      </c>
      <c r="M328" s="280">
        <f>SUM(M327:M327)</f>
        <v>0</v>
      </c>
      <c r="N328" s="280">
        <f>SUM(N327:N327)</f>
        <v>0</v>
      </c>
      <c r="O328" s="280">
        <f>SUM(O327:O327)</f>
        <v>0</v>
      </c>
      <c r="P328" s="484"/>
      <c r="Q328" s="484"/>
      <c r="R328" s="484"/>
      <c r="S328" s="279"/>
      <c r="T328" s="509"/>
      <c r="U328" s="279"/>
      <c r="V328" s="486">
        <f t="shared" ref="V328" si="397">$AB$11-((N328*24))</f>
        <v>744</v>
      </c>
      <c r="W328" s="483">
        <v>515</v>
      </c>
      <c r="X328" s="510">
        <v>3.3410000000000002</v>
      </c>
      <c r="Y328" s="281">
        <f t="shared" ref="Y328" si="398">W328*X328</f>
        <v>1720.615</v>
      </c>
      <c r="Z328" s="486">
        <f t="shared" ref="Z328" si="399">(Y328*(V328-L328*24))/V328</f>
        <v>1720.615</v>
      </c>
      <c r="AA328" s="511">
        <f t="shared" ref="AA328" si="400">(Z328/Y328)*100</f>
        <v>100</v>
      </c>
      <c r="AB328" s="937"/>
    </row>
    <row r="329" spans="1:44" s="927" customFormat="1" ht="30" customHeight="1" thickBot="1" x14ac:dyDescent="0.25">
      <c r="A329" s="463">
        <v>72</v>
      </c>
      <c r="B329" s="512" t="s">
        <v>181</v>
      </c>
      <c r="C329" s="513" t="s">
        <v>182</v>
      </c>
      <c r="D329" s="489">
        <v>3.3170000000000002</v>
      </c>
      <c r="E329" s="467" t="s">
        <v>546</v>
      </c>
      <c r="F329" s="523" t="s">
        <v>49</v>
      </c>
      <c r="G329" s="272"/>
      <c r="H329" s="272"/>
      <c r="I329" s="523"/>
      <c r="J329" s="489"/>
      <c r="K329" s="691"/>
      <c r="L329" s="318">
        <f>IF(RIGHT(S329)="T",(+H329-G329),0)</f>
        <v>0</v>
      </c>
      <c r="M329" s="318">
        <f>IF(RIGHT(S329)="U",(+H329-G329),0)</f>
        <v>0</v>
      </c>
      <c r="N329" s="318">
        <f>IF(RIGHT(S329)="C",(+H329-G329),0)</f>
        <v>0</v>
      </c>
      <c r="O329" s="318">
        <f>IF(RIGHT(S329)="D",(+H329-G329),0)</f>
        <v>0</v>
      </c>
      <c r="P329" s="471"/>
      <c r="Q329" s="471"/>
      <c r="R329" s="471"/>
      <c r="S329" s="289"/>
      <c r="T329" s="383"/>
      <c r="U329" s="471"/>
      <c r="V329" s="613"/>
      <c r="W329" s="467"/>
      <c r="X329" s="489"/>
      <c r="Y329" s="614"/>
      <c r="Z329" s="486"/>
      <c r="AA329" s="615"/>
      <c r="AB329" s="942"/>
      <c r="AC329" s="943"/>
      <c r="AD329" s="922"/>
      <c r="AE329" s="922"/>
      <c r="AF329" s="922"/>
      <c r="AG329" s="922"/>
      <c r="AH329" s="922"/>
      <c r="AI329" s="922"/>
      <c r="AJ329" s="922"/>
      <c r="AK329" s="922"/>
      <c r="AL329" s="922"/>
      <c r="AM329" s="922"/>
      <c r="AN329" s="922"/>
      <c r="AO329" s="922"/>
      <c r="AP329" s="922"/>
      <c r="AQ329" s="922"/>
      <c r="AR329" s="922"/>
    </row>
    <row r="330" spans="1:44" s="938" customFormat="1" ht="30" customHeight="1" thickBot="1" x14ac:dyDescent="0.25">
      <c r="A330" s="689"/>
      <c r="B330" s="321"/>
      <c r="C330" s="322" t="s">
        <v>53</v>
      </c>
      <c r="D330" s="321"/>
      <c r="E330" s="483"/>
      <c r="F330" s="569" t="s">
        <v>49</v>
      </c>
      <c r="G330" s="324"/>
      <c r="H330" s="324"/>
      <c r="I330" s="569" t="s">
        <v>49</v>
      </c>
      <c r="J330" s="569" t="s">
        <v>49</v>
      </c>
      <c r="K330" s="641"/>
      <c r="L330" s="320">
        <f>SUM(L329:L329)</f>
        <v>0</v>
      </c>
      <c r="M330" s="320">
        <f>SUM(M329:M329)</f>
        <v>0</v>
      </c>
      <c r="N330" s="320">
        <f>SUM(N329:N329)</f>
        <v>0</v>
      </c>
      <c r="O330" s="320">
        <f>SUM(O329:O329)</f>
        <v>0</v>
      </c>
      <c r="P330" s="569"/>
      <c r="Q330" s="569"/>
      <c r="R330" s="569"/>
      <c r="S330" s="321"/>
      <c r="T330" s="642"/>
      <c r="U330" s="321"/>
      <c r="V330" s="572">
        <f t="shared" ref="V330" si="401">$AB$11-((N330*24))</f>
        <v>744</v>
      </c>
      <c r="W330" s="568">
        <v>515</v>
      </c>
      <c r="X330" s="637">
        <v>3.3170000000000002</v>
      </c>
      <c r="Y330" s="338">
        <f t="shared" ref="Y330" si="402">W330*X330</f>
        <v>1708.2550000000001</v>
      </c>
      <c r="Z330" s="486">
        <f t="shared" ref="Z330" si="403">(Y330*(V330-L330*24))/V330</f>
        <v>1708.2549999999999</v>
      </c>
      <c r="AA330" s="339">
        <f t="shared" ref="AA330" si="404">(Z330/Y330)*100</f>
        <v>99.999999999999986</v>
      </c>
      <c r="AB330" s="937"/>
    </row>
    <row r="331" spans="1:44" s="938" customFormat="1" ht="30" customHeight="1" thickBot="1" x14ac:dyDescent="0.25">
      <c r="A331" s="692">
        <v>73</v>
      </c>
      <c r="B331" s="693" t="s">
        <v>490</v>
      </c>
      <c r="C331" s="694" t="s">
        <v>520</v>
      </c>
      <c r="D331" s="528">
        <v>69.677000000000007</v>
      </c>
      <c r="E331" s="467" t="s">
        <v>546</v>
      </c>
      <c r="F331" s="523" t="s">
        <v>49</v>
      </c>
      <c r="G331" s="241">
        <v>42917.376388888886</v>
      </c>
      <c r="H331" s="241">
        <v>42917.881249999999</v>
      </c>
      <c r="I331" s="523"/>
      <c r="J331" s="489"/>
      <c r="K331" s="691"/>
      <c r="L331" s="318">
        <f>IF(RIGHT(S331)="T",(+H331-G331),0)</f>
        <v>0.50486111111240461</v>
      </c>
      <c r="M331" s="318">
        <f>IF(RIGHT(S331)="U",(+H331-G331),0)</f>
        <v>0</v>
      </c>
      <c r="N331" s="318">
        <f>IF(RIGHT(S331)="C",(+H331-G331),0)</f>
        <v>0</v>
      </c>
      <c r="O331" s="318">
        <f>IF(RIGHT(S331)="D",(+H331-G331),0)</f>
        <v>0</v>
      </c>
      <c r="P331" s="471"/>
      <c r="Q331" s="471"/>
      <c r="R331" s="471"/>
      <c r="S331" s="21" t="s">
        <v>473</v>
      </c>
      <c r="T331" s="55" t="s">
        <v>1293</v>
      </c>
      <c r="U331" s="471"/>
      <c r="V331" s="613"/>
      <c r="W331" s="467"/>
      <c r="X331" s="489"/>
      <c r="Y331" s="614"/>
      <c r="Z331" s="486"/>
      <c r="AA331" s="615"/>
      <c r="AB331" s="937"/>
    </row>
    <row r="332" spans="1:44" s="938" customFormat="1" ht="30" customHeight="1" thickBot="1" x14ac:dyDescent="0.25">
      <c r="A332" s="695"/>
      <c r="B332" s="555"/>
      <c r="C332" s="696"/>
      <c r="D332" s="474"/>
      <c r="E332" s="481"/>
      <c r="F332" s="469"/>
      <c r="G332" s="241">
        <v>42920.386805555558</v>
      </c>
      <c r="H332" s="241">
        <v>42920.861111111109</v>
      </c>
      <c r="I332" s="469"/>
      <c r="J332" s="494"/>
      <c r="K332" s="697"/>
      <c r="L332" s="318">
        <f>IF(RIGHT(S332)="T",(+H332-G332),0)</f>
        <v>0.47430555555183673</v>
      </c>
      <c r="M332" s="318">
        <f>IF(RIGHT(S332)="U",(+H332-G332),0)</f>
        <v>0</v>
      </c>
      <c r="N332" s="318">
        <f>IF(RIGHT(S332)="C",(+H332-G332),0)</f>
        <v>0</v>
      </c>
      <c r="O332" s="318">
        <f>IF(RIGHT(S332)="D",(+H332-G332),0)</f>
        <v>0</v>
      </c>
      <c r="P332" s="470"/>
      <c r="Q332" s="470"/>
      <c r="R332" s="470"/>
      <c r="S332" s="21" t="s">
        <v>473</v>
      </c>
      <c r="T332" s="55" t="s">
        <v>1293</v>
      </c>
      <c r="U332" s="470"/>
      <c r="V332" s="617"/>
      <c r="W332" s="481"/>
      <c r="X332" s="474"/>
      <c r="Y332" s="618"/>
      <c r="Z332" s="486"/>
      <c r="AA332" s="619"/>
      <c r="AB332" s="937"/>
    </row>
    <row r="333" spans="1:44" s="938" customFormat="1" ht="30" customHeight="1" thickBot="1" x14ac:dyDescent="0.25">
      <c r="A333" s="689"/>
      <c r="B333" s="321"/>
      <c r="C333" s="322" t="s">
        <v>53</v>
      </c>
      <c r="D333" s="321"/>
      <c r="E333" s="483"/>
      <c r="F333" s="569" t="s">
        <v>49</v>
      </c>
      <c r="G333" s="324"/>
      <c r="H333" s="324"/>
      <c r="I333" s="569" t="s">
        <v>49</v>
      </c>
      <c r="J333" s="569" t="s">
        <v>49</v>
      </c>
      <c r="K333" s="641"/>
      <c r="L333" s="320">
        <f>SUM(L331:L332)</f>
        <v>0.97916666666424135</v>
      </c>
      <c r="M333" s="320">
        <f t="shared" ref="M333:O333" si="405">SUM(M331:M332)</f>
        <v>0</v>
      </c>
      <c r="N333" s="320">
        <f t="shared" si="405"/>
        <v>0</v>
      </c>
      <c r="O333" s="320">
        <f t="shared" si="405"/>
        <v>0</v>
      </c>
      <c r="P333" s="569"/>
      <c r="Q333" s="569"/>
      <c r="R333" s="569"/>
      <c r="S333" s="321"/>
      <c r="T333" s="642"/>
      <c r="U333" s="321"/>
      <c r="V333" s="572">
        <f t="shared" ref="V333" si="406">$AB$11-((N333*24))</f>
        <v>744</v>
      </c>
      <c r="W333" s="568">
        <v>515</v>
      </c>
      <c r="X333" s="528">
        <v>69.677000000000007</v>
      </c>
      <c r="Y333" s="338">
        <f t="shared" ref="Y333" si="407">W333*X333</f>
        <v>35883.655000000006</v>
      </c>
      <c r="Z333" s="486">
        <f t="shared" ref="Z333" si="408">(Y333*(V333-L333*24))/V333</f>
        <v>34750.23310148131</v>
      </c>
      <c r="AA333" s="339">
        <f t="shared" ref="AA333" si="409">(Z333/Y333)*100</f>
        <v>96.841397849470184</v>
      </c>
      <c r="AB333" s="937"/>
    </row>
    <row r="334" spans="1:44" s="938" customFormat="1" ht="30" customHeight="1" thickBot="1" x14ac:dyDescent="0.25">
      <c r="A334" s="692">
        <v>74</v>
      </c>
      <c r="B334" s="693" t="s">
        <v>489</v>
      </c>
      <c r="C334" s="694" t="s">
        <v>538</v>
      </c>
      <c r="D334" s="528">
        <v>69.677000000000007</v>
      </c>
      <c r="E334" s="467" t="s">
        <v>546</v>
      </c>
      <c r="F334" s="523" t="s">
        <v>49</v>
      </c>
      <c r="G334" s="241">
        <v>42917.552777777775</v>
      </c>
      <c r="H334" s="241">
        <v>42917.625694444447</v>
      </c>
      <c r="I334" s="523"/>
      <c r="J334" s="489"/>
      <c r="K334" s="691"/>
      <c r="L334" s="318">
        <f>IF(RIGHT(S334)="T",(+H334-G334),0)</f>
        <v>0</v>
      </c>
      <c r="M334" s="318">
        <f>IF(RIGHT(S334)="U",(+H334-G334),0)</f>
        <v>7.2916666671517305E-2</v>
      </c>
      <c r="N334" s="318">
        <f>IF(RIGHT(S334)="C",(+H334-G334),0)</f>
        <v>0</v>
      </c>
      <c r="O334" s="318">
        <f>IF(RIGHT(S334)="D",(+H334-G334),0)</f>
        <v>0</v>
      </c>
      <c r="P334" s="471"/>
      <c r="Q334" s="471"/>
      <c r="R334" s="471"/>
      <c r="S334" s="23" t="s">
        <v>1295</v>
      </c>
      <c r="T334" s="55" t="s">
        <v>1296</v>
      </c>
      <c r="U334" s="471"/>
      <c r="V334" s="613"/>
      <c r="W334" s="467"/>
      <c r="X334" s="489"/>
      <c r="Y334" s="614"/>
      <c r="Z334" s="486"/>
      <c r="AA334" s="615"/>
      <c r="AB334" s="937"/>
    </row>
    <row r="335" spans="1:44" s="938" customFormat="1" ht="30" customHeight="1" thickBot="1" x14ac:dyDescent="0.25">
      <c r="A335" s="695"/>
      <c r="B335" s="555"/>
      <c r="C335" s="696"/>
      <c r="D335" s="474"/>
      <c r="E335" s="481"/>
      <c r="F335" s="469"/>
      <c r="G335" s="241">
        <v>42919.399305555555</v>
      </c>
      <c r="H335" s="241">
        <v>42919.910416666666</v>
      </c>
      <c r="I335" s="469"/>
      <c r="J335" s="494"/>
      <c r="K335" s="697"/>
      <c r="L335" s="318">
        <f t="shared" ref="L335:L336" si="410">IF(RIGHT(S335)="T",(+H335-G335),0)</f>
        <v>0.51111111111094942</v>
      </c>
      <c r="M335" s="318">
        <f t="shared" ref="M335:M336" si="411">IF(RIGHT(S335)="U",(+H335-G335),0)</f>
        <v>0</v>
      </c>
      <c r="N335" s="318">
        <f t="shared" ref="N335:N336" si="412">IF(RIGHT(S335)="C",(+H335-G335),0)</f>
        <v>0</v>
      </c>
      <c r="O335" s="318">
        <f t="shared" ref="O335:O336" si="413">IF(RIGHT(S335)="D",(+H335-G335),0)</f>
        <v>0</v>
      </c>
      <c r="P335" s="470"/>
      <c r="Q335" s="470"/>
      <c r="R335" s="470"/>
      <c r="S335" s="21" t="s">
        <v>473</v>
      </c>
      <c r="T335" s="55" t="s">
        <v>1293</v>
      </c>
      <c r="U335" s="470"/>
      <c r="V335" s="617"/>
      <c r="W335" s="481"/>
      <c r="X335" s="474"/>
      <c r="Y335" s="618"/>
      <c r="Z335" s="486"/>
      <c r="AA335" s="619"/>
      <c r="AB335" s="937"/>
    </row>
    <row r="336" spans="1:44" s="938" customFormat="1" ht="30" customHeight="1" thickBot="1" x14ac:dyDescent="0.25">
      <c r="A336" s="695"/>
      <c r="B336" s="555"/>
      <c r="C336" s="696"/>
      <c r="D336" s="474"/>
      <c r="E336" s="481"/>
      <c r="F336" s="469"/>
      <c r="G336" s="241">
        <v>42921.416666666664</v>
      </c>
      <c r="H336" s="241">
        <v>42921.800694444442</v>
      </c>
      <c r="I336" s="469"/>
      <c r="J336" s="494"/>
      <c r="K336" s="697"/>
      <c r="L336" s="318">
        <f t="shared" si="410"/>
        <v>0.38402777777810115</v>
      </c>
      <c r="M336" s="318">
        <f t="shared" si="411"/>
        <v>0</v>
      </c>
      <c r="N336" s="318">
        <f t="shared" si="412"/>
        <v>0</v>
      </c>
      <c r="O336" s="318">
        <f t="shared" si="413"/>
        <v>0</v>
      </c>
      <c r="P336" s="470"/>
      <c r="Q336" s="470"/>
      <c r="R336" s="470"/>
      <c r="S336" s="21" t="s">
        <v>473</v>
      </c>
      <c r="T336" s="55" t="s">
        <v>1299</v>
      </c>
      <c r="U336" s="470"/>
      <c r="V336" s="617"/>
      <c r="W336" s="481"/>
      <c r="X336" s="474"/>
      <c r="Y336" s="618"/>
      <c r="Z336" s="486"/>
      <c r="AA336" s="619"/>
      <c r="AB336" s="937"/>
    </row>
    <row r="337" spans="1:44" s="938" customFormat="1" ht="30" customHeight="1" thickBot="1" x14ac:dyDescent="0.25">
      <c r="A337" s="689"/>
      <c r="B337" s="321"/>
      <c r="C337" s="322" t="s">
        <v>53</v>
      </c>
      <c r="D337" s="321"/>
      <c r="E337" s="483"/>
      <c r="F337" s="569" t="s">
        <v>49</v>
      </c>
      <c r="I337" s="569" t="s">
        <v>49</v>
      </c>
      <c r="J337" s="569" t="s">
        <v>49</v>
      </c>
      <c r="K337" s="641"/>
      <c r="L337" s="320">
        <f>SUM(L334:L336)</f>
        <v>0.89513888888905058</v>
      </c>
      <c r="M337" s="320">
        <f t="shared" ref="M337" si="414">SUM(M334:M336)</f>
        <v>7.2916666671517305E-2</v>
      </c>
      <c r="N337" s="320">
        <f t="shared" ref="N337" si="415">SUM(N334:N336)</f>
        <v>0</v>
      </c>
      <c r="O337" s="320">
        <f t="shared" ref="O337" si="416">SUM(O334:O336)</f>
        <v>0</v>
      </c>
      <c r="P337" s="569"/>
      <c r="Q337" s="569"/>
      <c r="R337" s="569"/>
      <c r="S337" s="321"/>
      <c r="T337" s="642"/>
      <c r="U337" s="321"/>
      <c r="V337" s="572">
        <f t="shared" ref="V337" si="417">$AB$11-((N337*24))</f>
        <v>744</v>
      </c>
      <c r="W337" s="568">
        <v>515</v>
      </c>
      <c r="X337" s="528">
        <v>69.677000000000007</v>
      </c>
      <c r="Y337" s="338">
        <f t="shared" ref="Y337" si="418">W337*X337</f>
        <v>35883.655000000006</v>
      </c>
      <c r="Z337" s="486">
        <f t="shared" ref="Z337" si="419">(Y337*(V337-L337*24))/V337</f>
        <v>34847.498384968458</v>
      </c>
      <c r="AA337" s="339">
        <f t="shared" ref="AA337" si="420">(Z337/Y337)*100</f>
        <v>97.112455197132093</v>
      </c>
      <c r="AB337" s="937"/>
    </row>
    <row r="338" spans="1:44" s="927" customFormat="1" ht="30" customHeight="1" thickBot="1" x14ac:dyDescent="0.25">
      <c r="A338" s="463">
        <v>75</v>
      </c>
      <c r="B338" s="403" t="s">
        <v>616</v>
      </c>
      <c r="C338" s="513" t="s">
        <v>502</v>
      </c>
      <c r="D338" s="489">
        <v>21.233000000000001</v>
      </c>
      <c r="E338" s="467" t="s">
        <v>546</v>
      </c>
      <c r="F338" s="523" t="s">
        <v>49</v>
      </c>
      <c r="G338" s="97"/>
      <c r="H338" s="97"/>
      <c r="I338" s="523"/>
      <c r="J338" s="489"/>
      <c r="K338" s="691"/>
      <c r="L338" s="285">
        <f>IF(RIGHT(S338)="T",(+H338-G338),0)</f>
        <v>0</v>
      </c>
      <c r="M338" s="285">
        <f>IF(RIGHT(S338)="U",(+H338-G338),0)</f>
        <v>0</v>
      </c>
      <c r="N338" s="285">
        <f>IF(RIGHT(S338)="C",(+H338-G338),0)</f>
        <v>0</v>
      </c>
      <c r="O338" s="285">
        <f>IF(RIGHT(S338)="D",(+H338-G338),0)</f>
        <v>0</v>
      </c>
      <c r="P338" s="471"/>
      <c r="Q338" s="471"/>
      <c r="R338" s="471"/>
      <c r="S338" s="26"/>
      <c r="T338" s="20"/>
      <c r="U338" s="471"/>
      <c r="V338" s="472"/>
      <c r="W338" s="390"/>
      <c r="X338" s="390"/>
      <c r="Y338" s="390"/>
      <c r="Z338" s="486"/>
      <c r="AA338" s="391"/>
      <c r="AB338" s="942"/>
      <c r="AC338" s="943"/>
      <c r="AD338" s="922"/>
      <c r="AE338" s="922"/>
      <c r="AF338" s="922"/>
      <c r="AG338" s="922"/>
      <c r="AH338" s="922"/>
      <c r="AI338" s="922"/>
      <c r="AJ338" s="922"/>
      <c r="AK338" s="922"/>
      <c r="AL338" s="922"/>
      <c r="AM338" s="922"/>
      <c r="AN338" s="922"/>
      <c r="AO338" s="922"/>
      <c r="AP338" s="922"/>
      <c r="AQ338" s="922"/>
      <c r="AR338" s="922"/>
    </row>
    <row r="339" spans="1:44" s="927" customFormat="1" ht="30" customHeight="1" thickBot="1" x14ac:dyDescent="0.25">
      <c r="A339" s="477"/>
      <c r="B339" s="577"/>
      <c r="C339" s="519"/>
      <c r="D339" s="494"/>
      <c r="E339" s="481"/>
      <c r="F339" s="469"/>
      <c r="G339" s="272"/>
      <c r="H339" s="272"/>
      <c r="I339" s="469"/>
      <c r="J339" s="494"/>
      <c r="K339" s="697"/>
      <c r="L339" s="318">
        <f>IF(RIGHT(S339)="T",(+H339-G339),0)</f>
        <v>0</v>
      </c>
      <c r="M339" s="318">
        <f>IF(RIGHT(S339)="U",(+H339-G339),0)</f>
        <v>0</v>
      </c>
      <c r="N339" s="318">
        <f>IF(RIGHT(S339)="C",(+H339-G339),0)</f>
        <v>0</v>
      </c>
      <c r="O339" s="318">
        <f>IF(RIGHT(S339)="D",(+H339-G339),0)</f>
        <v>0</v>
      </c>
      <c r="P339" s="470"/>
      <c r="Q339" s="470"/>
      <c r="R339" s="470"/>
      <c r="S339" s="296"/>
      <c r="T339" s="383"/>
      <c r="U339" s="470"/>
      <c r="V339" s="596"/>
      <c r="W339" s="396"/>
      <c r="X339" s="396"/>
      <c r="Y339" s="396"/>
      <c r="Z339" s="486"/>
      <c r="AA339" s="397"/>
      <c r="AB339" s="942"/>
      <c r="AC339" s="943"/>
      <c r="AD339" s="922"/>
      <c r="AE339" s="922"/>
      <c r="AF339" s="922"/>
      <c r="AG339" s="922"/>
      <c r="AH339" s="922"/>
      <c r="AI339" s="922"/>
      <c r="AJ339" s="922"/>
      <c r="AK339" s="922"/>
      <c r="AL339" s="922"/>
      <c r="AM339" s="922"/>
      <c r="AN339" s="922"/>
      <c r="AO339" s="922"/>
      <c r="AP339" s="922"/>
      <c r="AQ339" s="922"/>
      <c r="AR339" s="922"/>
    </row>
    <row r="340" spans="1:44" s="940" customFormat="1" ht="30" customHeight="1" thickBot="1" x14ac:dyDescent="0.25">
      <c r="A340" s="689"/>
      <c r="B340" s="706"/>
      <c r="C340" s="996" t="s">
        <v>53</v>
      </c>
      <c r="D340" s="321"/>
      <c r="E340" s="483"/>
      <c r="F340" s="569" t="s">
        <v>49</v>
      </c>
      <c r="G340" s="324"/>
      <c r="H340" s="324"/>
      <c r="I340" s="569" t="s">
        <v>49</v>
      </c>
      <c r="J340" s="569" t="s">
        <v>49</v>
      </c>
      <c r="K340" s="568"/>
      <c r="L340" s="320">
        <f>SUM(L338:L339)</f>
        <v>0</v>
      </c>
      <c r="M340" s="320">
        <f t="shared" ref="M340:O340" si="421">SUM(M338:M339)</f>
        <v>0</v>
      </c>
      <c r="N340" s="320">
        <f t="shared" si="421"/>
        <v>0</v>
      </c>
      <c r="O340" s="320">
        <f t="shared" si="421"/>
        <v>0</v>
      </c>
      <c r="P340" s="569"/>
      <c r="Q340" s="569"/>
      <c r="R340" s="569"/>
      <c r="S340" s="321"/>
      <c r="T340" s="642"/>
      <c r="U340" s="321"/>
      <c r="V340" s="572">
        <f t="shared" ref="V340" si="422">$AB$11-((N340*24))</f>
        <v>744</v>
      </c>
      <c r="W340" s="698">
        <v>687</v>
      </c>
      <c r="X340" s="699">
        <v>21.233000000000001</v>
      </c>
      <c r="Y340" s="404">
        <f>W340*X340</f>
        <v>14587.071</v>
      </c>
      <c r="Z340" s="486">
        <f t="shared" ref="Z340" si="423">(Y340*(V340-L340*24))/V340</f>
        <v>14587.070999999998</v>
      </c>
      <c r="AA340" s="311">
        <f>(Z340/Y340)*100</f>
        <v>99.999999999999986</v>
      </c>
      <c r="AB340" s="939"/>
    </row>
    <row r="341" spans="1:44" s="927" customFormat="1" ht="30" customHeight="1" thickBot="1" x14ac:dyDescent="0.25">
      <c r="A341" s="463">
        <v>76</v>
      </c>
      <c r="B341" s="403" t="s">
        <v>618</v>
      </c>
      <c r="C341" s="1002" t="s">
        <v>504</v>
      </c>
      <c r="D341" s="489">
        <v>21.233000000000001</v>
      </c>
      <c r="E341" s="467" t="s">
        <v>546</v>
      </c>
      <c r="F341" s="523" t="s">
        <v>49</v>
      </c>
      <c r="G341" s="97"/>
      <c r="H341" s="97"/>
      <c r="I341" s="523"/>
      <c r="J341" s="489"/>
      <c r="K341" s="691"/>
      <c r="L341" s="285">
        <f>IF(RIGHT(S341)="T",(+H341-G341),0)</f>
        <v>0</v>
      </c>
      <c r="M341" s="285">
        <f>IF(RIGHT(S341)="U",(+H341-G341),0)</f>
        <v>0</v>
      </c>
      <c r="N341" s="285">
        <f>IF(RIGHT(S341)="C",(+H341-G341),0)</f>
        <v>0</v>
      </c>
      <c r="O341" s="285">
        <f>IF(RIGHT(S341)="D",(+H341-G341),0)</f>
        <v>0</v>
      </c>
      <c r="P341" s="471"/>
      <c r="Q341" s="471"/>
      <c r="R341" s="471"/>
      <c r="S341" s="26"/>
      <c r="T341" s="20"/>
      <c r="U341" s="471"/>
      <c r="V341" s="472"/>
      <c r="W341" s="390"/>
      <c r="X341" s="390"/>
      <c r="Y341" s="390"/>
      <c r="Z341" s="486"/>
      <c r="AA341" s="391"/>
      <c r="AB341" s="942"/>
      <c r="AC341" s="943"/>
      <c r="AD341" s="922"/>
      <c r="AE341" s="922"/>
      <c r="AF341" s="922"/>
      <c r="AG341" s="922"/>
      <c r="AH341" s="922"/>
      <c r="AI341" s="922"/>
      <c r="AJ341" s="922"/>
      <c r="AK341" s="922"/>
      <c r="AL341" s="922"/>
      <c r="AM341" s="922"/>
      <c r="AN341" s="922"/>
      <c r="AO341" s="922"/>
      <c r="AP341" s="922"/>
      <c r="AQ341" s="922"/>
      <c r="AR341" s="922"/>
    </row>
    <row r="342" spans="1:44" s="927" customFormat="1" ht="30" customHeight="1" thickBot="1" x14ac:dyDescent="0.25">
      <c r="A342" s="477"/>
      <c r="B342" s="518"/>
      <c r="C342" s="1003"/>
      <c r="D342" s="494"/>
      <c r="E342" s="481"/>
      <c r="F342" s="469"/>
      <c r="G342" s="272"/>
      <c r="H342" s="272"/>
      <c r="I342" s="469"/>
      <c r="J342" s="494"/>
      <c r="K342" s="697"/>
      <c r="L342" s="318">
        <f>IF(RIGHT(S342)="T",(+H342-G342),0)</f>
        <v>0</v>
      </c>
      <c r="M342" s="318">
        <f>IF(RIGHT(S342)="U",(+H342-G342),0)</f>
        <v>0</v>
      </c>
      <c r="N342" s="318">
        <f>IF(RIGHT(S342)="C",(+H342-G342),0)</f>
        <v>0</v>
      </c>
      <c r="O342" s="318">
        <f>IF(RIGHT(S342)="D",(+H342-G342),0)</f>
        <v>0</v>
      </c>
      <c r="P342" s="470"/>
      <c r="Q342" s="470"/>
      <c r="R342" s="470"/>
      <c r="S342" s="296"/>
      <c r="T342" s="383"/>
      <c r="U342" s="470"/>
      <c r="V342" s="596"/>
      <c r="W342" s="396"/>
      <c r="X342" s="396"/>
      <c r="Y342" s="396"/>
      <c r="Z342" s="486"/>
      <c r="AA342" s="397"/>
      <c r="AB342" s="942"/>
      <c r="AC342" s="943"/>
      <c r="AD342" s="922"/>
      <c r="AE342" s="922"/>
      <c r="AF342" s="922"/>
      <c r="AG342" s="922"/>
      <c r="AH342" s="922"/>
      <c r="AI342" s="922"/>
      <c r="AJ342" s="922"/>
      <c r="AK342" s="922"/>
      <c r="AL342" s="922"/>
      <c r="AM342" s="922"/>
      <c r="AN342" s="922"/>
      <c r="AO342" s="922"/>
      <c r="AP342" s="922"/>
      <c r="AQ342" s="922"/>
      <c r="AR342" s="922"/>
    </row>
    <row r="343" spans="1:44" s="940" customFormat="1" ht="30" customHeight="1" thickBot="1" x14ac:dyDescent="0.25">
      <c r="A343" s="689"/>
      <c r="B343" s="706"/>
      <c r="C343" s="996" t="s">
        <v>53</v>
      </c>
      <c r="D343" s="321"/>
      <c r="E343" s="483"/>
      <c r="F343" s="569" t="s">
        <v>49</v>
      </c>
      <c r="G343" s="324"/>
      <c r="H343" s="324"/>
      <c r="I343" s="569" t="s">
        <v>49</v>
      </c>
      <c r="J343" s="569" t="s">
        <v>49</v>
      </c>
      <c r="K343" s="568"/>
      <c r="L343" s="320">
        <f>SUM(L341:L342)</f>
        <v>0</v>
      </c>
      <c r="M343" s="320">
        <f t="shared" ref="M343:O343" si="424">SUM(M341:M342)</f>
        <v>0</v>
      </c>
      <c r="N343" s="320">
        <f t="shared" si="424"/>
        <v>0</v>
      </c>
      <c r="O343" s="320">
        <f t="shared" si="424"/>
        <v>0</v>
      </c>
      <c r="P343" s="569"/>
      <c r="Q343" s="569"/>
      <c r="R343" s="569"/>
      <c r="S343" s="321"/>
      <c r="T343" s="642"/>
      <c r="U343" s="321"/>
      <c r="V343" s="572">
        <f t="shared" ref="V343" si="425">$AB$11-((N343*24))</f>
        <v>744</v>
      </c>
      <c r="W343" s="698">
        <v>687</v>
      </c>
      <c r="X343" s="699">
        <v>21.233000000000001</v>
      </c>
      <c r="Y343" s="404">
        <f>W343*X343</f>
        <v>14587.071</v>
      </c>
      <c r="Z343" s="486">
        <f t="shared" ref="Z343" si="426">(Y343*(V343-L343*24))/V343</f>
        <v>14587.070999999998</v>
      </c>
      <c r="AA343" s="311">
        <f>(Z343/Y343)*100</f>
        <v>99.999999999999986</v>
      </c>
      <c r="AB343" s="939"/>
    </row>
    <row r="344" spans="1:44" s="927" customFormat="1" ht="30" customHeight="1" thickBot="1" x14ac:dyDescent="0.25">
      <c r="A344" s="463">
        <v>77</v>
      </c>
      <c r="B344" s="403" t="s">
        <v>619</v>
      </c>
      <c r="C344" s="61" t="s">
        <v>569</v>
      </c>
      <c r="D344" s="700">
        <v>159.69999999999999</v>
      </c>
      <c r="E344" s="701" t="s">
        <v>546</v>
      </c>
      <c r="F344" s="702" t="s">
        <v>49</v>
      </c>
      <c r="G344" s="63"/>
      <c r="H344" s="63"/>
      <c r="I344" s="523"/>
      <c r="J344" s="489"/>
      <c r="K344" s="691"/>
      <c r="L344" s="285">
        <f>IF(RIGHT(S344)="T",(+H344-G344),0)</f>
        <v>0</v>
      </c>
      <c r="M344" s="285">
        <f>IF(RIGHT(S344)="U",(+H344-G344),0)</f>
        <v>0</v>
      </c>
      <c r="N344" s="285">
        <f>IF(RIGHT(S344)="C",(+H344-G344),0)</f>
        <v>0</v>
      </c>
      <c r="O344" s="285">
        <f>IF(RIGHT(S344)="D",(+H344-G344),0)</f>
        <v>0</v>
      </c>
      <c r="P344" s="471"/>
      <c r="Q344" s="471"/>
      <c r="R344" s="471"/>
      <c r="S344" s="26"/>
      <c r="T344" s="20"/>
      <c r="U344" s="471"/>
      <c r="V344" s="472"/>
      <c r="W344" s="390"/>
      <c r="X344" s="390"/>
      <c r="Y344" s="390"/>
      <c r="Z344" s="486"/>
      <c r="AA344" s="391"/>
      <c r="AB344" s="942"/>
      <c r="AC344" s="943"/>
      <c r="AD344" s="922"/>
      <c r="AE344" s="922"/>
      <c r="AF344" s="922"/>
      <c r="AG344" s="922"/>
      <c r="AH344" s="922"/>
      <c r="AI344" s="922"/>
      <c r="AJ344" s="922"/>
      <c r="AK344" s="922"/>
      <c r="AL344" s="922"/>
      <c r="AM344" s="922"/>
      <c r="AN344" s="922"/>
      <c r="AO344" s="922"/>
      <c r="AP344" s="922"/>
      <c r="AQ344" s="922"/>
      <c r="AR344" s="922"/>
    </row>
    <row r="345" spans="1:44" s="927" customFormat="1" ht="30" customHeight="1" thickBot="1" x14ac:dyDescent="0.25">
      <c r="A345" s="477"/>
      <c r="B345" s="708"/>
      <c r="C345" s="1004"/>
      <c r="D345" s="703"/>
      <c r="E345" s="704"/>
      <c r="F345" s="705"/>
      <c r="G345" s="63"/>
      <c r="H345" s="63"/>
      <c r="I345" s="469"/>
      <c r="J345" s="494"/>
      <c r="K345" s="697"/>
      <c r="L345" s="285">
        <f>IF(RIGHT(S345)="T",(+H345-G345),0)</f>
        <v>0</v>
      </c>
      <c r="M345" s="285">
        <f>IF(RIGHT(S345)="U",(+H345-G345),0)</f>
        <v>0</v>
      </c>
      <c r="N345" s="285">
        <f>IF(RIGHT(S345)="C",(+H345-G345),0)</f>
        <v>0</v>
      </c>
      <c r="O345" s="285">
        <f>IF(RIGHT(S345)="D",(+H345-G345),0)</f>
        <v>0</v>
      </c>
      <c r="P345" s="470"/>
      <c r="Q345" s="470"/>
      <c r="R345" s="470"/>
      <c r="S345" s="26"/>
      <c r="T345" s="20"/>
      <c r="U345" s="470"/>
      <c r="V345" s="596"/>
      <c r="W345" s="396"/>
      <c r="X345" s="396"/>
      <c r="Y345" s="396"/>
      <c r="Z345" s="486"/>
      <c r="AA345" s="397"/>
      <c r="AB345" s="942"/>
      <c r="AC345" s="943"/>
      <c r="AD345" s="922"/>
      <c r="AE345" s="922"/>
      <c r="AF345" s="922"/>
      <c r="AG345" s="922"/>
      <c r="AH345" s="922"/>
      <c r="AI345" s="922"/>
      <c r="AJ345" s="922"/>
      <c r="AK345" s="922"/>
      <c r="AL345" s="922"/>
      <c r="AM345" s="922"/>
      <c r="AN345" s="922"/>
      <c r="AO345" s="922"/>
      <c r="AP345" s="922"/>
      <c r="AQ345" s="922"/>
      <c r="AR345" s="922"/>
    </row>
    <row r="346" spans="1:44" s="940" customFormat="1" ht="30" customHeight="1" thickBot="1" x14ac:dyDescent="0.25">
      <c r="A346" s="689"/>
      <c r="B346" s="706"/>
      <c r="C346" s="996" t="s">
        <v>53</v>
      </c>
      <c r="D346" s="706"/>
      <c r="E346" s="707"/>
      <c r="F346" s="569" t="s">
        <v>49</v>
      </c>
      <c r="G346" s="324"/>
      <c r="H346" s="324"/>
      <c r="I346" s="569" t="s">
        <v>49</v>
      </c>
      <c r="J346" s="569" t="s">
        <v>49</v>
      </c>
      <c r="K346" s="568"/>
      <c r="L346" s="320">
        <f>SUM(L344:L345)</f>
        <v>0</v>
      </c>
      <c r="M346" s="320">
        <f t="shared" ref="M346:O346" si="427">SUM(M344:M345)</f>
        <v>0</v>
      </c>
      <c r="N346" s="320">
        <f t="shared" si="427"/>
        <v>0</v>
      </c>
      <c r="O346" s="320">
        <f t="shared" si="427"/>
        <v>0</v>
      </c>
      <c r="P346" s="569"/>
      <c r="Q346" s="569"/>
      <c r="R346" s="569"/>
      <c r="S346" s="321"/>
      <c r="T346" s="642"/>
      <c r="U346" s="321"/>
      <c r="V346" s="572">
        <f t="shared" ref="V346" si="428">$AB$11-((N346*24))</f>
        <v>744</v>
      </c>
      <c r="W346" s="698">
        <v>687</v>
      </c>
      <c r="X346" s="700">
        <v>159.69999999999999</v>
      </c>
      <c r="Y346" s="404">
        <f>W346*X346</f>
        <v>109713.9</v>
      </c>
      <c r="Z346" s="486">
        <f t="shared" ref="Z346" si="429">(Y346*(V346-L346*24))/V346</f>
        <v>109713.9</v>
      </c>
      <c r="AA346" s="311">
        <f>(Z346/Y346)*100</f>
        <v>100</v>
      </c>
      <c r="AB346" s="939"/>
    </row>
    <row r="347" spans="1:44" s="927" customFormat="1" ht="30" customHeight="1" thickBot="1" x14ac:dyDescent="0.25">
      <c r="A347" s="463">
        <v>78</v>
      </c>
      <c r="B347" s="403" t="s">
        <v>1095</v>
      </c>
      <c r="C347" s="61" t="s">
        <v>570</v>
      </c>
      <c r="D347" s="700">
        <v>159.69999999999999</v>
      </c>
      <c r="E347" s="701" t="s">
        <v>546</v>
      </c>
      <c r="F347" s="702" t="s">
        <v>49</v>
      </c>
      <c r="G347" s="63"/>
      <c r="H347" s="63"/>
      <c r="I347" s="523"/>
      <c r="J347" s="489"/>
      <c r="K347" s="691"/>
      <c r="L347" s="285">
        <f>IF(RIGHT(S347)="T",(+H347-G347),0)</f>
        <v>0</v>
      </c>
      <c r="M347" s="285">
        <f>IF(RIGHT(S347)="U",(+H347-G347),0)</f>
        <v>0</v>
      </c>
      <c r="N347" s="285">
        <f>IF(RIGHT(S347)="C",(+H347-G347),0)</f>
        <v>0</v>
      </c>
      <c r="O347" s="285">
        <f>IF(RIGHT(S347)="D",(+H347-G347),0)</f>
        <v>0</v>
      </c>
      <c r="P347" s="471"/>
      <c r="Q347" s="471"/>
      <c r="R347" s="471"/>
      <c r="S347" s="26"/>
      <c r="T347" s="20"/>
      <c r="U347" s="471"/>
      <c r="V347" s="472"/>
      <c r="W347" s="390"/>
      <c r="X347" s="390"/>
      <c r="Y347" s="390"/>
      <c r="Z347" s="486"/>
      <c r="AA347" s="391"/>
      <c r="AB347" s="942"/>
      <c r="AC347" s="943"/>
      <c r="AD347" s="922"/>
      <c r="AE347" s="922"/>
      <c r="AF347" s="922"/>
      <c r="AG347" s="922"/>
      <c r="AH347" s="922"/>
      <c r="AI347" s="922"/>
      <c r="AJ347" s="922"/>
      <c r="AK347" s="922"/>
      <c r="AL347" s="922"/>
      <c r="AM347" s="922"/>
      <c r="AN347" s="922"/>
      <c r="AO347" s="922"/>
      <c r="AP347" s="922"/>
      <c r="AQ347" s="922"/>
      <c r="AR347" s="922"/>
    </row>
    <row r="348" spans="1:44" s="927" customFormat="1" ht="30" customHeight="1" thickBot="1" x14ac:dyDescent="0.25">
      <c r="A348" s="477"/>
      <c r="B348" s="518"/>
      <c r="C348" s="61"/>
      <c r="D348" s="703"/>
      <c r="E348" s="704"/>
      <c r="F348" s="705"/>
      <c r="G348" s="708"/>
      <c r="H348" s="708"/>
      <c r="I348" s="469"/>
      <c r="J348" s="494"/>
      <c r="K348" s="697"/>
      <c r="L348" s="318">
        <f>IF(RIGHT(S348)="T",(+H347-G347),0)</f>
        <v>0</v>
      </c>
      <c r="M348" s="318">
        <f>IF(RIGHT(S348)="U",(+H347-G347),0)</f>
        <v>0</v>
      </c>
      <c r="N348" s="318">
        <f>IF(RIGHT(S348)="C",(+H347-G347),0)</f>
        <v>0</v>
      </c>
      <c r="O348" s="318">
        <f>IF(RIGHT(S348)="D",(+H347-G347),0)</f>
        <v>0</v>
      </c>
      <c r="P348" s="470"/>
      <c r="Q348" s="470"/>
      <c r="R348" s="470"/>
      <c r="S348" s="296"/>
      <c r="T348" s="383"/>
      <c r="U348" s="470"/>
      <c r="V348" s="596"/>
      <c r="W348" s="396"/>
      <c r="X348" s="396"/>
      <c r="Y348" s="396"/>
      <c r="Z348" s="486"/>
      <c r="AA348" s="397"/>
      <c r="AB348" s="942"/>
      <c r="AC348" s="943"/>
      <c r="AD348" s="922"/>
      <c r="AE348" s="922"/>
      <c r="AF348" s="922"/>
      <c r="AG348" s="922"/>
      <c r="AH348" s="922"/>
      <c r="AI348" s="922"/>
      <c r="AJ348" s="922"/>
      <c r="AK348" s="922"/>
      <c r="AL348" s="922"/>
      <c r="AM348" s="922"/>
      <c r="AN348" s="922"/>
      <c r="AO348" s="922"/>
      <c r="AP348" s="922"/>
      <c r="AQ348" s="922"/>
      <c r="AR348" s="922"/>
    </row>
    <row r="349" spans="1:44" s="940" customFormat="1" ht="30" customHeight="1" thickBot="1" x14ac:dyDescent="0.25">
      <c r="A349" s="689"/>
      <c r="B349" s="706"/>
      <c r="C349" s="996" t="s">
        <v>53</v>
      </c>
      <c r="D349" s="706"/>
      <c r="E349" s="707"/>
      <c r="F349" s="569" t="s">
        <v>49</v>
      </c>
      <c r="G349" s="324"/>
      <c r="H349" s="324"/>
      <c r="I349" s="569" t="s">
        <v>49</v>
      </c>
      <c r="J349" s="569" t="s">
        <v>49</v>
      </c>
      <c r="K349" s="568"/>
      <c r="L349" s="320">
        <f>SUM(L347:L348)</f>
        <v>0</v>
      </c>
      <c r="M349" s="320">
        <f t="shared" ref="M349:O349" si="430">SUM(M347:M348)</f>
        <v>0</v>
      </c>
      <c r="N349" s="320">
        <f t="shared" si="430"/>
        <v>0</v>
      </c>
      <c r="O349" s="320">
        <f t="shared" si="430"/>
        <v>0</v>
      </c>
      <c r="P349" s="569"/>
      <c r="Q349" s="569"/>
      <c r="R349" s="569"/>
      <c r="S349" s="321"/>
      <c r="T349" s="642"/>
      <c r="U349" s="321"/>
      <c r="V349" s="572">
        <f t="shared" ref="V349" si="431">$AB$11-((N349*24))</f>
        <v>744</v>
      </c>
      <c r="W349" s="698">
        <v>687</v>
      </c>
      <c r="X349" s="700">
        <v>159.69999999999999</v>
      </c>
      <c r="Y349" s="404">
        <f>W349*X349</f>
        <v>109713.9</v>
      </c>
      <c r="Z349" s="486">
        <f t="shared" ref="Z349" si="432">(Y349*(V349-L349*24))/V349</f>
        <v>109713.9</v>
      </c>
      <c r="AA349" s="311">
        <f>(Z349/Y349)*100</f>
        <v>100</v>
      </c>
      <c r="AB349" s="939"/>
    </row>
    <row r="350" spans="1:44" s="940" customFormat="1" ht="30" customHeight="1" thickBot="1" x14ac:dyDescent="0.25">
      <c r="A350" s="276"/>
      <c r="B350" s="1005"/>
      <c r="C350" s="1006"/>
      <c r="D350" s="525"/>
      <c r="E350" s="481"/>
      <c r="F350" s="482"/>
      <c r="G350" s="709"/>
      <c r="H350" s="709"/>
      <c r="I350" s="482"/>
      <c r="J350" s="482"/>
      <c r="K350" s="481"/>
      <c r="L350" s="340"/>
      <c r="M350" s="340"/>
      <c r="N350" s="340"/>
      <c r="O350" s="340"/>
      <c r="P350" s="482"/>
      <c r="Q350" s="482"/>
      <c r="R350" s="482"/>
      <c r="S350" s="525"/>
      <c r="T350" s="710"/>
      <c r="U350" s="525"/>
      <c r="V350" s="596"/>
      <c r="W350" s="711"/>
      <c r="X350" s="712"/>
      <c r="Y350" s="405"/>
      <c r="Z350" s="486"/>
      <c r="AA350" s="312"/>
      <c r="AB350" s="939"/>
    </row>
    <row r="351" spans="1:44" s="940" customFormat="1" ht="30" customHeight="1" thickBot="1" x14ac:dyDescent="0.25">
      <c r="A351" s="276"/>
      <c r="B351" s="1005"/>
      <c r="C351" s="1006"/>
      <c r="D351" s="525"/>
      <c r="E351" s="481"/>
      <c r="F351" s="482"/>
      <c r="G351" s="709"/>
      <c r="H351" s="709"/>
      <c r="I351" s="482"/>
      <c r="J351" s="482"/>
      <c r="K351" s="481"/>
      <c r="L351" s="340"/>
      <c r="M351" s="340"/>
      <c r="N351" s="340"/>
      <c r="O351" s="340"/>
      <c r="P351" s="482"/>
      <c r="Q351" s="482"/>
      <c r="R351" s="482"/>
      <c r="S351" s="525"/>
      <c r="T351" s="710"/>
      <c r="U351" s="525"/>
      <c r="V351" s="596"/>
      <c r="W351" s="711"/>
      <c r="X351" s="712"/>
      <c r="Y351" s="405"/>
      <c r="Z351" s="486"/>
      <c r="AA351" s="312"/>
      <c r="AB351" s="939"/>
    </row>
    <row r="352" spans="1:44" s="937" customFormat="1" ht="22.5" customHeight="1" thickBot="1" x14ac:dyDescent="0.25">
      <c r="A352" s="274">
        <v>1</v>
      </c>
      <c r="B352" s="512" t="s">
        <v>183</v>
      </c>
      <c r="C352" s="1002" t="s">
        <v>184</v>
      </c>
      <c r="D352" s="489">
        <v>21.879000000000001</v>
      </c>
      <c r="E352" s="467" t="s">
        <v>546</v>
      </c>
      <c r="F352" s="523" t="s">
        <v>49</v>
      </c>
      <c r="G352" s="22"/>
      <c r="H352" s="22"/>
      <c r="I352" s="469" t="s">
        <v>49</v>
      </c>
      <c r="J352" s="494" t="s">
        <v>49</v>
      </c>
      <c r="K352" s="697"/>
      <c r="L352" s="340">
        <f>IF(RIGHT(S352)="T",(+H352-G352),0)</f>
        <v>0</v>
      </c>
      <c r="M352" s="334">
        <f>IF(RIGHT(S352)="U",(+H352-G352),0)</f>
        <v>0</v>
      </c>
      <c r="N352" s="334">
        <f>IF(RIGHT(S352)="C",(+H352-G352),0)</f>
        <v>0</v>
      </c>
      <c r="O352" s="334">
        <f>IF(RIGHT(S352)="D",(+H352-G352),0)</f>
        <v>0</v>
      </c>
      <c r="P352" s="482"/>
      <c r="Q352" s="482"/>
      <c r="R352" s="482"/>
      <c r="S352" s="23"/>
      <c r="T352" s="24"/>
      <c r="U352" s="375"/>
      <c r="V352" s="491"/>
      <c r="W352" s="492"/>
      <c r="X352" s="492"/>
      <c r="Y352" s="492"/>
      <c r="Z352" s="486"/>
      <c r="AA352" s="493"/>
    </row>
    <row r="353" spans="1:44" s="937" customFormat="1" ht="22.5" customHeight="1" thickBot="1" x14ac:dyDescent="0.25">
      <c r="A353" s="276"/>
      <c r="B353" s="518"/>
      <c r="C353" s="1003"/>
      <c r="D353" s="494"/>
      <c r="E353" s="481"/>
      <c r="F353" s="469"/>
      <c r="G353" s="272"/>
      <c r="H353" s="272"/>
      <c r="I353" s="469"/>
      <c r="J353" s="494"/>
      <c r="K353" s="697"/>
      <c r="L353" s="340">
        <f>IF(RIGHT(S353)="T",(+H353-G353),0)</f>
        <v>0</v>
      </c>
      <c r="M353" s="334">
        <f>IF(RIGHT(S353)="U",(+H353-G353),0)</f>
        <v>0</v>
      </c>
      <c r="N353" s="334">
        <f>IF(RIGHT(S353)="C",(+H353-G353),0)</f>
        <v>0</v>
      </c>
      <c r="O353" s="334">
        <f>IF(RIGHT(S353)="D",(+H353-G353),0)</f>
        <v>0</v>
      </c>
      <c r="P353" s="482"/>
      <c r="Q353" s="482"/>
      <c r="R353" s="482"/>
      <c r="S353" s="289"/>
      <c r="T353" s="383"/>
      <c r="U353" s="411"/>
      <c r="V353" s="496"/>
      <c r="W353" s="497"/>
      <c r="X353" s="497"/>
      <c r="Y353" s="497"/>
      <c r="Z353" s="486"/>
      <c r="AA353" s="498"/>
    </row>
    <row r="354" spans="1:44" s="938" customFormat="1" ht="24" customHeight="1" thickBot="1" x14ac:dyDescent="0.25">
      <c r="A354" s="323"/>
      <c r="B354" s="713"/>
      <c r="C354" s="1007" t="s">
        <v>53</v>
      </c>
      <c r="D354" s="637"/>
      <c r="E354" s="483"/>
      <c r="F354" s="641" t="s">
        <v>49</v>
      </c>
      <c r="G354" s="313"/>
      <c r="H354" s="313"/>
      <c r="I354" s="641" t="s">
        <v>49</v>
      </c>
      <c r="J354" s="637" t="s">
        <v>49</v>
      </c>
      <c r="K354" s="713"/>
      <c r="L354" s="320">
        <f>SUM(L352:L353)</f>
        <v>0</v>
      </c>
      <c r="M354" s="320">
        <f t="shared" ref="M354:O354" si="433">SUM(M352:M353)</f>
        <v>0</v>
      </c>
      <c r="N354" s="320">
        <f t="shared" si="433"/>
        <v>0</v>
      </c>
      <c r="O354" s="320">
        <f t="shared" si="433"/>
        <v>0</v>
      </c>
      <c r="P354" s="569"/>
      <c r="Q354" s="569"/>
      <c r="R354" s="569"/>
      <c r="S354" s="321"/>
      <c r="T354" s="642"/>
      <c r="U354" s="321"/>
      <c r="V354" s="572">
        <f>$AB$11-((N354*24))</f>
        <v>744</v>
      </c>
      <c r="W354" s="568">
        <v>132</v>
      </c>
      <c r="X354" s="637">
        <v>21.879000000000001</v>
      </c>
      <c r="Y354" s="338">
        <f>W354*X354</f>
        <v>2888.0280000000002</v>
      </c>
      <c r="Z354" s="486">
        <f>(Y354*(V354-L354*24))/V354</f>
        <v>2888.0280000000007</v>
      </c>
      <c r="AA354" s="339">
        <f>(Z354/Y354)*100</f>
        <v>100.00000000000003</v>
      </c>
      <c r="AB354" s="937"/>
    </row>
    <row r="355" spans="1:44" s="927" customFormat="1" ht="30" customHeight="1" thickBot="1" x14ac:dyDescent="0.25">
      <c r="A355" s="602">
        <v>2</v>
      </c>
      <c r="B355" s="603" t="s">
        <v>185</v>
      </c>
      <c r="C355" s="1008" t="s">
        <v>186</v>
      </c>
      <c r="D355" s="605">
        <v>16.893999999999998</v>
      </c>
      <c r="E355" s="467" t="s">
        <v>546</v>
      </c>
      <c r="F355" s="514" t="s">
        <v>49</v>
      </c>
      <c r="G355" s="314"/>
      <c r="H355" s="315"/>
      <c r="I355" s="469" t="s">
        <v>49</v>
      </c>
      <c r="J355" s="494" t="s">
        <v>49</v>
      </c>
      <c r="K355" s="697"/>
      <c r="L355" s="340">
        <f>IF(RIGHT(S355)="T",(+H355-G355),0)</f>
        <v>0</v>
      </c>
      <c r="M355" s="334">
        <f>IF(RIGHT(S355)="U",(+H355-G355),0)</f>
        <v>0</v>
      </c>
      <c r="N355" s="334">
        <f>IF(RIGHT(S355)="C",(+H355-G355),0)</f>
        <v>0</v>
      </c>
      <c r="O355" s="334">
        <f>IF(RIGHT(S355)="D",(+H355-G355),0)</f>
        <v>0</v>
      </c>
      <c r="P355" s="482"/>
      <c r="Q355" s="482"/>
      <c r="R355" s="482"/>
      <c r="S355" s="316"/>
      <c r="T355" s="406"/>
      <c r="U355" s="372"/>
      <c r="V355" s="587"/>
      <c r="W355" s="588"/>
      <c r="X355" s="588"/>
      <c r="Y355" s="588"/>
      <c r="Z355" s="486"/>
      <c r="AA355" s="589"/>
      <c r="AB355" s="922"/>
      <c r="AC355" s="922"/>
      <c r="AD355" s="922"/>
      <c r="AE355" s="922"/>
      <c r="AF355" s="922"/>
      <c r="AG355" s="922"/>
      <c r="AH355" s="922"/>
      <c r="AI355" s="922"/>
      <c r="AJ355" s="922"/>
      <c r="AK355" s="922"/>
      <c r="AL355" s="922"/>
      <c r="AM355" s="922"/>
      <c r="AN355" s="922"/>
      <c r="AO355" s="922"/>
      <c r="AP355" s="922"/>
      <c r="AQ355" s="922"/>
      <c r="AR355" s="922"/>
    </row>
    <row r="356" spans="1:44" s="927" customFormat="1" ht="30" customHeight="1" thickBot="1" x14ac:dyDescent="0.25">
      <c r="A356" s="323"/>
      <c r="B356" s="713"/>
      <c r="C356" s="1007" t="s">
        <v>53</v>
      </c>
      <c r="D356" s="637"/>
      <c r="E356" s="483"/>
      <c r="F356" s="641" t="s">
        <v>49</v>
      </c>
      <c r="G356" s="313"/>
      <c r="H356" s="313"/>
      <c r="I356" s="641" t="s">
        <v>49</v>
      </c>
      <c r="J356" s="637" t="s">
        <v>49</v>
      </c>
      <c r="K356" s="713"/>
      <c r="L356" s="320">
        <f>SUM(L355:L355)</f>
        <v>0</v>
      </c>
      <c r="M356" s="320">
        <f>SUM(M355:M355)</f>
        <v>0</v>
      </c>
      <c r="N356" s="320">
        <f>SUM(N355:N355)</f>
        <v>0</v>
      </c>
      <c r="O356" s="320">
        <f>SUM(O355:O355)</f>
        <v>0</v>
      </c>
      <c r="P356" s="569"/>
      <c r="Q356" s="569"/>
      <c r="R356" s="569"/>
      <c r="S356" s="321"/>
      <c r="T356" s="642"/>
      <c r="U356" s="321"/>
      <c r="V356" s="572">
        <f>$AB$11-((N356*24))</f>
        <v>744</v>
      </c>
      <c r="W356" s="568">
        <v>132</v>
      </c>
      <c r="X356" s="605">
        <v>16.893999999999998</v>
      </c>
      <c r="Y356" s="338">
        <f>W356*X356</f>
        <v>2230.0079999999998</v>
      </c>
      <c r="Z356" s="486">
        <f>(Y356*(V356-L356*24))/V356</f>
        <v>2230.0079999999998</v>
      </c>
      <c r="AA356" s="339">
        <f>(Z356/Y356)*100</f>
        <v>100</v>
      </c>
      <c r="AB356" s="922"/>
      <c r="AC356" s="922"/>
      <c r="AD356" s="922"/>
      <c r="AE356" s="922"/>
      <c r="AF356" s="922"/>
      <c r="AG356" s="922"/>
      <c r="AH356" s="922"/>
      <c r="AI356" s="922"/>
      <c r="AJ356" s="922"/>
      <c r="AK356" s="922"/>
      <c r="AL356" s="922"/>
      <c r="AM356" s="922"/>
      <c r="AN356" s="922"/>
      <c r="AO356" s="922"/>
      <c r="AP356" s="922"/>
      <c r="AQ356" s="922"/>
      <c r="AR356" s="922"/>
    </row>
    <row r="357" spans="1:44" s="937" customFormat="1" ht="30" customHeight="1" thickBot="1" x14ac:dyDescent="0.25">
      <c r="A357" s="274">
        <v>3</v>
      </c>
      <c r="B357" s="512" t="s">
        <v>187</v>
      </c>
      <c r="C357" s="1002" t="s">
        <v>188</v>
      </c>
      <c r="D357" s="489">
        <v>3</v>
      </c>
      <c r="E357" s="467" t="s">
        <v>546</v>
      </c>
      <c r="F357" s="523" t="s">
        <v>49</v>
      </c>
      <c r="G357" s="63"/>
      <c r="H357" s="63"/>
      <c r="I357" s="523" t="s">
        <v>49</v>
      </c>
      <c r="J357" s="489" t="s">
        <v>49</v>
      </c>
      <c r="K357" s="691"/>
      <c r="L357" s="285">
        <f>IF(RIGHT(S357)="T",(+H357-G357),0)</f>
        <v>0</v>
      </c>
      <c r="M357" s="285">
        <f>IF(RIGHT(S357)="U",(+H357-G357),0)</f>
        <v>0</v>
      </c>
      <c r="N357" s="285">
        <f>IF(RIGHT(S357)="C",(+H357-G357),0)</f>
        <v>0</v>
      </c>
      <c r="O357" s="285">
        <f>IF(RIGHT(S357)="D",(+H357-G357),0)</f>
        <v>0</v>
      </c>
      <c r="P357" s="468"/>
      <c r="Q357" s="468"/>
      <c r="R357" s="468"/>
      <c r="S357" s="26"/>
      <c r="T357" s="20"/>
      <c r="U357" s="375"/>
      <c r="V357" s="491"/>
      <c r="W357" s="492"/>
      <c r="X357" s="492"/>
      <c r="Y357" s="492"/>
      <c r="Z357" s="486"/>
      <c r="AA357" s="493"/>
    </row>
    <row r="358" spans="1:44" s="937" customFormat="1" ht="30" customHeight="1" thickBot="1" x14ac:dyDescent="0.25">
      <c r="A358" s="407"/>
      <c r="B358" s="518"/>
      <c r="C358" s="1003"/>
      <c r="D358" s="494"/>
      <c r="E358" s="481"/>
      <c r="F358" s="469"/>
      <c r="G358" s="63"/>
      <c r="H358" s="63"/>
      <c r="I358" s="469"/>
      <c r="J358" s="494"/>
      <c r="K358" s="697"/>
      <c r="L358" s="333">
        <f>IF(RIGHT(S358)="T",(+H358-G358),0)</f>
        <v>0</v>
      </c>
      <c r="M358" s="333">
        <f>IF(RIGHT(S358)="U",(+H358-G358),0)</f>
        <v>0</v>
      </c>
      <c r="N358" s="333">
        <f>IF(RIGHT(S358)="C",(+H358-G358),0)</f>
        <v>0</v>
      </c>
      <c r="O358" s="333">
        <f>IF(RIGHT(S358)="D",(+H358-G358),0)</f>
        <v>0</v>
      </c>
      <c r="P358" s="482"/>
      <c r="Q358" s="482"/>
      <c r="R358" s="482"/>
      <c r="S358" s="26"/>
      <c r="T358" s="20"/>
      <c r="U358" s="411"/>
      <c r="V358" s="496"/>
      <c r="W358" s="497"/>
      <c r="X358" s="497"/>
      <c r="Y358" s="497"/>
      <c r="Z358" s="486"/>
      <c r="AA358" s="498"/>
    </row>
    <row r="359" spans="1:44" s="938" customFormat="1" ht="30" customHeight="1" thickBot="1" x14ac:dyDescent="0.25">
      <c r="A359" s="323"/>
      <c r="B359" s="713"/>
      <c r="C359" s="1007" t="s">
        <v>53</v>
      </c>
      <c r="D359" s="637"/>
      <c r="E359" s="483"/>
      <c r="F359" s="641" t="s">
        <v>49</v>
      </c>
      <c r="G359" s="313"/>
      <c r="H359" s="313"/>
      <c r="I359" s="641" t="s">
        <v>49</v>
      </c>
      <c r="J359" s="637" t="s">
        <v>49</v>
      </c>
      <c r="K359" s="713"/>
      <c r="L359" s="320">
        <f>SUM(L357:L358)</f>
        <v>0</v>
      </c>
      <c r="M359" s="320">
        <f t="shared" ref="M359:O359" si="434">SUM(M357:M358)</f>
        <v>0</v>
      </c>
      <c r="N359" s="320">
        <f t="shared" si="434"/>
        <v>0</v>
      </c>
      <c r="O359" s="320">
        <f t="shared" si="434"/>
        <v>0</v>
      </c>
      <c r="P359" s="569"/>
      <c r="Q359" s="569"/>
      <c r="R359" s="569"/>
      <c r="S359" s="321"/>
      <c r="T359" s="642"/>
      <c r="U359" s="321"/>
      <c r="V359" s="572">
        <f>$AB$11-((N359*24))</f>
        <v>744</v>
      </c>
      <c r="W359" s="568">
        <v>132</v>
      </c>
      <c r="X359" s="637">
        <v>3</v>
      </c>
      <c r="Y359" s="338">
        <f>W359*X359</f>
        <v>396</v>
      </c>
      <c r="Z359" s="486">
        <f>(Y359*(V359-L359*24))/V359</f>
        <v>396</v>
      </c>
      <c r="AA359" s="339">
        <f>(Z359/Y359)*100</f>
        <v>100</v>
      </c>
      <c r="AB359" s="937"/>
    </row>
    <row r="360" spans="1:44" s="927" customFormat="1" ht="30.75" customHeight="1" thickBot="1" x14ac:dyDescent="0.25">
      <c r="A360" s="650">
        <v>4</v>
      </c>
      <c r="B360" s="512" t="s">
        <v>189</v>
      </c>
      <c r="C360" s="1002" t="s">
        <v>190</v>
      </c>
      <c r="D360" s="489">
        <v>3</v>
      </c>
      <c r="E360" s="467" t="s">
        <v>546</v>
      </c>
      <c r="F360" s="523" t="s">
        <v>49</v>
      </c>
      <c r="G360" s="63"/>
      <c r="H360" s="63"/>
      <c r="I360" s="523"/>
      <c r="J360" s="489"/>
      <c r="K360" s="691"/>
      <c r="L360" s="285">
        <f>IF(RIGHT(S360)="T",(+H360-G360),0)</f>
        <v>0</v>
      </c>
      <c r="M360" s="285">
        <f>IF(RIGHT(S360)="U",(+H360-G360),0)</f>
        <v>0</v>
      </c>
      <c r="N360" s="285">
        <f>IF(RIGHT(S360)="C",(+H360-G360),0)</f>
        <v>0</v>
      </c>
      <c r="O360" s="285">
        <f>IF(RIGHT(S360)="D",(+H360-G360),0)</f>
        <v>0</v>
      </c>
      <c r="P360" s="714"/>
      <c r="Q360" s="714"/>
      <c r="R360" s="714"/>
      <c r="S360" s="26"/>
      <c r="T360" s="20"/>
      <c r="U360" s="715"/>
      <c r="V360" s="613"/>
      <c r="W360" s="467"/>
      <c r="X360" s="489"/>
      <c r="Y360" s="614"/>
      <c r="Z360" s="486"/>
      <c r="AA360" s="613"/>
      <c r="AB360" s="922"/>
      <c r="AC360" s="922"/>
      <c r="AD360" s="922"/>
      <c r="AE360" s="922"/>
      <c r="AF360" s="943"/>
      <c r="AG360" s="943"/>
      <c r="AH360" s="943"/>
      <c r="AI360" s="943"/>
      <c r="AJ360" s="943"/>
      <c r="AK360" s="943"/>
      <c r="AL360" s="943"/>
      <c r="AM360" s="943"/>
      <c r="AN360" s="943"/>
      <c r="AO360" s="943"/>
      <c r="AP360" s="943"/>
      <c r="AQ360" s="943"/>
      <c r="AR360" s="943"/>
    </row>
    <row r="361" spans="1:44" s="927" customFormat="1" ht="30.75" customHeight="1" thickBot="1" x14ac:dyDescent="0.25">
      <c r="A361" s="670"/>
      <c r="B361" s="518"/>
      <c r="C361" s="1003"/>
      <c r="D361" s="494"/>
      <c r="E361" s="481"/>
      <c r="F361" s="523" t="s">
        <v>49</v>
      </c>
      <c r="G361" s="267"/>
      <c r="H361" s="267"/>
      <c r="I361" s="523"/>
      <c r="J361" s="489"/>
      <c r="K361" s="716"/>
      <c r="L361" s="333">
        <f>IF(RIGHT(S361)="T",(+H361-G361),0)</f>
        <v>0</v>
      </c>
      <c r="M361" s="333">
        <f>IF(RIGHT(S361)="U",(+H361-G361),0)</f>
        <v>0</v>
      </c>
      <c r="N361" s="333">
        <f>IF(RIGHT(S361)="C",(+H361-G361),0)</f>
        <v>0</v>
      </c>
      <c r="O361" s="333">
        <f>IF(RIGHT(S361)="D",(+H361-G361),0)</f>
        <v>0</v>
      </c>
      <c r="P361" s="717"/>
      <c r="Q361" s="714"/>
      <c r="R361" s="714"/>
      <c r="S361" s="268"/>
      <c r="T361" s="366"/>
      <c r="U361" s="718"/>
      <c r="V361" s="617"/>
      <c r="W361" s="481"/>
      <c r="X361" s="494"/>
      <c r="Y361" s="618"/>
      <c r="Z361" s="486"/>
      <c r="AA361" s="617"/>
      <c r="AB361" s="922"/>
      <c r="AC361" s="922"/>
      <c r="AD361" s="922"/>
      <c r="AE361" s="922"/>
      <c r="AF361" s="943"/>
      <c r="AG361" s="943"/>
      <c r="AH361" s="943"/>
      <c r="AI361" s="943"/>
      <c r="AJ361" s="943"/>
      <c r="AK361" s="943"/>
      <c r="AL361" s="943"/>
      <c r="AM361" s="943"/>
      <c r="AN361" s="943"/>
      <c r="AO361" s="943"/>
      <c r="AP361" s="943"/>
      <c r="AQ361" s="943"/>
      <c r="AR361" s="943"/>
    </row>
    <row r="362" spans="1:44" s="938" customFormat="1" ht="30" customHeight="1" thickBot="1" x14ac:dyDescent="0.25">
      <c r="A362" s="319"/>
      <c r="B362" s="719"/>
      <c r="C362" s="1009" t="s">
        <v>53</v>
      </c>
      <c r="D362" s="510"/>
      <c r="E362" s="483"/>
      <c r="F362" s="601" t="s">
        <v>49</v>
      </c>
      <c r="G362" s="317"/>
      <c r="H362" s="317"/>
      <c r="I362" s="601" t="s">
        <v>49</v>
      </c>
      <c r="J362" s="510" t="s">
        <v>49</v>
      </c>
      <c r="K362" s="719"/>
      <c r="L362" s="320">
        <f>SUM(L360:L361)</f>
        <v>0</v>
      </c>
      <c r="M362" s="320">
        <f>SUM(M360:M361)</f>
        <v>0</v>
      </c>
      <c r="N362" s="320">
        <f>SUM(N360:N361)</f>
        <v>0</v>
      </c>
      <c r="O362" s="320">
        <f>SUM(O360:O361)</f>
        <v>0</v>
      </c>
      <c r="P362" s="280"/>
      <c r="Q362" s="280"/>
      <c r="R362" s="280"/>
      <c r="S362" s="279"/>
      <c r="T362" s="509"/>
      <c r="U362" s="279"/>
      <c r="V362" s="486">
        <f>$AB$11-((N362*24))</f>
        <v>744</v>
      </c>
      <c r="W362" s="483">
        <v>132</v>
      </c>
      <c r="X362" s="510">
        <v>3</v>
      </c>
      <c r="Y362" s="281">
        <f>W362*X362</f>
        <v>396</v>
      </c>
      <c r="Z362" s="486">
        <f>(Y362*(V362-L362*24))/V362</f>
        <v>396</v>
      </c>
      <c r="AA362" s="486">
        <f>(Z362/Y362)*100</f>
        <v>100</v>
      </c>
      <c r="AB362" s="937"/>
    </row>
    <row r="363" spans="1:44" s="927" customFormat="1" ht="31.5" customHeight="1" thickBot="1" x14ac:dyDescent="0.25">
      <c r="A363" s="463">
        <v>5</v>
      </c>
      <c r="B363" s="512" t="s">
        <v>192</v>
      </c>
      <c r="C363" s="1010" t="s">
        <v>193</v>
      </c>
      <c r="D363" s="489">
        <v>182.17599999999999</v>
      </c>
      <c r="E363" s="467" t="s">
        <v>546</v>
      </c>
      <c r="F363" s="468" t="s">
        <v>49</v>
      </c>
      <c r="G363" s="267"/>
      <c r="H363" s="267"/>
      <c r="I363" s="721"/>
      <c r="J363" s="721"/>
      <c r="K363" s="721"/>
      <c r="L363" s="285">
        <f>IF(RIGHT(S363)="T",(+H363-G363),0)</f>
        <v>0</v>
      </c>
      <c r="M363" s="285">
        <f>IF(RIGHT(S363)="U",(+H363-G363),0)</f>
        <v>0</v>
      </c>
      <c r="N363" s="285">
        <f>IF(RIGHT(S363)="C",(+H363-G363),0)</f>
        <v>0</v>
      </c>
      <c r="O363" s="285">
        <f>IF(RIGHT(S363)="D",(+H363-G363),0)</f>
        <v>0</v>
      </c>
      <c r="P363" s="471"/>
      <c r="Q363" s="471"/>
      <c r="R363" s="471"/>
      <c r="S363" s="268"/>
      <c r="T363" s="366"/>
      <c r="U363" s="516"/>
      <c r="V363" s="517"/>
      <c r="W363" s="622"/>
      <c r="X363" s="546"/>
      <c r="Y363" s="652"/>
      <c r="Z363" s="486"/>
      <c r="AA363" s="517"/>
      <c r="AB363" s="922"/>
      <c r="AC363" s="922"/>
      <c r="AD363" s="922"/>
      <c r="AE363" s="922"/>
      <c r="AF363" s="947"/>
      <c r="AG363" s="947"/>
      <c r="AH363" s="947"/>
      <c r="AI363" s="947"/>
      <c r="AJ363" s="947"/>
      <c r="AK363" s="947"/>
      <c r="AL363" s="947"/>
      <c r="AM363" s="947"/>
      <c r="AN363" s="947"/>
      <c r="AO363" s="947"/>
      <c r="AP363" s="947"/>
      <c r="AQ363" s="947"/>
      <c r="AR363" s="947"/>
    </row>
    <row r="364" spans="1:44" s="927" customFormat="1" ht="30" customHeight="1" thickBot="1" x14ac:dyDescent="0.25">
      <c r="A364" s="477"/>
      <c r="B364" s="518"/>
      <c r="C364" s="1011"/>
      <c r="D364" s="494"/>
      <c r="E364" s="481"/>
      <c r="F364" s="680"/>
      <c r="G364" s="272"/>
      <c r="H364" s="272"/>
      <c r="I364" s="723"/>
      <c r="J364" s="723"/>
      <c r="K364" s="723"/>
      <c r="L364" s="318">
        <f>IF(RIGHT(S364)="T",(+H364-G364),0)</f>
        <v>0</v>
      </c>
      <c r="M364" s="318">
        <f>IF(RIGHT(S364)="U",(+H364-G364),0)</f>
        <v>0</v>
      </c>
      <c r="N364" s="318">
        <f>IF(RIGHT(S364)="C",(+H364-G364),0)</f>
        <v>0</v>
      </c>
      <c r="O364" s="318">
        <f>IF(RIGHT(S364)="D",(+H364-G364),0)</f>
        <v>0</v>
      </c>
      <c r="P364" s="516"/>
      <c r="Q364" s="516"/>
      <c r="R364" s="516"/>
      <c r="S364" s="304"/>
      <c r="T364" s="392"/>
      <c r="U364" s="516"/>
      <c r="V364" s="517"/>
      <c r="W364" s="622"/>
      <c r="X364" s="546"/>
      <c r="Y364" s="652"/>
      <c r="Z364" s="486"/>
      <c r="AA364" s="517"/>
      <c r="AB364" s="922"/>
      <c r="AC364" s="922"/>
      <c r="AD364" s="922"/>
      <c r="AE364" s="922"/>
      <c r="AF364" s="947"/>
      <c r="AG364" s="947"/>
      <c r="AH364" s="947"/>
      <c r="AI364" s="947"/>
      <c r="AJ364" s="947"/>
      <c r="AK364" s="947"/>
      <c r="AL364" s="947"/>
      <c r="AM364" s="947"/>
      <c r="AN364" s="947"/>
      <c r="AO364" s="947"/>
      <c r="AP364" s="947"/>
      <c r="AQ364" s="947"/>
      <c r="AR364" s="947"/>
    </row>
    <row r="365" spans="1:44" s="938" customFormat="1" ht="30" customHeight="1" thickBot="1" x14ac:dyDescent="0.25">
      <c r="A365" s="319"/>
      <c r="B365" s="1012"/>
      <c r="C365" s="1013" t="s">
        <v>53</v>
      </c>
      <c r="D365" s="279"/>
      <c r="E365" s="483"/>
      <c r="F365" s="484" t="s">
        <v>49</v>
      </c>
      <c r="G365" s="283"/>
      <c r="H365" s="283"/>
      <c r="I365" s="569" t="s">
        <v>49</v>
      </c>
      <c r="J365" s="569" t="s">
        <v>49</v>
      </c>
      <c r="K365" s="569" t="s">
        <v>49</v>
      </c>
      <c r="L365" s="320">
        <f t="shared" ref="L365:O365" si="435">SUM(L363:L364)</f>
        <v>0</v>
      </c>
      <c r="M365" s="320">
        <f t="shared" si="435"/>
        <v>0</v>
      </c>
      <c r="N365" s="320">
        <f t="shared" si="435"/>
        <v>0</v>
      </c>
      <c r="O365" s="320">
        <f t="shared" si="435"/>
        <v>0</v>
      </c>
      <c r="P365" s="320"/>
      <c r="Q365" s="320"/>
      <c r="R365" s="320"/>
      <c r="S365" s="321"/>
      <c r="T365" s="321"/>
      <c r="U365" s="321"/>
      <c r="V365" s="617">
        <f t="shared" ref="V365" si="436">$AB$11-((N365*24))</f>
        <v>744</v>
      </c>
      <c r="W365" s="481">
        <v>132</v>
      </c>
      <c r="X365" s="494">
        <v>182.17599999999999</v>
      </c>
      <c r="Y365" s="618">
        <f t="shared" ref="Y365" si="437">W365*X365</f>
        <v>24047.232</v>
      </c>
      <c r="Z365" s="486">
        <f t="shared" ref="Z365" si="438">(Y365*(V365-L365*24))/V365</f>
        <v>24047.232</v>
      </c>
      <c r="AA365" s="619">
        <f t="shared" ref="AA365" si="439">(Z365/Y365)*100</f>
        <v>100</v>
      </c>
      <c r="AB365" s="937"/>
    </row>
    <row r="366" spans="1:44" s="927" customFormat="1" ht="30" customHeight="1" thickBot="1" x14ac:dyDescent="0.25">
      <c r="A366" s="657">
        <v>6</v>
      </c>
      <c r="B366" s="626" t="s">
        <v>194</v>
      </c>
      <c r="C366" s="1014" t="s">
        <v>195</v>
      </c>
      <c r="D366" s="537">
        <v>182.17599999999999</v>
      </c>
      <c r="E366" s="467" t="s">
        <v>546</v>
      </c>
      <c r="F366" s="495" t="s">
        <v>49</v>
      </c>
      <c r="G366" s="267"/>
      <c r="H366" s="267"/>
      <c r="I366" s="721"/>
      <c r="J366" s="721"/>
      <c r="K366" s="721"/>
      <c r="L366" s="285">
        <f>IF(RIGHT(S366)="T",(+H366-G366),0)</f>
        <v>0</v>
      </c>
      <c r="M366" s="285">
        <f>IF(RIGHT(S366)="U",(+H366-G366),0)</f>
        <v>0</v>
      </c>
      <c r="N366" s="285">
        <f>IF(RIGHT(S366)="C",(+H366-G366),0)</f>
        <v>0</v>
      </c>
      <c r="O366" s="285">
        <f>IF(RIGHT(S366)="D",(+H366-G366),0)</f>
        <v>0</v>
      </c>
      <c r="P366" s="471"/>
      <c r="Q366" s="471"/>
      <c r="R366" s="471"/>
      <c r="S366" s="268"/>
      <c r="T366" s="366"/>
      <c r="U366" s="471"/>
      <c r="V366" s="613"/>
      <c r="W366" s="467"/>
      <c r="X366" s="489"/>
      <c r="Y366" s="614"/>
      <c r="Z366" s="486"/>
      <c r="AA366" s="615"/>
      <c r="AB366" s="922"/>
      <c r="AC366" s="922"/>
      <c r="AD366" s="922"/>
      <c r="AE366" s="922"/>
      <c r="AF366" s="926"/>
      <c r="AG366" s="926"/>
      <c r="AH366" s="926"/>
      <c r="AI366" s="926"/>
      <c r="AJ366" s="926"/>
      <c r="AK366" s="926"/>
      <c r="AL366" s="926"/>
      <c r="AM366" s="926"/>
      <c r="AN366" s="926"/>
      <c r="AO366" s="926"/>
      <c r="AP366" s="926"/>
      <c r="AQ366" s="926"/>
      <c r="AR366" s="926"/>
    </row>
    <row r="367" spans="1:44" s="927" customFormat="1" ht="30" customHeight="1" thickBot="1" x14ac:dyDescent="0.25">
      <c r="A367" s="455"/>
      <c r="B367" s="725"/>
      <c r="C367" s="1015"/>
      <c r="D367" s="546"/>
      <c r="E367" s="622"/>
      <c r="F367" s="532"/>
      <c r="G367" s="272"/>
      <c r="H367" s="272"/>
      <c r="I367" s="721"/>
      <c r="J367" s="721"/>
      <c r="K367" s="721"/>
      <c r="L367" s="318">
        <f>IF(RIGHT(S367)="T",(+H367-G367),0)</f>
        <v>0</v>
      </c>
      <c r="M367" s="318">
        <f>IF(RIGHT(S367)="U",(+H367-G367),0)</f>
        <v>0</v>
      </c>
      <c r="N367" s="318">
        <f>IF(RIGHT(S367)="C",(+H367-G367),0)</f>
        <v>0</v>
      </c>
      <c r="O367" s="318">
        <f>IF(RIGHT(S367)="D",(+H367-G367),0)</f>
        <v>0</v>
      </c>
      <c r="P367" s="471"/>
      <c r="Q367" s="471"/>
      <c r="R367" s="471"/>
      <c r="S367" s="296"/>
      <c r="T367" s="383"/>
      <c r="U367" s="471"/>
      <c r="V367" s="613"/>
      <c r="W367" s="467"/>
      <c r="X367" s="489"/>
      <c r="Y367" s="614"/>
      <c r="Z367" s="486"/>
      <c r="AA367" s="615"/>
      <c r="AB367" s="922"/>
      <c r="AC367" s="922"/>
      <c r="AD367" s="922"/>
      <c r="AE367" s="922"/>
      <c r="AF367" s="926"/>
      <c r="AG367" s="926"/>
      <c r="AH367" s="926"/>
      <c r="AI367" s="926"/>
      <c r="AJ367" s="926"/>
      <c r="AK367" s="926"/>
      <c r="AL367" s="926"/>
      <c r="AM367" s="926"/>
      <c r="AN367" s="926"/>
      <c r="AO367" s="926"/>
      <c r="AP367" s="926"/>
      <c r="AQ367" s="926"/>
      <c r="AR367" s="926"/>
    </row>
    <row r="368" spans="1:44" s="938" customFormat="1" ht="30" customHeight="1" thickBot="1" x14ac:dyDescent="0.25">
      <c r="A368" s="323"/>
      <c r="B368" s="706"/>
      <c r="C368" s="996" t="s">
        <v>53</v>
      </c>
      <c r="D368" s="321"/>
      <c r="E368" s="568"/>
      <c r="F368" s="569" t="s">
        <v>49</v>
      </c>
      <c r="G368" s="324"/>
      <c r="H368" s="324"/>
      <c r="I368" s="569" t="s">
        <v>49</v>
      </c>
      <c r="J368" s="569" t="s">
        <v>49</v>
      </c>
      <c r="K368" s="641"/>
      <c r="L368" s="320">
        <f>SUM(L366:L367)</f>
        <v>0</v>
      </c>
      <c r="M368" s="320">
        <f>SUM(M366:M367)</f>
        <v>0</v>
      </c>
      <c r="N368" s="320">
        <f>SUM(N366:N367)</f>
        <v>0</v>
      </c>
      <c r="O368" s="320">
        <f>SUM(O366:O367)</f>
        <v>0</v>
      </c>
      <c r="P368" s="569"/>
      <c r="Q368" s="569"/>
      <c r="R368" s="569"/>
      <c r="S368" s="321"/>
      <c r="T368" s="321"/>
      <c r="U368" s="321"/>
      <c r="V368" s="613">
        <f t="shared" ref="V368" si="440">$AB$11-((N368*24))</f>
        <v>744</v>
      </c>
      <c r="W368" s="467">
        <v>132</v>
      </c>
      <c r="X368" s="489">
        <v>182.17599999999999</v>
      </c>
      <c r="Y368" s="614">
        <f t="shared" ref="Y368" si="441">W368*X368</f>
        <v>24047.232</v>
      </c>
      <c r="Z368" s="486">
        <f t="shared" ref="Z368" si="442">(Y368*(V368-L368*24))/V368</f>
        <v>24047.232</v>
      </c>
      <c r="AA368" s="615">
        <f t="shared" ref="AA368" si="443">(Z368/Y368)*100</f>
        <v>100</v>
      </c>
      <c r="AB368" s="937"/>
    </row>
    <row r="369" spans="1:44" s="938" customFormat="1" ht="33.75" customHeight="1" thickBot="1" x14ac:dyDescent="0.25">
      <c r="A369" s="274">
        <v>7</v>
      </c>
      <c r="B369" s="1016" t="s">
        <v>196</v>
      </c>
      <c r="C369" s="1001" t="s">
        <v>197</v>
      </c>
      <c r="D369" s="489">
        <v>234.59</v>
      </c>
      <c r="E369" s="467" t="s">
        <v>546</v>
      </c>
      <c r="F369" s="490" t="s">
        <v>49</v>
      </c>
      <c r="G369" s="241">
        <v>42917.838194444441</v>
      </c>
      <c r="H369" s="241">
        <v>42917.869444444441</v>
      </c>
      <c r="I369" s="490" t="s">
        <v>49</v>
      </c>
      <c r="J369" s="490" t="s">
        <v>49</v>
      </c>
      <c r="K369" s="514"/>
      <c r="L369" s="285">
        <f>IF(RIGHT(S369)="T",(+H369-G369),0)</f>
        <v>3.125E-2</v>
      </c>
      <c r="M369" s="285">
        <f>IF(RIGHT(S369)="U",(+H369-G369),0)</f>
        <v>0</v>
      </c>
      <c r="N369" s="285">
        <f>IF(RIGHT(S369)="C",(+H369-G369),0)</f>
        <v>0</v>
      </c>
      <c r="O369" s="285">
        <f>IF(RIGHT(S369)="D",(+H369-G369),0)</f>
        <v>0</v>
      </c>
      <c r="P369" s="490"/>
      <c r="Q369" s="490"/>
      <c r="R369" s="490"/>
      <c r="S369" s="23" t="s">
        <v>477</v>
      </c>
      <c r="T369" s="55" t="s">
        <v>1301</v>
      </c>
      <c r="U369" s="408"/>
      <c r="V369" s="472"/>
      <c r="W369" s="621"/>
      <c r="X369" s="621"/>
      <c r="Y369" s="621"/>
      <c r="Z369" s="486"/>
      <c r="AA369" s="476"/>
      <c r="AB369" s="937"/>
    </row>
    <row r="370" spans="1:44" s="938" customFormat="1" ht="33.75" customHeight="1" thickBot="1" x14ac:dyDescent="0.25">
      <c r="A370" s="276"/>
      <c r="B370" s="1017"/>
      <c r="C370" s="1006"/>
      <c r="D370" s="494"/>
      <c r="E370" s="481"/>
      <c r="F370" s="490"/>
      <c r="G370" s="246">
        <v>42937.645833333336</v>
      </c>
      <c r="H370" s="246">
        <v>42937.6875</v>
      </c>
      <c r="I370" s="490"/>
      <c r="J370" s="490"/>
      <c r="K370" s="514"/>
      <c r="L370" s="318">
        <f>IF(RIGHT(S370)="T",(+H370-G370),0)</f>
        <v>0</v>
      </c>
      <c r="M370" s="318">
        <f>IF(RIGHT(S370)="U",(+H370-G370),0)</f>
        <v>0</v>
      </c>
      <c r="N370" s="318">
        <f>IF(RIGHT(S370)="C",(+H370-G370),0)</f>
        <v>4.1666666664241347E-2</v>
      </c>
      <c r="O370" s="318">
        <f>IF(RIGHT(S370)="D",(+H370-G370),0)</f>
        <v>0</v>
      </c>
      <c r="P370" s="490"/>
      <c r="Q370" s="490"/>
      <c r="R370" s="490"/>
      <c r="S370" s="21" t="s">
        <v>472</v>
      </c>
      <c r="T370" s="55" t="s">
        <v>1302</v>
      </c>
      <c r="U370" s="409"/>
      <c r="V370" s="596"/>
      <c r="W370" s="475"/>
      <c r="X370" s="475"/>
      <c r="Y370" s="475"/>
      <c r="Z370" s="486"/>
      <c r="AA370" s="597"/>
      <c r="AB370" s="937"/>
    </row>
    <row r="371" spans="1:44" s="938" customFormat="1" ht="33.75" customHeight="1" thickBot="1" x14ac:dyDescent="0.25">
      <c r="A371" s="325"/>
      <c r="B371" s="1018"/>
      <c r="C371" s="1019"/>
      <c r="D371" s="537"/>
      <c r="E371" s="591"/>
      <c r="F371" s="490" t="s">
        <v>49</v>
      </c>
      <c r="G371" s="272"/>
      <c r="H371" s="272"/>
      <c r="I371" s="490" t="s">
        <v>49</v>
      </c>
      <c r="J371" s="490" t="s">
        <v>49</v>
      </c>
      <c r="K371" s="514"/>
      <c r="L371" s="318">
        <f>IF(RIGHT(S371)="T",(+H371-G371),0)</f>
        <v>0</v>
      </c>
      <c r="M371" s="318">
        <f>IF(RIGHT(S371)="U",(+H371-G371),0)</f>
        <v>0</v>
      </c>
      <c r="N371" s="318">
        <f>IF(RIGHT(S371)="C",(+H371-G371),0)</f>
        <v>0</v>
      </c>
      <c r="O371" s="318">
        <f>IF(RIGHT(S371)="D",(+H371-G371),0)</f>
        <v>0</v>
      </c>
      <c r="P371" s="490"/>
      <c r="Q371" s="490"/>
      <c r="R371" s="490"/>
      <c r="S371" s="289"/>
      <c r="T371" s="383"/>
      <c r="U371" s="409"/>
      <c r="V371" s="596"/>
      <c r="W371" s="475"/>
      <c r="X371" s="475"/>
      <c r="Y371" s="475"/>
      <c r="Z371" s="486"/>
      <c r="AA371" s="597"/>
      <c r="AB371" s="937"/>
    </row>
    <row r="372" spans="1:44" s="938" customFormat="1" ht="30" customHeight="1" thickBot="1" x14ac:dyDescent="0.25">
      <c r="A372" s="327"/>
      <c r="B372" s="328"/>
      <c r="C372" s="329" t="s">
        <v>53</v>
      </c>
      <c r="D372" s="328"/>
      <c r="E372" s="483"/>
      <c r="F372" s="484" t="s">
        <v>49</v>
      </c>
      <c r="G372" s="283"/>
      <c r="H372" s="283"/>
      <c r="I372" s="484" t="s">
        <v>49</v>
      </c>
      <c r="J372" s="484" t="s">
        <v>49</v>
      </c>
      <c r="K372" s="484" t="s">
        <v>49</v>
      </c>
      <c r="L372" s="280">
        <f>SUM(L369:L371)</f>
        <v>3.125E-2</v>
      </c>
      <c r="M372" s="280">
        <f t="shared" ref="M372:N372" si="444">SUM(M369:M371)</f>
        <v>0</v>
      </c>
      <c r="N372" s="280">
        <f t="shared" si="444"/>
        <v>4.1666666664241347E-2</v>
      </c>
      <c r="O372" s="280">
        <f>SUM(O369:O371)</f>
        <v>0</v>
      </c>
      <c r="P372" s="484"/>
      <c r="Q372" s="484"/>
      <c r="R372" s="484"/>
      <c r="S372" s="328"/>
      <c r="T372" s="328"/>
      <c r="U372" s="328"/>
      <c r="V372" s="486">
        <f>$AB$11-((N372*24))</f>
        <v>743.00000000005821</v>
      </c>
      <c r="W372" s="483">
        <v>109</v>
      </c>
      <c r="X372" s="510">
        <v>234.59</v>
      </c>
      <c r="Y372" s="281">
        <f>W372*X372</f>
        <v>25570.31</v>
      </c>
      <c r="Z372" s="486">
        <f>(Y372*(V372-L372*24))/V372</f>
        <v>25544.49878532975</v>
      </c>
      <c r="AA372" s="282">
        <f>(Z372/Y372)*100</f>
        <v>99.899057873485887</v>
      </c>
      <c r="AB372" s="937"/>
    </row>
    <row r="373" spans="1:44" s="938" customFormat="1" ht="30" customHeight="1" thickBot="1" x14ac:dyDescent="0.25">
      <c r="A373" s="274">
        <v>8</v>
      </c>
      <c r="B373" s="726" t="s">
        <v>198</v>
      </c>
      <c r="C373" s="275" t="s">
        <v>199</v>
      </c>
      <c r="D373" s="489">
        <v>59.01</v>
      </c>
      <c r="E373" s="467" t="s">
        <v>546</v>
      </c>
      <c r="F373" s="468" t="s">
        <v>49</v>
      </c>
      <c r="G373" s="246">
        <v>42937.645833333336</v>
      </c>
      <c r="H373" s="246">
        <v>42937.68472222222</v>
      </c>
      <c r="I373" s="468" t="s">
        <v>49</v>
      </c>
      <c r="J373" s="468" t="s">
        <v>49</v>
      </c>
      <c r="K373" s="468" t="s">
        <v>49</v>
      </c>
      <c r="L373" s="285">
        <f t="shared" ref="L373:L375" si="445">IF(RIGHT(S373)="T",(+H373-G373),0)</f>
        <v>0</v>
      </c>
      <c r="M373" s="285">
        <f t="shared" ref="M373:M375" si="446">IF(RIGHT(S373)="U",(+H373-G373),0)</f>
        <v>3.8888888884685002E-2</v>
      </c>
      <c r="N373" s="285">
        <f t="shared" ref="N373:N375" si="447">IF(RIGHT(S373)="C",(+H373-G373),0)</f>
        <v>0</v>
      </c>
      <c r="O373" s="285">
        <f t="shared" ref="O373:O375" si="448">IF(RIGHT(S373)="D",(+H373-G373),0)</f>
        <v>0</v>
      </c>
      <c r="P373" s="468"/>
      <c r="Q373" s="468"/>
      <c r="R373" s="468"/>
      <c r="S373" s="21" t="s">
        <v>475</v>
      </c>
      <c r="T373" s="55" t="s">
        <v>1303</v>
      </c>
      <c r="U373" s="375"/>
      <c r="V373" s="472"/>
      <c r="W373" s="621"/>
      <c r="X373" s="621"/>
      <c r="Y373" s="621"/>
      <c r="Z373" s="486"/>
      <c r="AA373" s="476"/>
      <c r="AB373" s="937"/>
    </row>
    <row r="374" spans="1:44" s="938" customFormat="1" ht="30" customHeight="1" thickBot="1" x14ac:dyDescent="0.25">
      <c r="A374" s="276"/>
      <c r="B374" s="727"/>
      <c r="C374" s="277"/>
      <c r="D374" s="494"/>
      <c r="E374" s="481"/>
      <c r="F374" s="468"/>
      <c r="G374" s="63"/>
      <c r="H374" s="63"/>
      <c r="I374" s="468"/>
      <c r="J374" s="468"/>
      <c r="K374" s="468"/>
      <c r="L374" s="285">
        <f t="shared" ref="L374" si="449">IF(RIGHT(S374)="T",(+H374-G374),0)</f>
        <v>0</v>
      </c>
      <c r="M374" s="285">
        <f t="shared" ref="M374" si="450">IF(RIGHT(S374)="U",(+H374-G374),0)</f>
        <v>0</v>
      </c>
      <c r="N374" s="285">
        <f t="shared" ref="N374" si="451">IF(RIGHT(S374)="C",(+H374-G374),0)</f>
        <v>0</v>
      </c>
      <c r="O374" s="285">
        <f t="shared" ref="O374" si="452">IF(RIGHT(S374)="D",(+H374-G374),0)</f>
        <v>0</v>
      </c>
      <c r="P374" s="468"/>
      <c r="Q374" s="468"/>
      <c r="R374" s="468"/>
      <c r="S374" s="63"/>
      <c r="T374" s="20"/>
      <c r="U374" s="375"/>
      <c r="V374" s="596"/>
      <c r="W374" s="475"/>
      <c r="X374" s="475"/>
      <c r="Y374" s="475"/>
      <c r="Z374" s="486"/>
      <c r="AA374" s="597"/>
      <c r="AB374" s="937"/>
    </row>
    <row r="375" spans="1:44" s="938" customFormat="1" ht="30" customHeight="1" thickBot="1" x14ac:dyDescent="0.25">
      <c r="A375" s="276"/>
      <c r="B375" s="727"/>
      <c r="C375" s="277"/>
      <c r="D375" s="494"/>
      <c r="E375" s="481"/>
      <c r="F375" s="468" t="s">
        <v>49</v>
      </c>
      <c r="G375" s="63"/>
      <c r="H375" s="63"/>
      <c r="I375" s="468" t="s">
        <v>49</v>
      </c>
      <c r="J375" s="468" t="s">
        <v>49</v>
      </c>
      <c r="K375" s="468" t="s">
        <v>49</v>
      </c>
      <c r="L375" s="330">
        <f t="shared" si="445"/>
        <v>0</v>
      </c>
      <c r="M375" s="330">
        <f t="shared" si="446"/>
        <v>0</v>
      </c>
      <c r="N375" s="330">
        <f t="shared" si="447"/>
        <v>0</v>
      </c>
      <c r="O375" s="330">
        <f t="shared" si="448"/>
        <v>0</v>
      </c>
      <c r="P375" s="468"/>
      <c r="Q375" s="468"/>
      <c r="R375" s="468"/>
      <c r="S375" s="26"/>
      <c r="T375" s="20"/>
      <c r="U375" s="375"/>
      <c r="V375" s="596"/>
      <c r="W375" s="475"/>
      <c r="X375" s="475"/>
      <c r="Y375" s="475"/>
      <c r="Z375" s="486"/>
      <c r="AA375" s="597"/>
      <c r="AB375" s="937"/>
    </row>
    <row r="376" spans="1:44" s="938" customFormat="1" ht="30" customHeight="1" thickBot="1" x14ac:dyDescent="0.25">
      <c r="A376" s="278"/>
      <c r="B376" s="279"/>
      <c r="C376" s="287" t="s">
        <v>53</v>
      </c>
      <c r="D376" s="279"/>
      <c r="E376" s="483"/>
      <c r="F376" s="484" t="s">
        <v>49</v>
      </c>
      <c r="G376" s="283"/>
      <c r="H376" s="283"/>
      <c r="I376" s="484" t="s">
        <v>49</v>
      </c>
      <c r="J376" s="484" t="s">
        <v>49</v>
      </c>
      <c r="K376" s="601"/>
      <c r="L376" s="280">
        <f>SUM(L373:L375)</f>
        <v>0</v>
      </c>
      <c r="M376" s="280">
        <f>SUM(M373:M375)</f>
        <v>3.8888888884685002E-2</v>
      </c>
      <c r="N376" s="280">
        <f>SUM(N373:N375)</f>
        <v>0</v>
      </c>
      <c r="O376" s="280">
        <f>SUM(O373:O375)</f>
        <v>0</v>
      </c>
      <c r="P376" s="484"/>
      <c r="Q376" s="484"/>
      <c r="R376" s="484"/>
      <c r="S376" s="279"/>
      <c r="T376" s="279"/>
      <c r="U376" s="279"/>
      <c r="V376" s="486">
        <f>$AB$11-((N376*24))</f>
        <v>744</v>
      </c>
      <c r="W376" s="483">
        <v>156</v>
      </c>
      <c r="X376" s="510">
        <v>59.01</v>
      </c>
      <c r="Y376" s="281">
        <f>W376*X376</f>
        <v>9205.56</v>
      </c>
      <c r="Z376" s="486">
        <f>(Y376*(V376-L376*24))/V376</f>
        <v>9205.56</v>
      </c>
      <c r="AA376" s="282">
        <f>(Z376/Y376)*100</f>
        <v>100</v>
      </c>
      <c r="AB376" s="937"/>
    </row>
    <row r="377" spans="1:44" s="937" customFormat="1" ht="30" customHeight="1" thickBot="1" x14ac:dyDescent="0.25">
      <c r="A377" s="274">
        <v>9</v>
      </c>
      <c r="B377" s="464" t="s">
        <v>191</v>
      </c>
      <c r="C377" s="275" t="s">
        <v>200</v>
      </c>
      <c r="D377" s="489">
        <v>5.2839999999999998</v>
      </c>
      <c r="E377" s="467" t="s">
        <v>546</v>
      </c>
      <c r="F377" s="490" t="s">
        <v>49</v>
      </c>
      <c r="G377" s="246">
        <v>42938.420138888891</v>
      </c>
      <c r="H377" s="246">
        <v>42938.686111111114</v>
      </c>
      <c r="I377" s="490" t="s">
        <v>49</v>
      </c>
      <c r="J377" s="490" t="s">
        <v>49</v>
      </c>
      <c r="K377" s="514"/>
      <c r="L377" s="285">
        <f>IF(RIGHT(S377)="T",(+H377-G377),0)</f>
        <v>0</v>
      </c>
      <c r="M377" s="285">
        <f>IF(RIGHT(S377)="U",(+H377-G377),0)</f>
        <v>0</v>
      </c>
      <c r="N377" s="285">
        <f>IF(RIGHT(S377)="C",(+H377-G377),0)</f>
        <v>0</v>
      </c>
      <c r="O377" s="285">
        <f>IF(RIGHT(S377)="D",(+H377-G377),0)</f>
        <v>0.26597222222335404</v>
      </c>
      <c r="P377" s="490"/>
      <c r="Q377" s="490"/>
      <c r="R377" s="490"/>
      <c r="S377" s="21" t="s">
        <v>474</v>
      </c>
      <c r="T377" s="55" t="s">
        <v>1305</v>
      </c>
      <c r="U377" s="372"/>
      <c r="V377" s="587"/>
      <c r="W377" s="588"/>
      <c r="X377" s="588"/>
      <c r="Y377" s="588"/>
      <c r="Z377" s="486"/>
      <c r="AA377" s="589"/>
    </row>
    <row r="378" spans="1:44" s="937" customFormat="1" ht="30" customHeight="1" thickBot="1" x14ac:dyDescent="0.25">
      <c r="A378" s="276"/>
      <c r="B378" s="478"/>
      <c r="C378" s="277"/>
      <c r="D378" s="494"/>
      <c r="E378" s="481"/>
      <c r="F378" s="490"/>
      <c r="G378" s="272"/>
      <c r="H378" s="272"/>
      <c r="I378" s="490"/>
      <c r="J378" s="490"/>
      <c r="K378" s="514"/>
      <c r="L378" s="340">
        <f t="shared" ref="L378" si="453">IF(RIGHT(S378)="T",(+H378-G378),0)</f>
        <v>0</v>
      </c>
      <c r="M378" s="340">
        <f t="shared" ref="M378" si="454">IF(RIGHT(S378)="U",(+H378-G378),0)</f>
        <v>0</v>
      </c>
      <c r="N378" s="340">
        <f t="shared" ref="N378" si="455">IF(RIGHT(S378)="C",(+H378-G378),0)</f>
        <v>0</v>
      </c>
      <c r="O378" s="340">
        <f t="shared" ref="O378" si="456">IF(RIGHT(S378)="D",(+H378-G378),0)</f>
        <v>0</v>
      </c>
      <c r="P378" s="490"/>
      <c r="Q378" s="490"/>
      <c r="R378" s="490"/>
      <c r="S378" s="289"/>
      <c r="T378" s="383"/>
      <c r="U378" s="372"/>
      <c r="V378" s="496"/>
      <c r="W378" s="497"/>
      <c r="X378" s="497"/>
      <c r="Y378" s="497"/>
      <c r="Z378" s="486"/>
      <c r="AA378" s="498"/>
    </row>
    <row r="379" spans="1:44" s="938" customFormat="1" ht="30" customHeight="1" thickBot="1" x14ac:dyDescent="0.25">
      <c r="A379" s="327"/>
      <c r="B379" s="328"/>
      <c r="C379" s="329" t="s">
        <v>53</v>
      </c>
      <c r="D379" s="328"/>
      <c r="E379" s="483"/>
      <c r="F379" s="484" t="s">
        <v>49</v>
      </c>
      <c r="G379" s="283"/>
      <c r="H379" s="283"/>
      <c r="I379" s="484" t="s">
        <v>49</v>
      </c>
      <c r="J379" s="484" t="s">
        <v>49</v>
      </c>
      <c r="K379" s="484" t="s">
        <v>49</v>
      </c>
      <c r="L379" s="280">
        <f>SUM(L377:L378)</f>
        <v>0</v>
      </c>
      <c r="M379" s="280">
        <f>SUM(M377:M378)</f>
        <v>0</v>
      </c>
      <c r="N379" s="280">
        <f>SUM(N377:N378)</f>
        <v>0</v>
      </c>
      <c r="O379" s="280">
        <f>SUM(O377:O378)</f>
        <v>0.26597222222335404</v>
      </c>
      <c r="P379" s="484"/>
      <c r="Q379" s="484"/>
      <c r="R379" s="484"/>
      <c r="S379" s="328"/>
      <c r="T379" s="728"/>
      <c r="U379" s="328"/>
      <c r="V379" s="486">
        <f>$AB$11-((N379*24))</f>
        <v>744</v>
      </c>
      <c r="W379" s="483">
        <v>131</v>
      </c>
      <c r="X379" s="510">
        <v>5.2839999999999998</v>
      </c>
      <c r="Y379" s="281">
        <f>W379*X379</f>
        <v>692.20399999999995</v>
      </c>
      <c r="Z379" s="486">
        <f>(Y379*(V379-L379*24))/V379</f>
        <v>692.20399999999995</v>
      </c>
      <c r="AA379" s="282">
        <f>(Z379/Y379)*100</f>
        <v>100</v>
      </c>
      <c r="AB379" s="937"/>
    </row>
    <row r="380" spans="1:44" s="937" customFormat="1" ht="30" customHeight="1" thickBot="1" x14ac:dyDescent="0.25">
      <c r="A380" s="274">
        <v>10</v>
      </c>
      <c r="B380" s="729" t="s">
        <v>201</v>
      </c>
      <c r="C380" s="275" t="s">
        <v>202</v>
      </c>
      <c r="D380" s="489">
        <v>5.2839999999999998</v>
      </c>
      <c r="E380" s="467" t="s">
        <v>546</v>
      </c>
      <c r="F380" s="490" t="s">
        <v>49</v>
      </c>
      <c r="G380" s="63"/>
      <c r="H380" s="63"/>
      <c r="I380" s="490" t="s">
        <v>49</v>
      </c>
      <c r="J380" s="490" t="s">
        <v>49</v>
      </c>
      <c r="K380" s="730"/>
      <c r="L380" s="285">
        <f>IF(RIGHT(S380)="T",(+H380-G380),0)</f>
        <v>0</v>
      </c>
      <c r="M380" s="285">
        <f>IF(RIGHT(S380)="U",(+H380-G380),0)</f>
        <v>0</v>
      </c>
      <c r="N380" s="285">
        <f>IF(RIGHT(S380)="C",(+H380-G380),0)</f>
        <v>0</v>
      </c>
      <c r="O380" s="285">
        <f>IF(RIGHT(S380)="D",(+H380-G380),0)</f>
        <v>0</v>
      </c>
      <c r="P380" s="490"/>
      <c r="Q380" s="490"/>
      <c r="R380" s="490"/>
      <c r="S380" s="26"/>
      <c r="T380" s="20"/>
      <c r="U380" s="372"/>
      <c r="V380" s="587"/>
      <c r="W380" s="588"/>
      <c r="X380" s="588"/>
      <c r="Y380" s="588"/>
      <c r="Z380" s="486"/>
      <c r="AA380" s="589"/>
    </row>
    <row r="381" spans="1:44" s="937" customFormat="1" ht="30" customHeight="1" thickBot="1" x14ac:dyDescent="0.25">
      <c r="A381" s="276"/>
      <c r="B381" s="478"/>
      <c r="C381" s="277"/>
      <c r="D381" s="494"/>
      <c r="E381" s="481"/>
      <c r="F381" s="482"/>
      <c r="G381" s="63"/>
      <c r="H381" s="63"/>
      <c r="I381" s="482"/>
      <c r="J381" s="482"/>
      <c r="K381" s="731"/>
      <c r="L381" s="285">
        <f t="shared" ref="L381:L382" si="457">IF(RIGHT(S381)="T",(+H381-G381),0)</f>
        <v>0</v>
      </c>
      <c r="M381" s="285">
        <f t="shared" ref="M381:M382" si="458">IF(RIGHT(S381)="U",(+H381-G381),0)</f>
        <v>0</v>
      </c>
      <c r="N381" s="285">
        <f t="shared" ref="N381:N382" si="459">IF(RIGHT(S381)="C",(+H381-G381),0)</f>
        <v>0</v>
      </c>
      <c r="O381" s="285">
        <f t="shared" ref="O381:O382" si="460">IF(RIGHT(S381)="D",(+H381-G381),0)</f>
        <v>0</v>
      </c>
      <c r="P381" s="732"/>
      <c r="Q381" s="482"/>
      <c r="R381" s="482"/>
      <c r="S381" s="63"/>
      <c r="T381" s="20"/>
      <c r="U381" s="411"/>
      <c r="V381" s="496"/>
      <c r="W381" s="497"/>
      <c r="X381" s="497"/>
      <c r="Y381" s="497"/>
      <c r="Z381" s="486"/>
      <c r="AA381" s="498"/>
    </row>
    <row r="382" spans="1:44" s="937" customFormat="1" ht="30" customHeight="1" thickBot="1" x14ac:dyDescent="0.25">
      <c r="A382" s="276"/>
      <c r="B382" s="478"/>
      <c r="C382" s="277"/>
      <c r="D382" s="494"/>
      <c r="E382" s="481"/>
      <c r="F382" s="482"/>
      <c r="G382" s="63"/>
      <c r="H382" s="63"/>
      <c r="I382" s="482"/>
      <c r="J382" s="482"/>
      <c r="K382" s="731"/>
      <c r="L382" s="285">
        <f t="shared" si="457"/>
        <v>0</v>
      </c>
      <c r="M382" s="285">
        <f t="shared" si="458"/>
        <v>0</v>
      </c>
      <c r="N382" s="285">
        <f t="shared" si="459"/>
        <v>0</v>
      </c>
      <c r="O382" s="285">
        <f t="shared" si="460"/>
        <v>0</v>
      </c>
      <c r="P382" s="732"/>
      <c r="Q382" s="482"/>
      <c r="R382" s="482"/>
      <c r="S382" s="26"/>
      <c r="T382" s="20"/>
      <c r="U382" s="411"/>
      <c r="V382" s="496"/>
      <c r="W382" s="497"/>
      <c r="X382" s="497"/>
      <c r="Y382" s="497"/>
      <c r="Z382" s="486"/>
      <c r="AA382" s="498"/>
    </row>
    <row r="383" spans="1:44" s="938" customFormat="1" ht="30" customHeight="1" thickBot="1" x14ac:dyDescent="0.25">
      <c r="A383" s="327"/>
      <c r="B383" s="328"/>
      <c r="C383" s="329" t="s">
        <v>53</v>
      </c>
      <c r="D383" s="328"/>
      <c r="E383" s="483"/>
      <c r="F383" s="484" t="s">
        <v>49</v>
      </c>
      <c r="G383" s="499"/>
      <c r="H383" s="499"/>
      <c r="I383" s="484" t="s">
        <v>49</v>
      </c>
      <c r="J383" s="484" t="s">
        <v>49</v>
      </c>
      <c r="K383" s="484" t="s">
        <v>49</v>
      </c>
      <c r="L383" s="280">
        <f>SUM(L380:L382)</f>
        <v>0</v>
      </c>
      <c r="M383" s="280">
        <f>SUM(M380:M382)</f>
        <v>0</v>
      </c>
      <c r="N383" s="280">
        <f>SUM(N380:N382)</f>
        <v>0</v>
      </c>
      <c r="O383" s="280">
        <f>SUM(O380:O382)</f>
        <v>0</v>
      </c>
      <c r="P383" s="484"/>
      <c r="Q383" s="484"/>
      <c r="R383" s="484"/>
      <c r="S383" s="328"/>
      <c r="T383" s="728"/>
      <c r="U383" s="328"/>
      <c r="V383" s="486">
        <f>$AB$11-((N383*24))</f>
        <v>744</v>
      </c>
      <c r="W383" s="483">
        <v>131</v>
      </c>
      <c r="X383" s="510">
        <v>5.2839999999999998</v>
      </c>
      <c r="Y383" s="281">
        <f>W383*X383</f>
        <v>692.20399999999995</v>
      </c>
      <c r="Z383" s="486">
        <f>(Y383*(V383-L383*24))/V383</f>
        <v>692.20399999999995</v>
      </c>
      <c r="AA383" s="282">
        <f>(Z383/Y383)*100</f>
        <v>100</v>
      </c>
      <c r="AB383" s="937"/>
    </row>
    <row r="384" spans="1:44" s="927" customFormat="1" ht="30" customHeight="1" thickBot="1" x14ac:dyDescent="0.25">
      <c r="A384" s="463">
        <v>11</v>
      </c>
      <c r="B384" s="512" t="s">
        <v>203</v>
      </c>
      <c r="C384" s="720" t="s">
        <v>204</v>
      </c>
      <c r="D384" s="643">
        <v>6.17</v>
      </c>
      <c r="E384" s="467" t="s">
        <v>546</v>
      </c>
      <c r="F384" s="490" t="s">
        <v>49</v>
      </c>
      <c r="G384" s="97"/>
      <c r="H384" s="97"/>
      <c r="I384" s="733"/>
      <c r="J384" s="733"/>
      <c r="K384" s="733"/>
      <c r="L384" s="288">
        <f>IF(RIGHT(S384)="T",(+H384-G384),0)</f>
        <v>0</v>
      </c>
      <c r="M384" s="288">
        <f>IF(RIGHT(S384)="U",(+H384-G384),0)</f>
        <v>0</v>
      </c>
      <c r="N384" s="288">
        <f>IF(RIGHT(S384)="C",(+H384-G384),0)</f>
        <v>0</v>
      </c>
      <c r="O384" s="288">
        <f>IF(RIGHT(S384)="D",(+H384-G384),0)</f>
        <v>0</v>
      </c>
      <c r="P384" s="515"/>
      <c r="Q384" s="515"/>
      <c r="R384" s="515"/>
      <c r="S384" s="26"/>
      <c r="T384" s="20"/>
      <c r="U384" s="515"/>
      <c r="V384" s="472"/>
      <c r="W384" s="390"/>
      <c r="X384" s="390"/>
      <c r="Y384" s="390"/>
      <c r="Z384" s="486"/>
      <c r="AA384" s="391"/>
      <c r="AB384" s="922"/>
      <c r="AC384" s="922"/>
      <c r="AD384" s="922"/>
      <c r="AE384" s="922"/>
      <c r="AF384" s="926"/>
      <c r="AG384" s="926"/>
      <c r="AH384" s="926"/>
      <c r="AI384" s="926"/>
      <c r="AJ384" s="926"/>
      <c r="AK384" s="926"/>
      <c r="AL384" s="926"/>
      <c r="AM384" s="926"/>
      <c r="AN384" s="926"/>
      <c r="AO384" s="926"/>
      <c r="AP384" s="926"/>
      <c r="AQ384" s="926"/>
      <c r="AR384" s="926"/>
    </row>
    <row r="385" spans="1:44" s="927" customFormat="1" ht="30" customHeight="1" thickBot="1" x14ac:dyDescent="0.25">
      <c r="A385" s="477"/>
      <c r="B385" s="518"/>
      <c r="C385" s="722"/>
      <c r="D385" s="644"/>
      <c r="E385" s="481"/>
      <c r="F385" s="490"/>
      <c r="G385" s="63"/>
      <c r="H385" s="63"/>
      <c r="I385" s="733"/>
      <c r="J385" s="733"/>
      <c r="K385" s="733"/>
      <c r="L385" s="288">
        <f t="shared" ref="L385:L386" si="461">IF(RIGHT(S385)="T",(+H385-G385),0)</f>
        <v>0</v>
      </c>
      <c r="M385" s="288">
        <f t="shared" ref="M385:M386" si="462">IF(RIGHT(S385)="U",(+H385-G385),0)</f>
        <v>0</v>
      </c>
      <c r="N385" s="288">
        <f t="shared" ref="N385:N386" si="463">IF(RIGHT(S385)="C",(+H385-G385),0)</f>
        <v>0</v>
      </c>
      <c r="O385" s="288">
        <f t="shared" ref="O385:O386" si="464">IF(RIGHT(S385)="D",(+H385-G385),0)</f>
        <v>0</v>
      </c>
      <c r="P385" s="515"/>
      <c r="Q385" s="515"/>
      <c r="R385" s="515"/>
      <c r="S385" s="63"/>
      <c r="T385" s="20"/>
      <c r="U385" s="515"/>
      <c r="V385" s="472"/>
      <c r="W385" s="390"/>
      <c r="X385" s="390"/>
      <c r="Y385" s="390"/>
      <c r="Z385" s="486"/>
      <c r="AA385" s="391"/>
      <c r="AB385" s="922"/>
      <c r="AC385" s="922"/>
      <c r="AD385" s="922"/>
      <c r="AE385" s="922"/>
      <c r="AF385" s="926"/>
      <c r="AG385" s="926"/>
      <c r="AH385" s="926"/>
      <c r="AI385" s="926"/>
      <c r="AJ385" s="926"/>
      <c r="AK385" s="926"/>
      <c r="AL385" s="926"/>
      <c r="AM385" s="926"/>
      <c r="AN385" s="926"/>
      <c r="AO385" s="926"/>
      <c r="AP385" s="926"/>
      <c r="AQ385" s="926"/>
      <c r="AR385" s="926"/>
    </row>
    <row r="386" spans="1:44" s="927" customFormat="1" ht="30" customHeight="1" thickBot="1" x14ac:dyDescent="0.25">
      <c r="A386" s="625"/>
      <c r="B386" s="626"/>
      <c r="C386" s="724"/>
      <c r="D386" s="734"/>
      <c r="E386" s="591"/>
      <c r="F386" s="490" t="s">
        <v>49</v>
      </c>
      <c r="G386" s="63"/>
      <c r="H386" s="63"/>
      <c r="I386" s="733"/>
      <c r="J386" s="733"/>
      <c r="K386" s="733"/>
      <c r="L386" s="288">
        <f t="shared" si="461"/>
        <v>0</v>
      </c>
      <c r="M386" s="288">
        <f t="shared" si="462"/>
        <v>0</v>
      </c>
      <c r="N386" s="288">
        <f t="shared" si="463"/>
        <v>0</v>
      </c>
      <c r="O386" s="288">
        <f t="shared" si="464"/>
        <v>0</v>
      </c>
      <c r="P386" s="515"/>
      <c r="Q386" s="515"/>
      <c r="R386" s="515"/>
      <c r="S386" s="26"/>
      <c r="T386" s="20"/>
      <c r="U386" s="515"/>
      <c r="V386" s="472"/>
      <c r="W386" s="390"/>
      <c r="X386" s="390"/>
      <c r="Y386" s="390"/>
      <c r="Z386" s="486"/>
      <c r="AA386" s="391"/>
      <c r="AB386" s="922"/>
      <c r="AC386" s="922"/>
      <c r="AD386" s="922"/>
      <c r="AE386" s="922"/>
      <c r="AF386" s="926"/>
      <c r="AG386" s="926"/>
      <c r="AH386" s="926"/>
      <c r="AI386" s="926"/>
      <c r="AJ386" s="926"/>
      <c r="AK386" s="926"/>
      <c r="AL386" s="926"/>
      <c r="AM386" s="926"/>
      <c r="AN386" s="926"/>
      <c r="AO386" s="926"/>
      <c r="AP386" s="926"/>
      <c r="AQ386" s="926"/>
      <c r="AR386" s="926"/>
    </row>
    <row r="387" spans="1:44" s="938" customFormat="1" ht="30" customHeight="1" thickBot="1" x14ac:dyDescent="0.25">
      <c r="A387" s="278"/>
      <c r="B387" s="279"/>
      <c r="C387" s="287" t="s">
        <v>53</v>
      </c>
      <c r="D387" s="279"/>
      <c r="E387" s="483"/>
      <c r="F387" s="484" t="s">
        <v>49</v>
      </c>
      <c r="G387" s="499"/>
      <c r="H387" s="499"/>
      <c r="I387" s="484" t="s">
        <v>49</v>
      </c>
      <c r="J387" s="484" t="s">
        <v>49</v>
      </c>
      <c r="K387" s="601"/>
      <c r="L387" s="280">
        <f t="shared" ref="L387" si="465">SUM(L384:L386)</f>
        <v>0</v>
      </c>
      <c r="M387" s="280">
        <f>SUM(M384:M386)</f>
        <v>0</v>
      </c>
      <c r="N387" s="280">
        <f t="shared" ref="N387:O387" si="466">SUM(N384:N386)</f>
        <v>0</v>
      </c>
      <c r="O387" s="280">
        <f t="shared" si="466"/>
        <v>0</v>
      </c>
      <c r="P387" s="484"/>
      <c r="Q387" s="484"/>
      <c r="R387" s="484"/>
      <c r="S387" s="279"/>
      <c r="T387" s="279"/>
      <c r="U387" s="279"/>
      <c r="V387" s="486">
        <f>$AB$11-((N387*24))</f>
        <v>744</v>
      </c>
      <c r="W387" s="483">
        <v>131</v>
      </c>
      <c r="X387" s="510">
        <v>6.17</v>
      </c>
      <c r="Y387" s="281">
        <f>W387*X387</f>
        <v>808.27</v>
      </c>
      <c r="Z387" s="486">
        <f>(Y387*(V387-L387*24))/V387</f>
        <v>808.27</v>
      </c>
      <c r="AA387" s="282">
        <f>(Z387/Y387)*100</f>
        <v>100</v>
      </c>
      <c r="AB387" s="937"/>
    </row>
    <row r="388" spans="1:44" s="927" customFormat="1" ht="30" customHeight="1" thickBot="1" x14ac:dyDescent="0.25">
      <c r="A388" s="463">
        <v>12</v>
      </c>
      <c r="B388" s="735" t="s">
        <v>205</v>
      </c>
      <c r="C388" s="720" t="s">
        <v>206</v>
      </c>
      <c r="D388" s="489">
        <v>6.17</v>
      </c>
      <c r="E388" s="467" t="s">
        <v>546</v>
      </c>
      <c r="F388" s="490" t="s">
        <v>49</v>
      </c>
      <c r="G388" s="246">
        <v>42931.502083333333</v>
      </c>
      <c r="H388" s="246">
        <v>42931.621527777781</v>
      </c>
      <c r="I388" s="733"/>
      <c r="J388" s="733"/>
      <c r="K388" s="733"/>
      <c r="L388" s="285">
        <f>IF(RIGHT(S388)="T",(+H388-G388),0)</f>
        <v>0</v>
      </c>
      <c r="M388" s="285">
        <f>IF(RIGHT(S388)="U",(+H388-G388),0)</f>
        <v>0</v>
      </c>
      <c r="N388" s="285">
        <f>IF(RIGHT(S388)="C",(+H388-G388),0)</f>
        <v>0</v>
      </c>
      <c r="O388" s="285">
        <f>IF(RIGHT(S388)="D",(+H388-G388),0)</f>
        <v>0.11944444444816327</v>
      </c>
      <c r="P388" s="515"/>
      <c r="Q388" s="515"/>
      <c r="R388" s="515"/>
      <c r="S388" s="21" t="s">
        <v>474</v>
      </c>
      <c r="T388" s="55" t="s">
        <v>1306</v>
      </c>
      <c r="U388" s="515"/>
      <c r="V388" s="472"/>
      <c r="W388" s="621"/>
      <c r="X388" s="621"/>
      <c r="Y388" s="621"/>
      <c r="Z388" s="486"/>
      <c r="AA388" s="476"/>
      <c r="AB388" s="922"/>
      <c r="AC388" s="922"/>
      <c r="AD388" s="922"/>
      <c r="AE388" s="922"/>
      <c r="AF388" s="926"/>
      <c r="AG388" s="926"/>
      <c r="AH388" s="926"/>
      <c r="AI388" s="926"/>
      <c r="AJ388" s="926"/>
      <c r="AK388" s="926"/>
      <c r="AL388" s="926"/>
      <c r="AM388" s="926"/>
      <c r="AN388" s="926"/>
      <c r="AO388" s="926"/>
      <c r="AP388" s="926"/>
      <c r="AQ388" s="926"/>
      <c r="AR388" s="926"/>
    </row>
    <row r="389" spans="1:44" s="927" customFormat="1" ht="30" customHeight="1" thickBot="1" x14ac:dyDescent="0.25">
      <c r="A389" s="477"/>
      <c r="B389" s="736"/>
      <c r="C389" s="722"/>
      <c r="D389" s="494"/>
      <c r="E389" s="481"/>
      <c r="F389" s="482"/>
      <c r="G389" s="246">
        <v>42931.783333333333</v>
      </c>
      <c r="H389" s="246">
        <v>42931.912499999999</v>
      </c>
      <c r="I389" s="737"/>
      <c r="J389" s="737"/>
      <c r="K389" s="738"/>
      <c r="L389" s="285">
        <f t="shared" ref="L389:L392" si="467">IF(RIGHT(S389)="T",(+H389-G389),0)</f>
        <v>0</v>
      </c>
      <c r="M389" s="285">
        <f t="shared" ref="M389:M392" si="468">IF(RIGHT(S389)="U",(+H389-G389),0)</f>
        <v>0.12916666666569654</v>
      </c>
      <c r="N389" s="285">
        <f t="shared" ref="N389:N392" si="469">IF(RIGHT(S389)="C",(+H389-G389),0)</f>
        <v>0</v>
      </c>
      <c r="O389" s="285">
        <f t="shared" ref="O389:O392" si="470">IF(RIGHT(S389)="D",(+H389-G389),0)</f>
        <v>0</v>
      </c>
      <c r="P389" s="739"/>
      <c r="Q389" s="470"/>
      <c r="R389" s="470"/>
      <c r="S389" s="23" t="s">
        <v>475</v>
      </c>
      <c r="T389" s="55" t="s">
        <v>1307</v>
      </c>
      <c r="U389" s="470"/>
      <c r="V389" s="596"/>
      <c r="W389" s="475"/>
      <c r="X389" s="475"/>
      <c r="Y389" s="475"/>
      <c r="Z389" s="486"/>
      <c r="AA389" s="597"/>
      <c r="AB389" s="922"/>
      <c r="AC389" s="922"/>
      <c r="AD389" s="922"/>
      <c r="AE389" s="922"/>
      <c r="AF389" s="926"/>
      <c r="AG389" s="926"/>
      <c r="AH389" s="926"/>
      <c r="AI389" s="926"/>
      <c r="AJ389" s="926"/>
      <c r="AK389" s="926"/>
      <c r="AL389" s="926"/>
      <c r="AM389" s="926"/>
      <c r="AN389" s="926"/>
      <c r="AO389" s="926"/>
      <c r="AP389" s="926"/>
      <c r="AQ389" s="926"/>
      <c r="AR389" s="926"/>
    </row>
    <row r="390" spans="1:44" s="927" customFormat="1" ht="30" customHeight="1" thickBot="1" x14ac:dyDescent="0.25">
      <c r="A390" s="477"/>
      <c r="B390" s="736"/>
      <c r="C390" s="722"/>
      <c r="D390" s="494"/>
      <c r="E390" s="481"/>
      <c r="F390" s="482"/>
      <c r="G390" s="246">
        <v>42944.828472222223</v>
      </c>
      <c r="H390" s="246">
        <v>42944.926388888889</v>
      </c>
      <c r="I390" s="737"/>
      <c r="J390" s="737"/>
      <c r="K390" s="738"/>
      <c r="L390" s="285">
        <f t="shared" si="467"/>
        <v>0</v>
      </c>
      <c r="M390" s="285">
        <f t="shared" si="468"/>
        <v>0</v>
      </c>
      <c r="N390" s="285">
        <f t="shared" si="469"/>
        <v>0</v>
      </c>
      <c r="O390" s="285">
        <f t="shared" si="470"/>
        <v>9.7916666665696539E-2</v>
      </c>
      <c r="P390" s="739"/>
      <c r="Q390" s="470"/>
      <c r="R390" s="470"/>
      <c r="S390" s="21" t="s">
        <v>474</v>
      </c>
      <c r="T390" s="55" t="s">
        <v>1308</v>
      </c>
      <c r="U390" s="470"/>
      <c r="V390" s="596"/>
      <c r="W390" s="475"/>
      <c r="X390" s="475"/>
      <c r="Y390" s="475"/>
      <c r="Z390" s="486"/>
      <c r="AA390" s="597"/>
      <c r="AB390" s="922"/>
      <c r="AC390" s="922"/>
      <c r="AD390" s="922"/>
      <c r="AE390" s="922"/>
      <c r="AF390" s="926"/>
      <c r="AG390" s="926"/>
      <c r="AH390" s="926"/>
      <c r="AI390" s="926"/>
      <c r="AJ390" s="926"/>
      <c r="AK390" s="926"/>
      <c r="AL390" s="926"/>
      <c r="AM390" s="926"/>
      <c r="AN390" s="926"/>
      <c r="AO390" s="926"/>
      <c r="AP390" s="926"/>
      <c r="AQ390" s="926"/>
      <c r="AR390" s="926"/>
    </row>
    <row r="391" spans="1:44" s="927" customFormat="1" ht="30" customHeight="1" thickBot="1" x14ac:dyDescent="0.25">
      <c r="A391" s="477"/>
      <c r="B391" s="736"/>
      <c r="C391" s="722"/>
      <c r="D391" s="494"/>
      <c r="E391" s="481"/>
      <c r="F391" s="482"/>
      <c r="G391" s="246">
        <v>42945.683333333334</v>
      </c>
      <c r="H391" s="246">
        <v>42945.927777777775</v>
      </c>
      <c r="I391" s="737"/>
      <c r="J391" s="737"/>
      <c r="K391" s="738"/>
      <c r="L391" s="285">
        <f t="shared" si="467"/>
        <v>0</v>
      </c>
      <c r="M391" s="285">
        <f t="shared" si="468"/>
        <v>0</v>
      </c>
      <c r="N391" s="285">
        <f t="shared" si="469"/>
        <v>0</v>
      </c>
      <c r="O391" s="285">
        <f t="shared" si="470"/>
        <v>0.24444444444088731</v>
      </c>
      <c r="P391" s="739"/>
      <c r="Q391" s="470"/>
      <c r="R391" s="470"/>
      <c r="S391" s="21" t="s">
        <v>474</v>
      </c>
      <c r="T391" s="55" t="s">
        <v>1309</v>
      </c>
      <c r="U391" s="470"/>
      <c r="V391" s="596"/>
      <c r="W391" s="475"/>
      <c r="X391" s="475"/>
      <c r="Y391" s="475"/>
      <c r="Z391" s="486"/>
      <c r="AA391" s="597"/>
      <c r="AB391" s="922"/>
      <c r="AC391" s="922"/>
      <c r="AD391" s="922"/>
      <c r="AE391" s="922"/>
      <c r="AF391" s="926"/>
      <c r="AG391" s="926"/>
      <c r="AH391" s="926"/>
      <c r="AI391" s="926"/>
      <c r="AJ391" s="926"/>
      <c r="AK391" s="926"/>
      <c r="AL391" s="926"/>
      <c r="AM391" s="926"/>
      <c r="AN391" s="926"/>
      <c r="AO391" s="926"/>
      <c r="AP391" s="926"/>
      <c r="AQ391" s="926"/>
      <c r="AR391" s="926"/>
    </row>
    <row r="392" spans="1:44" s="927" customFormat="1" ht="30" customHeight="1" thickBot="1" x14ac:dyDescent="0.25">
      <c r="A392" s="477"/>
      <c r="B392" s="736"/>
      <c r="C392" s="722"/>
      <c r="D392" s="494"/>
      <c r="E392" s="481"/>
      <c r="F392" s="482"/>
      <c r="G392" s="246">
        <v>42947.651388888888</v>
      </c>
      <c r="H392" s="246">
        <v>42947.720833333333</v>
      </c>
      <c r="I392" s="737"/>
      <c r="J392" s="737"/>
      <c r="K392" s="738"/>
      <c r="L392" s="285">
        <f t="shared" si="467"/>
        <v>0</v>
      </c>
      <c r="M392" s="285">
        <f t="shared" si="468"/>
        <v>6.9444444445252884E-2</v>
      </c>
      <c r="N392" s="285">
        <f t="shared" si="469"/>
        <v>0</v>
      </c>
      <c r="O392" s="285">
        <f t="shared" si="470"/>
        <v>0</v>
      </c>
      <c r="P392" s="739"/>
      <c r="Q392" s="470"/>
      <c r="R392" s="470"/>
      <c r="S392" s="21" t="s">
        <v>475</v>
      </c>
      <c r="T392" s="55" t="s">
        <v>1310</v>
      </c>
      <c r="U392" s="470"/>
      <c r="V392" s="596"/>
      <c r="W392" s="475"/>
      <c r="X392" s="475"/>
      <c r="Y392" s="475"/>
      <c r="Z392" s="486"/>
      <c r="AA392" s="597"/>
      <c r="AB392" s="922"/>
      <c r="AC392" s="922"/>
      <c r="AD392" s="922"/>
      <c r="AE392" s="922"/>
      <c r="AF392" s="926"/>
      <c r="AG392" s="926"/>
      <c r="AH392" s="926"/>
      <c r="AI392" s="926"/>
      <c r="AJ392" s="926"/>
      <c r="AK392" s="926"/>
      <c r="AL392" s="926"/>
      <c r="AM392" s="926"/>
      <c r="AN392" s="926"/>
      <c r="AO392" s="926"/>
      <c r="AP392" s="926"/>
      <c r="AQ392" s="926"/>
      <c r="AR392" s="926"/>
    </row>
    <row r="393" spans="1:44" s="938" customFormat="1" ht="30" customHeight="1" thickBot="1" x14ac:dyDescent="0.25">
      <c r="A393" s="278"/>
      <c r="B393" s="279"/>
      <c r="C393" s="287" t="s">
        <v>53</v>
      </c>
      <c r="D393" s="279"/>
      <c r="E393" s="483"/>
      <c r="F393" s="484" t="s">
        <v>49</v>
      </c>
      <c r="I393" s="484" t="s">
        <v>49</v>
      </c>
      <c r="J393" s="484" t="s">
        <v>49</v>
      </c>
      <c r="K393" s="601"/>
      <c r="L393" s="280">
        <f>SUM(L388:L392)</f>
        <v>0</v>
      </c>
      <c r="M393" s="280">
        <f>SUM(M388:M392)</f>
        <v>0.19861111111094942</v>
      </c>
      <c r="N393" s="280">
        <f>SUM(N388:N392)</f>
        <v>0</v>
      </c>
      <c r="O393" s="280">
        <f>SUM(O388:O392)</f>
        <v>0.46180555555474712</v>
      </c>
      <c r="P393" s="484"/>
      <c r="Q393" s="484"/>
      <c r="R393" s="484"/>
      <c r="S393" s="279"/>
      <c r="T393" s="279"/>
      <c r="U393" s="279"/>
      <c r="V393" s="486">
        <f>$AB$11-((N393*24))</f>
        <v>744</v>
      </c>
      <c r="W393" s="483">
        <v>131</v>
      </c>
      <c r="X393" s="510">
        <v>6.17</v>
      </c>
      <c r="Y393" s="281">
        <f>W393*X393</f>
        <v>808.27</v>
      </c>
      <c r="Z393" s="486">
        <f>(Y393*(V393-L393*24))/V393</f>
        <v>808.27</v>
      </c>
      <c r="AA393" s="282">
        <f>(Z393/Y393)*100</f>
        <v>100</v>
      </c>
      <c r="AB393" s="937"/>
    </row>
    <row r="394" spans="1:44" s="927" customFormat="1" ht="35.25" customHeight="1" thickBot="1" x14ac:dyDescent="0.25">
      <c r="A394" s="274">
        <v>13</v>
      </c>
      <c r="B394" s="512" t="s">
        <v>207</v>
      </c>
      <c r="C394" s="720" t="s">
        <v>208</v>
      </c>
      <c r="D394" s="489">
        <v>10.4</v>
      </c>
      <c r="E394" s="467" t="s">
        <v>546</v>
      </c>
      <c r="F394" s="490" t="s">
        <v>49</v>
      </c>
      <c r="I394" s="267"/>
      <c r="J394" s="267"/>
      <c r="K394" s="733" t="s">
        <v>49</v>
      </c>
      <c r="L394" s="740">
        <f>IF(RIGHT(S394)="T",(+H392-G392),0)</f>
        <v>0</v>
      </c>
      <c r="M394" s="471">
        <f>IF(RIGHT(S394)="U",(+H392-G392),0)</f>
        <v>0</v>
      </c>
      <c r="N394" s="471">
        <f>IF(RIGHT(S394)="C",(+H392-G392),0)</f>
        <v>0</v>
      </c>
      <c r="O394" s="471">
        <f>IF(RIGHT(S394)="D",(+H392-G392),0)</f>
        <v>0</v>
      </c>
      <c r="P394" s="515"/>
      <c r="Q394" s="515"/>
      <c r="R394" s="515"/>
      <c r="S394" s="26"/>
      <c r="T394" s="20"/>
      <c r="U394" s="515"/>
      <c r="V394" s="593"/>
      <c r="W394" s="594"/>
      <c r="X394" s="594"/>
      <c r="Y394" s="594"/>
      <c r="Z394" s="486"/>
      <c r="AA394" s="595"/>
      <c r="AB394" s="922"/>
      <c r="AC394" s="922"/>
      <c r="AD394" s="922"/>
      <c r="AE394" s="922"/>
      <c r="AF394" s="926"/>
      <c r="AG394" s="926"/>
      <c r="AH394" s="926"/>
      <c r="AI394" s="926"/>
      <c r="AJ394" s="926"/>
      <c r="AK394" s="926"/>
      <c r="AL394" s="926"/>
      <c r="AM394" s="926"/>
      <c r="AN394" s="926"/>
      <c r="AO394" s="926"/>
      <c r="AP394" s="926"/>
      <c r="AQ394" s="926"/>
      <c r="AR394" s="926"/>
    </row>
    <row r="395" spans="1:44" s="927" customFormat="1" ht="35.25" customHeight="1" thickBot="1" x14ac:dyDescent="0.25">
      <c r="A395" s="276"/>
      <c r="B395" s="518"/>
      <c r="C395" s="722"/>
      <c r="D395" s="494"/>
      <c r="E395" s="481"/>
      <c r="F395" s="490" t="s">
        <v>49</v>
      </c>
      <c r="G395" s="272"/>
      <c r="H395" s="272"/>
      <c r="I395" s="733" t="s">
        <v>49</v>
      </c>
      <c r="J395" s="733" t="s">
        <v>49</v>
      </c>
      <c r="K395" s="741" t="s">
        <v>49</v>
      </c>
      <c r="L395" s="742">
        <f>IF(RIGHT(S395)="T",(+H395-G395),0)</f>
        <v>0</v>
      </c>
      <c r="M395" s="685">
        <f>IF(RIGHT(S395)="U",(+H395-G395),0)</f>
        <v>0</v>
      </c>
      <c r="N395" s="685">
        <f>IF(RIGHT(S395)="C",(+H395-G395),0)</f>
        <v>0</v>
      </c>
      <c r="O395" s="685">
        <f>IF(RIGHT(S395)="D",(+H395-G395),0)</f>
        <v>0</v>
      </c>
      <c r="P395" s="677"/>
      <c r="Q395" s="515"/>
      <c r="R395" s="515"/>
      <c r="S395" s="289"/>
      <c r="T395" s="383"/>
      <c r="U395" s="470"/>
      <c r="V395" s="596"/>
      <c r="W395" s="475"/>
      <c r="X395" s="475"/>
      <c r="Y395" s="475"/>
      <c r="Z395" s="486"/>
      <c r="AA395" s="597"/>
      <c r="AB395" s="922"/>
      <c r="AC395" s="922"/>
      <c r="AD395" s="922"/>
      <c r="AE395" s="922"/>
      <c r="AF395" s="926"/>
      <c r="AG395" s="926"/>
      <c r="AH395" s="926"/>
      <c r="AI395" s="926"/>
      <c r="AJ395" s="926"/>
      <c r="AK395" s="926"/>
      <c r="AL395" s="926"/>
      <c r="AM395" s="926"/>
      <c r="AN395" s="926"/>
      <c r="AO395" s="926"/>
      <c r="AP395" s="926"/>
      <c r="AQ395" s="926"/>
      <c r="AR395" s="926"/>
    </row>
    <row r="396" spans="1:44" s="938" customFormat="1" ht="30" customHeight="1" thickBot="1" x14ac:dyDescent="0.25">
      <c r="A396" s="327"/>
      <c r="B396" s="328"/>
      <c r="C396" s="329" t="s">
        <v>53</v>
      </c>
      <c r="D396" s="328"/>
      <c r="E396" s="483"/>
      <c r="F396" s="484" t="s">
        <v>49</v>
      </c>
      <c r="G396" s="331"/>
      <c r="H396" s="331"/>
      <c r="I396" s="484" t="s">
        <v>49</v>
      </c>
      <c r="J396" s="484" t="s">
        <v>49</v>
      </c>
      <c r="K396" s="484" t="s">
        <v>49</v>
      </c>
      <c r="L396" s="280">
        <f>SUM(L394:L395)</f>
        <v>0</v>
      </c>
      <c r="M396" s="280">
        <f>SUM(M394:M395)</f>
        <v>0</v>
      </c>
      <c r="N396" s="280">
        <f>SUM(N394:N395)</f>
        <v>0</v>
      </c>
      <c r="O396" s="280">
        <f>SUM(O394:O395)</f>
        <v>0</v>
      </c>
      <c r="P396" s="484"/>
      <c r="Q396" s="484"/>
      <c r="R396" s="484"/>
      <c r="S396" s="328"/>
      <c r="T396" s="728"/>
      <c r="U396" s="328"/>
      <c r="V396" s="486">
        <f>$AB$11-((N396*24))</f>
        <v>744</v>
      </c>
      <c r="W396" s="483">
        <v>131</v>
      </c>
      <c r="X396" s="510">
        <v>10.4</v>
      </c>
      <c r="Y396" s="281">
        <f>W396*X396</f>
        <v>1362.4</v>
      </c>
      <c r="Z396" s="486">
        <f>(Y396*(V396-L396*24))/V396</f>
        <v>1362.4</v>
      </c>
      <c r="AA396" s="282">
        <f>(Z396/Y396)*100</f>
        <v>100</v>
      </c>
      <c r="AB396" s="937"/>
    </row>
    <row r="397" spans="1:44" s="927" customFormat="1" ht="30" customHeight="1" thickBot="1" x14ac:dyDescent="0.25">
      <c r="A397" s="463">
        <v>14</v>
      </c>
      <c r="B397" s="512" t="s">
        <v>209</v>
      </c>
      <c r="C397" s="720" t="s">
        <v>210</v>
      </c>
      <c r="D397" s="489">
        <v>14.86</v>
      </c>
      <c r="E397" s="467" t="s">
        <v>546</v>
      </c>
      <c r="F397" s="468" t="s">
        <v>49</v>
      </c>
      <c r="G397" s="246">
        <v>42944.647916666669</v>
      </c>
      <c r="H397" s="246">
        <v>42944.713888888888</v>
      </c>
      <c r="I397" s="721"/>
      <c r="J397" s="721"/>
      <c r="K397" s="721"/>
      <c r="L397" s="743">
        <f>IF(RIGHT(S397)="T",(+H397-G397),0)</f>
        <v>0</v>
      </c>
      <c r="M397" s="516">
        <f>IF(RIGHT(S397)="U",(+H397-G397),0)</f>
        <v>0</v>
      </c>
      <c r="N397" s="516">
        <f>IF(RIGHT(S397)="C",(+H397-G397),0)</f>
        <v>0</v>
      </c>
      <c r="O397" s="516">
        <f>IF(RIGHT(S397)="D",(+H397-G397),0)</f>
        <v>6.5972222218988463E-2</v>
      </c>
      <c r="P397" s="471"/>
      <c r="Q397" s="471"/>
      <c r="R397" s="471"/>
      <c r="S397" s="21" t="s">
        <v>474</v>
      </c>
      <c r="T397" s="55" t="s">
        <v>1312</v>
      </c>
      <c r="U397" s="471"/>
      <c r="V397" s="613"/>
      <c r="W397" s="467"/>
      <c r="X397" s="489"/>
      <c r="Y397" s="614"/>
      <c r="Z397" s="486"/>
      <c r="AA397" s="615"/>
      <c r="AB397" s="922"/>
      <c r="AC397" s="922"/>
      <c r="AD397" s="922"/>
      <c r="AE397" s="922"/>
      <c r="AF397" s="948"/>
      <c r="AG397" s="948"/>
      <c r="AH397" s="948"/>
      <c r="AI397" s="948"/>
      <c r="AJ397" s="948"/>
      <c r="AK397" s="948"/>
      <c r="AL397" s="948"/>
      <c r="AM397" s="948"/>
      <c r="AN397" s="948"/>
      <c r="AO397" s="948"/>
      <c r="AP397" s="948"/>
      <c r="AQ397" s="948"/>
      <c r="AR397" s="948"/>
    </row>
    <row r="398" spans="1:44" s="927" customFormat="1" ht="30" customHeight="1" thickBot="1" x14ac:dyDescent="0.25">
      <c r="A398" s="477"/>
      <c r="B398" s="518"/>
      <c r="C398" s="722"/>
      <c r="D398" s="494"/>
      <c r="E398" s="481"/>
      <c r="F398" s="482"/>
      <c r="G398" s="272"/>
      <c r="H398" s="272"/>
      <c r="I398" s="737"/>
      <c r="J398" s="737"/>
      <c r="K398" s="737"/>
      <c r="L398" s="743">
        <f>IF(RIGHT(S398)="T",(+H398-G398),0)</f>
        <v>0</v>
      </c>
      <c r="M398" s="516">
        <f>IF(RIGHT(S398)="U",(+H398-G398),0)</f>
        <v>0</v>
      </c>
      <c r="N398" s="516">
        <f>IF(RIGHT(S398)="C",(+H398-G398),0)</f>
        <v>0</v>
      </c>
      <c r="O398" s="516">
        <f>IF(RIGHT(S398)="D",(+H398-G398),0)</f>
        <v>0</v>
      </c>
      <c r="P398" s="470"/>
      <c r="Q398" s="470"/>
      <c r="R398" s="470"/>
      <c r="S398" s="289"/>
      <c r="T398" s="383"/>
      <c r="U398" s="470"/>
      <c r="V398" s="596"/>
      <c r="W398" s="473"/>
      <c r="X398" s="474"/>
      <c r="Y398" s="432"/>
      <c r="Z398" s="486"/>
      <c r="AA398" s="597"/>
      <c r="AB398" s="922"/>
      <c r="AC398" s="922"/>
      <c r="AD398" s="922"/>
      <c r="AE398" s="922"/>
      <c r="AF398" s="948"/>
      <c r="AG398" s="948"/>
      <c r="AH398" s="948"/>
      <c r="AI398" s="948"/>
      <c r="AJ398" s="948"/>
      <c r="AK398" s="948"/>
      <c r="AL398" s="948"/>
      <c r="AM398" s="948"/>
      <c r="AN398" s="948"/>
      <c r="AO398" s="948"/>
      <c r="AP398" s="948"/>
      <c r="AQ398" s="948"/>
      <c r="AR398" s="948"/>
    </row>
    <row r="399" spans="1:44" s="938" customFormat="1" ht="30" customHeight="1" thickBot="1" x14ac:dyDescent="0.25">
      <c r="A399" s="327"/>
      <c r="B399" s="328"/>
      <c r="C399" s="329" t="s">
        <v>53</v>
      </c>
      <c r="D399" s="328"/>
      <c r="E399" s="483"/>
      <c r="F399" s="484" t="s">
        <v>49</v>
      </c>
      <c r="G399" s="331"/>
      <c r="H399" s="331"/>
      <c r="I399" s="484" t="s">
        <v>49</v>
      </c>
      <c r="J399" s="484" t="s">
        <v>49</v>
      </c>
      <c r="K399" s="484" t="s">
        <v>49</v>
      </c>
      <c r="L399" s="280">
        <f>SUM(L397:L398)</f>
        <v>0</v>
      </c>
      <c r="M399" s="280">
        <f>SUM(M397:M398)</f>
        <v>0</v>
      </c>
      <c r="N399" s="280">
        <f>SUM(N397:N398)</f>
        <v>0</v>
      </c>
      <c r="O399" s="280">
        <f>SUM(O397:O398)</f>
        <v>6.5972222218988463E-2</v>
      </c>
      <c r="P399" s="484"/>
      <c r="Q399" s="484"/>
      <c r="R399" s="484"/>
      <c r="S399" s="328"/>
      <c r="T399" s="728"/>
      <c r="U399" s="328"/>
      <c r="V399" s="572">
        <f>$AB$11-((N399*24))</f>
        <v>744</v>
      </c>
      <c r="W399" s="568">
        <v>131</v>
      </c>
      <c r="X399" s="637">
        <v>14.86</v>
      </c>
      <c r="Y399" s="338">
        <f>W399*X399</f>
        <v>1946.6599999999999</v>
      </c>
      <c r="Z399" s="486">
        <f>(Y399*(V399-L399*24))/V399</f>
        <v>1946.6599999999996</v>
      </c>
      <c r="AA399" s="339">
        <f>(Z399/Y399)*100</f>
        <v>99.999999999999986</v>
      </c>
      <c r="AB399" s="937"/>
    </row>
    <row r="400" spans="1:44" s="937" customFormat="1" ht="30" customHeight="1" thickBot="1" x14ac:dyDescent="0.25">
      <c r="A400" s="274">
        <v>15</v>
      </c>
      <c r="B400" s="410" t="s">
        <v>1100</v>
      </c>
      <c r="C400" s="182" t="s">
        <v>702</v>
      </c>
      <c r="D400" s="489">
        <v>8.7170000000000005</v>
      </c>
      <c r="E400" s="467" t="s">
        <v>546</v>
      </c>
      <c r="F400" s="490" t="s">
        <v>49</v>
      </c>
      <c r="G400" s="22"/>
      <c r="H400" s="26"/>
      <c r="I400" s="490" t="s">
        <v>49</v>
      </c>
      <c r="J400" s="490" t="s">
        <v>49</v>
      </c>
      <c r="K400" s="490" t="s">
        <v>49</v>
      </c>
      <c r="L400" s="285">
        <f>IF(RIGHT(S400)="T",(+H400-G400),0)</f>
        <v>0</v>
      </c>
      <c r="M400" s="285">
        <f>IF(RIGHT(S400)="U",(+H400-G400),0)</f>
        <v>0</v>
      </c>
      <c r="N400" s="285">
        <f>IF(RIGHT(S400)="C",(+H400-G400),0)</f>
        <v>0</v>
      </c>
      <c r="O400" s="285">
        <f>IF(RIGHT(S400)="D",(+H400-G400),0)</f>
        <v>0</v>
      </c>
      <c r="P400" s="490"/>
      <c r="Q400" s="490"/>
      <c r="R400" s="490"/>
      <c r="S400" s="332"/>
      <c r="T400" s="24"/>
      <c r="U400" s="372"/>
      <c r="V400" s="587"/>
      <c r="W400" s="588"/>
      <c r="X400" s="588"/>
      <c r="Y400" s="588"/>
      <c r="Z400" s="486"/>
      <c r="AA400" s="589"/>
    </row>
    <row r="401" spans="1:44" s="937" customFormat="1" ht="30" customHeight="1" thickBot="1" x14ac:dyDescent="0.25">
      <c r="A401" s="276"/>
      <c r="B401" s="478"/>
      <c r="C401" s="676"/>
      <c r="D401" s="494"/>
      <c r="E401" s="481"/>
      <c r="F401" s="490" t="s">
        <v>49</v>
      </c>
      <c r="G401" s="272"/>
      <c r="H401" s="272"/>
      <c r="I401" s="490" t="s">
        <v>49</v>
      </c>
      <c r="J401" s="490" t="s">
        <v>49</v>
      </c>
      <c r="K401" s="744" t="s">
        <v>49</v>
      </c>
      <c r="L401" s="333">
        <f>IF(RIGHT(S401)="T",(+H401-G401),0)</f>
        <v>0</v>
      </c>
      <c r="M401" s="333">
        <f>IF(RIGHT(S401)="U",(+H401-G401),0)</f>
        <v>0</v>
      </c>
      <c r="N401" s="333">
        <f>IF(RIGHT(S401)="C",(+H401-G401),0)</f>
        <v>0</v>
      </c>
      <c r="O401" s="333">
        <f>IF(RIGHT(S401)="D",(+H401-G401),0)</f>
        <v>0</v>
      </c>
      <c r="P401" s="639"/>
      <c r="Q401" s="490"/>
      <c r="R401" s="490"/>
      <c r="S401" s="289"/>
      <c r="T401" s="383"/>
      <c r="U401" s="411"/>
      <c r="V401" s="496"/>
      <c r="W401" s="497"/>
      <c r="X401" s="497"/>
      <c r="Y401" s="497"/>
      <c r="Z401" s="486"/>
      <c r="AA401" s="498"/>
    </row>
    <row r="402" spans="1:44" s="938" customFormat="1" ht="30" customHeight="1" thickBot="1" x14ac:dyDescent="0.25">
      <c r="A402" s="327"/>
      <c r="B402" s="328"/>
      <c r="C402" s="329" t="s">
        <v>53</v>
      </c>
      <c r="D402" s="328"/>
      <c r="E402" s="483"/>
      <c r="F402" s="484" t="s">
        <v>49</v>
      </c>
      <c r="G402" s="283"/>
      <c r="H402" s="283"/>
      <c r="I402" s="484" t="s">
        <v>49</v>
      </c>
      <c r="J402" s="484" t="s">
        <v>49</v>
      </c>
      <c r="K402" s="484" t="s">
        <v>49</v>
      </c>
      <c r="L402" s="320">
        <f>SUM(L400:L401)</f>
        <v>0</v>
      </c>
      <c r="M402" s="320">
        <f>SUM(M400:M401)</f>
        <v>0</v>
      </c>
      <c r="N402" s="320">
        <f>SUM(N400:N401)</f>
        <v>0</v>
      </c>
      <c r="O402" s="320">
        <f>SUM(O400:O401)</f>
        <v>0</v>
      </c>
      <c r="P402" s="484"/>
      <c r="Q402" s="484"/>
      <c r="R402" s="484"/>
      <c r="S402" s="328"/>
      <c r="T402" s="728"/>
      <c r="U402" s="328"/>
      <c r="V402" s="486">
        <f>$AB$11-((N402*24))</f>
        <v>744</v>
      </c>
      <c r="W402" s="483">
        <v>131</v>
      </c>
      <c r="X402" s="510">
        <v>8.7170000000000005</v>
      </c>
      <c r="Y402" s="281">
        <f>W402*X402</f>
        <v>1141.9270000000001</v>
      </c>
      <c r="Z402" s="486">
        <f>(Y402*(V402-L402*24))/V402</f>
        <v>1141.9270000000001</v>
      </c>
      <c r="AA402" s="282">
        <f>(Z402/Y402)*100</f>
        <v>100</v>
      </c>
      <c r="AB402" s="937"/>
    </row>
    <row r="403" spans="1:44" s="937" customFormat="1" ht="30" customHeight="1" thickBot="1" x14ac:dyDescent="0.25">
      <c r="A403" s="274">
        <v>16</v>
      </c>
      <c r="B403" s="464" t="s">
        <v>212</v>
      </c>
      <c r="C403" s="275" t="s">
        <v>213</v>
      </c>
      <c r="D403" s="489">
        <v>14.86</v>
      </c>
      <c r="E403" s="467" t="s">
        <v>546</v>
      </c>
      <c r="F403" s="490" t="s">
        <v>49</v>
      </c>
      <c r="G403" s="241">
        <v>42921.040277777778</v>
      </c>
      <c r="H403" s="241">
        <v>42921.693055555559</v>
      </c>
      <c r="I403" s="490" t="s">
        <v>49</v>
      </c>
      <c r="J403" s="490" t="s">
        <v>49</v>
      </c>
      <c r="K403" s="490" t="s">
        <v>49</v>
      </c>
      <c r="L403" s="285">
        <f>IF(RIGHT(S403)="T",(+H403-G403),0)</f>
        <v>0</v>
      </c>
      <c r="M403" s="285">
        <f>IF(RIGHT(S403)="U",(+H403-G403),0)</f>
        <v>0.65277777778101154</v>
      </c>
      <c r="N403" s="285">
        <f>IF(RIGHT(S403)="C",(+H403-G403),0)</f>
        <v>0</v>
      </c>
      <c r="O403" s="285">
        <f>IF(RIGHT(S403)="D",(+H403-G403),0)</f>
        <v>0</v>
      </c>
      <c r="P403" s="490"/>
      <c r="Q403" s="490"/>
      <c r="R403" s="490"/>
      <c r="S403" s="21" t="s">
        <v>475</v>
      </c>
      <c r="T403" s="55" t="s">
        <v>1313</v>
      </c>
      <c r="U403" s="372"/>
      <c r="V403" s="587"/>
      <c r="W403" s="588"/>
      <c r="X403" s="588"/>
      <c r="Y403" s="588"/>
      <c r="Z403" s="486"/>
      <c r="AA403" s="589"/>
    </row>
    <row r="404" spans="1:44" s="937" customFormat="1" ht="30" customHeight="1" thickBot="1" x14ac:dyDescent="0.25">
      <c r="A404" s="276"/>
      <c r="B404" s="478"/>
      <c r="C404" s="277"/>
      <c r="D404" s="494"/>
      <c r="E404" s="481"/>
      <c r="F404" s="490"/>
      <c r="G404" s="63"/>
      <c r="H404" s="63"/>
      <c r="I404" s="490"/>
      <c r="J404" s="490"/>
      <c r="K404" s="744"/>
      <c r="L404" s="285">
        <f t="shared" ref="L404" si="471">IF(RIGHT(S404)="T",(+H404-G404),0)</f>
        <v>0</v>
      </c>
      <c r="M404" s="285">
        <f t="shared" ref="M404" si="472">IF(RIGHT(S404)="U",(+H404-G404),0)</f>
        <v>0</v>
      </c>
      <c r="N404" s="285">
        <f t="shared" ref="N404" si="473">IF(RIGHT(S404)="C",(+H404-G404),0)</f>
        <v>0</v>
      </c>
      <c r="O404" s="285">
        <f t="shared" ref="O404" si="474">IF(RIGHT(S404)="D",(+H404-G404),0)</f>
        <v>0</v>
      </c>
      <c r="P404" s="639"/>
      <c r="Q404" s="490"/>
      <c r="R404" s="490"/>
      <c r="S404" s="63"/>
      <c r="T404" s="20"/>
      <c r="U404" s="411"/>
      <c r="V404" s="496"/>
      <c r="W404" s="497"/>
      <c r="X404" s="497"/>
      <c r="Y404" s="497"/>
      <c r="Z404" s="486"/>
      <c r="AA404" s="498"/>
    </row>
    <row r="405" spans="1:44" s="937" customFormat="1" ht="30" customHeight="1" thickBot="1" x14ac:dyDescent="0.25">
      <c r="A405" s="276"/>
      <c r="B405" s="478"/>
      <c r="C405" s="277"/>
      <c r="D405" s="494"/>
      <c r="E405" s="481"/>
      <c r="F405" s="490"/>
      <c r="G405" s="63"/>
      <c r="H405" s="63"/>
      <c r="I405" s="490"/>
      <c r="J405" s="490"/>
      <c r="K405" s="744"/>
      <c r="L405" s="285">
        <f t="shared" ref="L405:L406" si="475">IF(RIGHT(S405)="T",(+H405-G405),0)</f>
        <v>0</v>
      </c>
      <c r="M405" s="285">
        <f t="shared" ref="M405:M406" si="476">IF(RIGHT(S405)="U",(+H405-G405),0)</f>
        <v>0</v>
      </c>
      <c r="N405" s="285">
        <f t="shared" ref="N405:N406" si="477">IF(RIGHT(S405)="C",(+H405-G405),0)</f>
        <v>0</v>
      </c>
      <c r="O405" s="285">
        <f t="shared" ref="O405:O406" si="478">IF(RIGHT(S405)="D",(+H405-G405),0)</f>
        <v>0</v>
      </c>
      <c r="P405" s="639"/>
      <c r="Q405" s="490"/>
      <c r="R405" s="490"/>
      <c r="S405" s="26"/>
      <c r="T405" s="20"/>
      <c r="U405" s="411"/>
      <c r="V405" s="496"/>
      <c r="W405" s="497"/>
      <c r="X405" s="497"/>
      <c r="Y405" s="497"/>
      <c r="Z405" s="486"/>
      <c r="AA405" s="498"/>
    </row>
    <row r="406" spans="1:44" s="937" customFormat="1" ht="30" customHeight="1" thickBot="1" x14ac:dyDescent="0.25">
      <c r="A406" s="276"/>
      <c r="B406" s="478"/>
      <c r="C406" s="277"/>
      <c r="D406" s="494"/>
      <c r="E406" s="481"/>
      <c r="F406" s="490" t="s">
        <v>49</v>
      </c>
      <c r="G406" s="63"/>
      <c r="H406" s="63"/>
      <c r="I406" s="490" t="s">
        <v>49</v>
      </c>
      <c r="J406" s="490" t="s">
        <v>49</v>
      </c>
      <c r="K406" s="744" t="s">
        <v>49</v>
      </c>
      <c r="L406" s="285">
        <f t="shared" si="475"/>
        <v>0</v>
      </c>
      <c r="M406" s="285">
        <f t="shared" si="476"/>
        <v>0</v>
      </c>
      <c r="N406" s="285">
        <f t="shared" si="477"/>
        <v>0</v>
      </c>
      <c r="O406" s="285">
        <f t="shared" si="478"/>
        <v>0</v>
      </c>
      <c r="P406" s="639"/>
      <c r="Q406" s="490"/>
      <c r="R406" s="490"/>
      <c r="S406" s="26"/>
      <c r="T406" s="20"/>
      <c r="U406" s="411"/>
      <c r="V406" s="496"/>
      <c r="W406" s="497"/>
      <c r="X406" s="497"/>
      <c r="Y406" s="497"/>
      <c r="Z406" s="486"/>
      <c r="AA406" s="498"/>
    </row>
    <row r="407" spans="1:44" s="938" customFormat="1" ht="30" customHeight="1" thickBot="1" x14ac:dyDescent="0.25">
      <c r="A407" s="327"/>
      <c r="B407" s="328"/>
      <c r="C407" s="329" t="s">
        <v>53</v>
      </c>
      <c r="D407" s="328"/>
      <c r="E407" s="483"/>
      <c r="F407" s="484" t="s">
        <v>49</v>
      </c>
      <c r="G407" s="499"/>
      <c r="H407" s="499"/>
      <c r="I407" s="484" t="s">
        <v>49</v>
      </c>
      <c r="J407" s="484" t="s">
        <v>49</v>
      </c>
      <c r="K407" s="601"/>
      <c r="L407" s="320">
        <f>SUM(L403:L406)</f>
        <v>0</v>
      </c>
      <c r="M407" s="320">
        <f>SUM(M403:M406)</f>
        <v>0.65277777778101154</v>
      </c>
      <c r="N407" s="320">
        <f>SUM(N403:N406)</f>
        <v>0</v>
      </c>
      <c r="O407" s="320">
        <f>SUM(O403:O406)</f>
        <v>0</v>
      </c>
      <c r="P407" s="484"/>
      <c r="Q407" s="484"/>
      <c r="R407" s="484"/>
      <c r="S407" s="328"/>
      <c r="T407" s="728"/>
      <c r="U407" s="328"/>
      <c r="V407" s="486">
        <f>$AB$11-((N407*24))</f>
        <v>744</v>
      </c>
      <c r="W407" s="483">
        <v>131</v>
      </c>
      <c r="X407" s="510">
        <v>14.86</v>
      </c>
      <c r="Y407" s="281">
        <f>W407*X407</f>
        <v>1946.6599999999999</v>
      </c>
      <c r="Z407" s="486">
        <f>(Y407*(V407-L407*24))/V407</f>
        <v>1946.6599999999996</v>
      </c>
      <c r="AA407" s="282">
        <f>(Z407/Y407)*100</f>
        <v>99.999999999999986</v>
      </c>
      <c r="AB407" s="922"/>
    </row>
    <row r="408" spans="1:44" s="927" customFormat="1" ht="30" customHeight="1" thickBot="1" x14ac:dyDescent="0.25">
      <c r="A408" s="463">
        <v>17</v>
      </c>
      <c r="B408" s="512" t="s">
        <v>214</v>
      </c>
      <c r="C408" s="720" t="s">
        <v>215</v>
      </c>
      <c r="D408" s="489">
        <v>143.553</v>
      </c>
      <c r="E408" s="467" t="s">
        <v>546</v>
      </c>
      <c r="F408" s="490" t="s">
        <v>49</v>
      </c>
      <c r="G408" s="99"/>
      <c r="H408" s="99"/>
      <c r="I408" s="733"/>
      <c r="J408" s="733"/>
      <c r="K408" s="733"/>
      <c r="L408" s="285">
        <f>IF(RIGHT(S408)="T",(+H408-G408),0)</f>
        <v>0</v>
      </c>
      <c r="M408" s="285">
        <f>IF(RIGHT(S408)="U",(+H408-G408),0)</f>
        <v>0</v>
      </c>
      <c r="N408" s="285">
        <f>IF(RIGHT(S408)="C",(+H408-G408),0)</f>
        <v>0</v>
      </c>
      <c r="O408" s="285">
        <f>IF(RIGHT(S408)="D",(+H408-G408),0)</f>
        <v>0</v>
      </c>
      <c r="P408" s="515"/>
      <c r="Q408" s="515"/>
      <c r="R408" s="515"/>
      <c r="S408" s="64"/>
      <c r="T408" s="365"/>
      <c r="U408" s="515"/>
      <c r="V408" s="593"/>
      <c r="W408" s="594"/>
      <c r="X408" s="594"/>
      <c r="Y408" s="594"/>
      <c r="Z408" s="486"/>
      <c r="AA408" s="595"/>
      <c r="AB408" s="922"/>
      <c r="AC408" s="922"/>
      <c r="AD408" s="922"/>
      <c r="AE408" s="922"/>
      <c r="AF408" s="949"/>
      <c r="AG408" s="949"/>
      <c r="AH408" s="949"/>
      <c r="AI408" s="949"/>
      <c r="AJ408" s="949"/>
      <c r="AK408" s="949"/>
      <c r="AL408" s="949"/>
      <c r="AM408" s="949"/>
      <c r="AN408" s="949"/>
      <c r="AO408" s="949"/>
      <c r="AP408" s="949"/>
      <c r="AQ408" s="949"/>
      <c r="AR408" s="949"/>
    </row>
    <row r="409" spans="1:44" s="927" customFormat="1" ht="30" customHeight="1" thickBot="1" x14ac:dyDescent="0.25">
      <c r="A409" s="477"/>
      <c r="B409" s="518"/>
      <c r="C409" s="722"/>
      <c r="D409" s="494"/>
      <c r="E409" s="481"/>
      <c r="F409" s="490"/>
      <c r="G409" s="97"/>
      <c r="H409" s="97"/>
      <c r="I409" s="733"/>
      <c r="J409" s="733"/>
      <c r="K409" s="741"/>
      <c r="L409" s="333">
        <f>IF(RIGHT(S409)="T",(+H409-G409),0)</f>
        <v>0</v>
      </c>
      <c r="M409" s="333">
        <f>IF(RIGHT(S409)="U",(+H409-G409),0)</f>
        <v>0</v>
      </c>
      <c r="N409" s="333">
        <f>IF(RIGHT(S409)="C",(+H409-G409),0)</f>
        <v>0</v>
      </c>
      <c r="O409" s="333">
        <f>IF(RIGHT(S409)="D",(+H409-G409),0)</f>
        <v>0</v>
      </c>
      <c r="P409" s="677"/>
      <c r="Q409" s="515"/>
      <c r="R409" s="515"/>
      <c r="S409" s="64"/>
      <c r="T409" s="365"/>
      <c r="U409" s="470"/>
      <c r="V409" s="596"/>
      <c r="W409" s="475"/>
      <c r="X409" s="475"/>
      <c r="Y409" s="475"/>
      <c r="Z409" s="486"/>
      <c r="AA409" s="597"/>
      <c r="AB409" s="922"/>
      <c r="AC409" s="922"/>
      <c r="AD409" s="922"/>
      <c r="AE409" s="922"/>
      <c r="AF409" s="949"/>
      <c r="AG409" s="949"/>
      <c r="AH409" s="949"/>
      <c r="AI409" s="949"/>
      <c r="AJ409" s="949"/>
      <c r="AK409" s="949"/>
      <c r="AL409" s="949"/>
      <c r="AM409" s="949"/>
      <c r="AN409" s="949"/>
      <c r="AO409" s="949"/>
      <c r="AP409" s="949"/>
      <c r="AQ409" s="949"/>
      <c r="AR409" s="949"/>
    </row>
    <row r="410" spans="1:44" s="927" customFormat="1" ht="30" customHeight="1" thickBot="1" x14ac:dyDescent="0.25">
      <c r="A410" s="477"/>
      <c r="B410" s="518"/>
      <c r="C410" s="722"/>
      <c r="D410" s="494"/>
      <c r="E410" s="481"/>
      <c r="F410" s="490" t="s">
        <v>49</v>
      </c>
      <c r="G410" s="97"/>
      <c r="H410" s="97"/>
      <c r="I410" s="733"/>
      <c r="J410" s="733"/>
      <c r="K410" s="741"/>
      <c r="L410" s="333">
        <f>IF(RIGHT(S410)="T",(+H410-G410),0)</f>
        <v>0</v>
      </c>
      <c r="M410" s="333">
        <f>IF(RIGHT(S410)="U",(+H410-G410),0)</f>
        <v>0</v>
      </c>
      <c r="N410" s="333">
        <f>IF(RIGHT(S410)="C",(+H410-G410),0)</f>
        <v>0</v>
      </c>
      <c r="O410" s="333">
        <f>IF(RIGHT(S410)="D",(+H410-G410),0)</f>
        <v>0</v>
      </c>
      <c r="P410" s="677"/>
      <c r="Q410" s="515"/>
      <c r="R410" s="515"/>
      <c r="S410" s="64"/>
      <c r="T410" s="365"/>
      <c r="U410" s="470"/>
      <c r="V410" s="596"/>
      <c r="W410" s="475"/>
      <c r="X410" s="475"/>
      <c r="Y410" s="475"/>
      <c r="Z410" s="486"/>
      <c r="AA410" s="597"/>
      <c r="AB410" s="922"/>
      <c r="AC410" s="922"/>
      <c r="AD410" s="922"/>
      <c r="AE410" s="922"/>
      <c r="AF410" s="949"/>
      <c r="AG410" s="949"/>
      <c r="AH410" s="949"/>
      <c r="AI410" s="949"/>
      <c r="AJ410" s="949"/>
      <c r="AK410" s="949"/>
      <c r="AL410" s="949"/>
      <c r="AM410" s="949"/>
      <c r="AN410" s="949"/>
      <c r="AO410" s="949"/>
      <c r="AP410" s="949"/>
      <c r="AQ410" s="949"/>
      <c r="AR410" s="949"/>
    </row>
    <row r="411" spans="1:44" s="938" customFormat="1" ht="30" customHeight="1" thickBot="1" x14ac:dyDescent="0.25">
      <c r="A411" s="327"/>
      <c r="B411" s="328"/>
      <c r="C411" s="329" t="s">
        <v>53</v>
      </c>
      <c r="D411" s="328"/>
      <c r="E411" s="483"/>
      <c r="F411" s="484" t="s">
        <v>49</v>
      </c>
      <c r="G411" s="283"/>
      <c r="H411" s="283"/>
      <c r="I411" s="484" t="s">
        <v>49</v>
      </c>
      <c r="J411" s="484" t="s">
        <v>49</v>
      </c>
      <c r="K411" s="484" t="s">
        <v>49</v>
      </c>
      <c r="L411" s="320">
        <f>SUM(L408:L410)</f>
        <v>0</v>
      </c>
      <c r="M411" s="320">
        <f>SUM(M408:M410)</f>
        <v>0</v>
      </c>
      <c r="N411" s="320">
        <f>SUM(N408:N410)</f>
        <v>0</v>
      </c>
      <c r="O411" s="320">
        <f>SUM(O408:O410)</f>
        <v>0</v>
      </c>
      <c r="P411" s="484"/>
      <c r="Q411" s="484"/>
      <c r="R411" s="484"/>
      <c r="S411" s="328"/>
      <c r="T411" s="328"/>
      <c r="U411" s="328"/>
      <c r="V411" s="486">
        <f>$AB$11-((N411*24))</f>
        <v>744</v>
      </c>
      <c r="W411" s="483">
        <v>131</v>
      </c>
      <c r="X411" s="510">
        <v>143.553</v>
      </c>
      <c r="Y411" s="281">
        <f>W411*X411</f>
        <v>18805.442999999999</v>
      </c>
      <c r="Z411" s="486">
        <f>(Y411*(V411-L411*24))/V411</f>
        <v>18805.442999999999</v>
      </c>
      <c r="AA411" s="282">
        <f>(Z411/Y411)*100</f>
        <v>100</v>
      </c>
      <c r="AB411" s="937"/>
    </row>
    <row r="412" spans="1:44" s="938" customFormat="1" ht="30" customHeight="1" thickBot="1" x14ac:dyDescent="0.25">
      <c r="A412" s="274">
        <v>18</v>
      </c>
      <c r="B412" s="464" t="s">
        <v>216</v>
      </c>
      <c r="C412" s="275" t="s">
        <v>217</v>
      </c>
      <c r="D412" s="489">
        <v>143.553</v>
      </c>
      <c r="E412" s="467" t="s">
        <v>546</v>
      </c>
      <c r="F412" s="490" t="s">
        <v>49</v>
      </c>
      <c r="G412" s="97"/>
      <c r="H412" s="97"/>
      <c r="I412" s="490" t="s">
        <v>49</v>
      </c>
      <c r="J412" s="490" t="s">
        <v>49</v>
      </c>
      <c r="K412" s="490" t="s">
        <v>49</v>
      </c>
      <c r="L412" s="288">
        <f>IF(RIGHT(S412)="T",(+H412-G412),0)</f>
        <v>0</v>
      </c>
      <c r="M412" s="288">
        <f>IF(RIGHT(S412)="U",(+H412-G412),0)</f>
        <v>0</v>
      </c>
      <c r="N412" s="288">
        <f>IF(RIGHT(S412)="C",(+H412-G412),0)</f>
        <v>0</v>
      </c>
      <c r="O412" s="288">
        <f>IF(RIGHT(S412)="D",(+H412-G412),0)</f>
        <v>0</v>
      </c>
      <c r="P412" s="490"/>
      <c r="Q412" s="490"/>
      <c r="R412" s="490"/>
      <c r="S412" s="26"/>
      <c r="T412" s="20"/>
      <c r="U412" s="372"/>
      <c r="V412" s="491"/>
      <c r="W412" s="492"/>
      <c r="X412" s="492"/>
      <c r="Y412" s="492"/>
      <c r="Z412" s="486"/>
      <c r="AA412" s="493"/>
      <c r="AB412" s="937"/>
    </row>
    <row r="413" spans="1:44" s="938" customFormat="1" ht="30" customHeight="1" thickBot="1" x14ac:dyDescent="0.25">
      <c r="A413" s="276"/>
      <c r="B413" s="478"/>
      <c r="C413" s="277"/>
      <c r="D413" s="494"/>
      <c r="E413" s="481"/>
      <c r="F413" s="490" t="s">
        <v>49</v>
      </c>
      <c r="G413" s="97"/>
      <c r="H413" s="97"/>
      <c r="I413" s="490" t="s">
        <v>49</v>
      </c>
      <c r="J413" s="490" t="s">
        <v>49</v>
      </c>
      <c r="K413" s="490" t="s">
        <v>49</v>
      </c>
      <c r="L413" s="288">
        <f>IF(RIGHT(S413)="T",(+H413-G413),0)</f>
        <v>0</v>
      </c>
      <c r="M413" s="288">
        <f>IF(RIGHT(S413)="U",(+H413-G413),0)</f>
        <v>0</v>
      </c>
      <c r="N413" s="288">
        <f>IF(RIGHT(S413)="C",(+H413-G413),0)</f>
        <v>0</v>
      </c>
      <c r="O413" s="288">
        <f>IF(RIGHT(S413)="D",(+H413-G413),0)</f>
        <v>0</v>
      </c>
      <c r="P413" s="490"/>
      <c r="Q413" s="490"/>
      <c r="R413" s="490"/>
      <c r="S413" s="26"/>
      <c r="T413" s="20"/>
      <c r="U413" s="411"/>
      <c r="V413" s="496"/>
      <c r="W413" s="497"/>
      <c r="X413" s="497"/>
      <c r="Y413" s="497"/>
      <c r="Z413" s="486"/>
      <c r="AA413" s="498"/>
      <c r="AB413" s="937"/>
    </row>
    <row r="414" spans="1:44" s="938" customFormat="1" ht="30" customHeight="1" thickBot="1" x14ac:dyDescent="0.25">
      <c r="A414" s="325"/>
      <c r="B414" s="590"/>
      <c r="C414" s="326"/>
      <c r="D414" s="537"/>
      <c r="E414" s="591"/>
      <c r="F414" s="490" t="s">
        <v>49</v>
      </c>
      <c r="G414" s="272"/>
      <c r="H414" s="272"/>
      <c r="I414" s="490" t="s">
        <v>49</v>
      </c>
      <c r="J414" s="490" t="s">
        <v>49</v>
      </c>
      <c r="K414" s="490" t="s">
        <v>49</v>
      </c>
      <c r="L414" s="288">
        <f>IF(RIGHT(S414)="T",(+H414-G414),0)</f>
        <v>0</v>
      </c>
      <c r="M414" s="288">
        <f>IF(RIGHT(S414)="U",(+H414-G414),0)</f>
        <v>0</v>
      </c>
      <c r="N414" s="288">
        <f>IF(RIGHT(S414)="C",(+H414-G414),0)</f>
        <v>0</v>
      </c>
      <c r="O414" s="288">
        <f>IF(RIGHT(S414)="D",(+H414-G414),0)</f>
        <v>0</v>
      </c>
      <c r="P414" s="490"/>
      <c r="Q414" s="490"/>
      <c r="R414" s="490"/>
      <c r="S414" s="289"/>
      <c r="T414" s="383"/>
      <c r="U414" s="411"/>
      <c r="V414" s="496"/>
      <c r="W414" s="497"/>
      <c r="X414" s="497"/>
      <c r="Y414" s="497"/>
      <c r="Z414" s="486"/>
      <c r="AA414" s="498"/>
      <c r="AB414" s="937"/>
    </row>
    <row r="415" spans="1:44" s="938" customFormat="1" ht="30" customHeight="1" thickBot="1" x14ac:dyDescent="0.25">
      <c r="A415" s="327"/>
      <c r="B415" s="328"/>
      <c r="C415" s="329" t="s">
        <v>53</v>
      </c>
      <c r="D415" s="328"/>
      <c r="E415" s="483"/>
      <c r="F415" s="484" t="s">
        <v>49</v>
      </c>
      <c r="G415" s="283"/>
      <c r="H415" s="283"/>
      <c r="I415" s="484" t="s">
        <v>49</v>
      </c>
      <c r="J415" s="484" t="s">
        <v>49</v>
      </c>
      <c r="K415" s="601"/>
      <c r="L415" s="280">
        <f>SUM(L412:L414)</f>
        <v>0</v>
      </c>
      <c r="M415" s="280">
        <f t="shared" ref="M415:O415" si="479">SUM(M412:M414)</f>
        <v>0</v>
      </c>
      <c r="N415" s="280">
        <f t="shared" si="479"/>
        <v>0</v>
      </c>
      <c r="O415" s="280">
        <f t="shared" si="479"/>
        <v>0</v>
      </c>
      <c r="P415" s="484"/>
      <c r="Q415" s="484"/>
      <c r="R415" s="484"/>
      <c r="S415" s="328"/>
      <c r="T415" s="328"/>
      <c r="U415" s="328"/>
      <c r="V415" s="486">
        <f t="shared" ref="V415:V422" si="480">$AB$11-((N415*24))</f>
        <v>744</v>
      </c>
      <c r="W415" s="483">
        <v>131</v>
      </c>
      <c r="X415" s="510">
        <v>143.553</v>
      </c>
      <c r="Y415" s="281">
        <f t="shared" ref="Y415:Y422" si="481">W415*X415</f>
        <v>18805.442999999999</v>
      </c>
      <c r="Z415" s="486">
        <f t="shared" ref="Z415:Z422" si="482">(Y415*(V415-L415*24))/V415</f>
        <v>18805.442999999999</v>
      </c>
      <c r="AA415" s="282">
        <f t="shared" ref="AA415:AA422" si="483">(Z415/Y415)*100</f>
        <v>100</v>
      </c>
      <c r="AB415" s="937"/>
    </row>
    <row r="416" spans="1:44" s="927" customFormat="1" ht="30" customHeight="1" thickBot="1" x14ac:dyDescent="0.25">
      <c r="A416" s="463">
        <v>19</v>
      </c>
      <c r="B416" s="512" t="s">
        <v>218</v>
      </c>
      <c r="C416" s="720" t="s">
        <v>219</v>
      </c>
      <c r="D416" s="745">
        <v>144.63</v>
      </c>
      <c r="E416" s="467" t="s">
        <v>546</v>
      </c>
      <c r="F416" s="468" t="s">
        <v>49</v>
      </c>
      <c r="G416" s="241">
        <v>42919.356944444444</v>
      </c>
      <c r="H416" s="241">
        <v>42919.908333333333</v>
      </c>
      <c r="I416" s="721"/>
      <c r="J416" s="721"/>
      <c r="K416" s="721"/>
      <c r="L416" s="285">
        <f>IF(RIGHT(S416)="T",(+H416-G416),0)</f>
        <v>0</v>
      </c>
      <c r="M416" s="285">
        <f>IF(RIGHT(S416)="U",(+H416-G416),0)</f>
        <v>0</v>
      </c>
      <c r="N416" s="285">
        <f>IF(RIGHT(S416)="C",(+H416-G416),0)</f>
        <v>0</v>
      </c>
      <c r="O416" s="285">
        <f>IF(RIGHT(S416)="D",(+H416-G416),0)</f>
        <v>0.55138888888905058</v>
      </c>
      <c r="P416" s="471"/>
      <c r="Q416" s="471"/>
      <c r="R416" s="471"/>
      <c r="S416" s="21" t="s">
        <v>470</v>
      </c>
      <c r="T416" s="55" t="s">
        <v>1315</v>
      </c>
      <c r="U416" s="471"/>
      <c r="V416" s="613"/>
      <c r="W416" s="467"/>
      <c r="X416" s="745"/>
      <c r="Y416" s="614"/>
      <c r="Z416" s="486"/>
      <c r="AA416" s="615"/>
      <c r="AB416" s="922"/>
      <c r="AC416" s="922"/>
      <c r="AD416" s="922"/>
      <c r="AE416" s="922"/>
      <c r="AF416" s="948"/>
      <c r="AG416" s="948"/>
      <c r="AH416" s="948"/>
      <c r="AI416" s="948"/>
      <c r="AJ416" s="948"/>
      <c r="AK416" s="948"/>
      <c r="AL416" s="948"/>
      <c r="AM416" s="948"/>
      <c r="AN416" s="948"/>
      <c r="AO416" s="948"/>
      <c r="AP416" s="948"/>
      <c r="AQ416" s="948"/>
      <c r="AR416" s="948"/>
    </row>
    <row r="417" spans="1:44" s="927" customFormat="1" ht="30" customHeight="1" thickBot="1" x14ac:dyDescent="0.25">
      <c r="A417" s="477"/>
      <c r="B417" s="518"/>
      <c r="C417" s="722"/>
      <c r="D417" s="746"/>
      <c r="E417" s="481"/>
      <c r="F417" s="468"/>
      <c r="G417" s="241">
        <v>42920.472916666666</v>
      </c>
      <c r="H417" s="241">
        <v>42920.76666666667</v>
      </c>
      <c r="I417" s="721"/>
      <c r="J417" s="721"/>
      <c r="K417" s="721"/>
      <c r="L417" s="334">
        <f>IF(RIGHT(S417)="T",(+H417-G417),0)</f>
        <v>0</v>
      </c>
      <c r="M417" s="334">
        <f>IF(RIGHT(S417)="U",(+H417-G417),0)</f>
        <v>0</v>
      </c>
      <c r="N417" s="334">
        <f>IF(RIGHT(S417)="C",(+H417-G417),0)</f>
        <v>0</v>
      </c>
      <c r="O417" s="334">
        <f>IF(RIGHT(S417)="D",(+H417-G417),0)</f>
        <v>0.29375000000436557</v>
      </c>
      <c r="P417" s="471"/>
      <c r="Q417" s="471"/>
      <c r="R417" s="471"/>
      <c r="S417" s="21" t="s">
        <v>470</v>
      </c>
      <c r="T417" s="55" t="s">
        <v>1315</v>
      </c>
      <c r="U417" s="470"/>
      <c r="V417" s="617"/>
      <c r="W417" s="481"/>
      <c r="X417" s="746"/>
      <c r="Y417" s="618"/>
      <c r="Z417" s="486"/>
      <c r="AA417" s="619"/>
      <c r="AB417" s="922"/>
      <c r="AC417" s="922"/>
      <c r="AD417" s="922"/>
      <c r="AE417" s="922"/>
      <c r="AF417" s="948"/>
      <c r="AG417" s="948"/>
      <c r="AH417" s="948"/>
      <c r="AI417" s="948"/>
      <c r="AJ417" s="948"/>
      <c r="AK417" s="948"/>
      <c r="AL417" s="948"/>
      <c r="AM417" s="948"/>
      <c r="AN417" s="948"/>
      <c r="AO417" s="948"/>
      <c r="AP417" s="948"/>
      <c r="AQ417" s="948"/>
      <c r="AR417" s="948"/>
    </row>
    <row r="418" spans="1:44" s="927" customFormat="1" ht="30" customHeight="1" thickBot="1" x14ac:dyDescent="0.25">
      <c r="A418" s="625"/>
      <c r="B418" s="626"/>
      <c r="C418" s="724"/>
      <c r="D418" s="747"/>
      <c r="E418" s="591"/>
      <c r="F418" s="468" t="s">
        <v>49</v>
      </c>
      <c r="G418" s="272"/>
      <c r="H418" s="272"/>
      <c r="I418" s="721"/>
      <c r="J418" s="721"/>
      <c r="K418" s="721"/>
      <c r="L418" s="334">
        <f>IF(RIGHT(S418)="T",(+H418-G418),0)</f>
        <v>0</v>
      </c>
      <c r="M418" s="334">
        <f>IF(RIGHT(S418)="U",(+H418-G418),0)</f>
        <v>0</v>
      </c>
      <c r="N418" s="334">
        <f>IF(RIGHT(S418)="C",(+H418-G418),0)</f>
        <v>0</v>
      </c>
      <c r="O418" s="334">
        <f>IF(RIGHT(S418)="D",(+H418-G418),0)</f>
        <v>0</v>
      </c>
      <c r="P418" s="471"/>
      <c r="Q418" s="471"/>
      <c r="R418" s="471"/>
      <c r="S418" s="289"/>
      <c r="T418" s="383"/>
      <c r="U418" s="470"/>
      <c r="V418" s="617"/>
      <c r="W418" s="481"/>
      <c r="X418" s="746"/>
      <c r="Y418" s="618"/>
      <c r="Z418" s="486"/>
      <c r="AA418" s="619"/>
      <c r="AB418" s="922"/>
      <c r="AC418" s="922"/>
      <c r="AD418" s="922"/>
      <c r="AE418" s="922"/>
      <c r="AF418" s="948"/>
      <c r="AG418" s="948"/>
      <c r="AH418" s="948"/>
      <c r="AI418" s="948"/>
      <c r="AJ418" s="948"/>
      <c r="AK418" s="948"/>
      <c r="AL418" s="948"/>
      <c r="AM418" s="948"/>
      <c r="AN418" s="948"/>
      <c r="AO418" s="948"/>
      <c r="AP418" s="948"/>
      <c r="AQ418" s="948"/>
      <c r="AR418" s="948"/>
    </row>
    <row r="419" spans="1:44" s="938" customFormat="1" ht="30" customHeight="1" thickBot="1" x14ac:dyDescent="0.25">
      <c r="A419" s="327"/>
      <c r="B419" s="328"/>
      <c r="C419" s="329" t="s">
        <v>53</v>
      </c>
      <c r="D419" s="328"/>
      <c r="E419" s="483"/>
      <c r="F419" s="484" t="s">
        <v>49</v>
      </c>
      <c r="G419" s="283"/>
      <c r="H419" s="283"/>
      <c r="I419" s="484" t="s">
        <v>49</v>
      </c>
      <c r="J419" s="484" t="s">
        <v>49</v>
      </c>
      <c r="K419" s="601"/>
      <c r="L419" s="280">
        <f>SUM(L416:L418)</f>
        <v>0</v>
      </c>
      <c r="M419" s="280">
        <f t="shared" ref="M419:O419" si="484">SUM(M416:M418)</f>
        <v>0</v>
      </c>
      <c r="N419" s="280">
        <f t="shared" si="484"/>
        <v>0</v>
      </c>
      <c r="O419" s="280">
        <f t="shared" si="484"/>
        <v>0.84513888889341615</v>
      </c>
      <c r="P419" s="484"/>
      <c r="Q419" s="484"/>
      <c r="R419" s="484"/>
      <c r="S419" s="328"/>
      <c r="T419" s="328"/>
      <c r="U419" s="328"/>
      <c r="V419" s="486">
        <f t="shared" ref="V419" si="485">$AB$11-((N419*24))</f>
        <v>744</v>
      </c>
      <c r="W419" s="483">
        <v>131</v>
      </c>
      <c r="X419" s="748">
        <v>144.63</v>
      </c>
      <c r="Y419" s="281">
        <f t="shared" ref="Y419" si="486">W419*X419</f>
        <v>18946.53</v>
      </c>
      <c r="Z419" s="486">
        <f t="shared" ref="Z419" si="487">(Y419*(V419-L419*24))/V419</f>
        <v>18946.53</v>
      </c>
      <c r="AA419" s="282">
        <f t="shared" ref="AA419" si="488">(Z419/Y419)*100</f>
        <v>100</v>
      </c>
      <c r="AB419" s="937"/>
    </row>
    <row r="420" spans="1:44" s="927" customFormat="1" ht="30" customHeight="1" thickBot="1" x14ac:dyDescent="0.25">
      <c r="A420" s="463">
        <v>20</v>
      </c>
      <c r="B420" s="512" t="s">
        <v>220</v>
      </c>
      <c r="C420" s="720" t="s">
        <v>221</v>
      </c>
      <c r="D420" s="745">
        <v>144.63</v>
      </c>
      <c r="E420" s="467" t="s">
        <v>546</v>
      </c>
      <c r="F420" s="468" t="s">
        <v>49</v>
      </c>
      <c r="G420" s="241">
        <v>42917</v>
      </c>
      <c r="H420" s="241">
        <v>42920.772222222222</v>
      </c>
      <c r="I420" s="721"/>
      <c r="J420" s="721"/>
      <c r="K420" s="721"/>
      <c r="L420" s="285">
        <f>IF(RIGHT(S420)="T",(+H420-G420),0)</f>
        <v>0</v>
      </c>
      <c r="M420" s="285">
        <f>IF(RIGHT(S420)="U",(+H420-G420),0)</f>
        <v>0</v>
      </c>
      <c r="N420" s="285">
        <f>IF(RIGHT(S420)="C",(+H420-G420),0)</f>
        <v>3.7722222222218988</v>
      </c>
      <c r="O420" s="285">
        <f>IF(RIGHT(S420)="D",(+H420-G420),0)</f>
        <v>0</v>
      </c>
      <c r="P420" s="471"/>
      <c r="Q420" s="471"/>
      <c r="R420" s="471"/>
      <c r="S420" s="23" t="s">
        <v>628</v>
      </c>
      <c r="T420" s="55" t="s">
        <v>629</v>
      </c>
      <c r="U420" s="471"/>
      <c r="V420" s="472"/>
      <c r="W420" s="621"/>
      <c r="X420" s="621"/>
      <c r="Y420" s="621"/>
      <c r="Z420" s="486"/>
      <c r="AA420" s="476"/>
      <c r="AB420" s="922"/>
      <c r="AC420" s="922"/>
      <c r="AD420" s="922"/>
      <c r="AE420" s="922"/>
      <c r="AF420" s="949"/>
      <c r="AG420" s="949"/>
      <c r="AH420" s="949"/>
      <c r="AI420" s="949"/>
      <c r="AJ420" s="949"/>
      <c r="AK420" s="949"/>
      <c r="AL420" s="949"/>
      <c r="AM420" s="949"/>
      <c r="AN420" s="949"/>
      <c r="AO420" s="949"/>
      <c r="AP420" s="949"/>
      <c r="AQ420" s="949"/>
      <c r="AR420" s="949"/>
    </row>
    <row r="421" spans="1:44" s="927" customFormat="1" ht="30" customHeight="1" thickBot="1" x14ac:dyDescent="0.25">
      <c r="A421" s="477"/>
      <c r="B421" s="518"/>
      <c r="C421" s="722"/>
      <c r="D421" s="746"/>
      <c r="E421" s="591"/>
      <c r="F421" s="468" t="s">
        <v>49</v>
      </c>
      <c r="G421" s="246">
        <v>42945.530555555553</v>
      </c>
      <c r="H421" s="246">
        <v>42945.552083333336</v>
      </c>
      <c r="I421" s="721"/>
      <c r="J421" s="721"/>
      <c r="K421" s="749"/>
      <c r="L421" s="333">
        <f>IF(RIGHT(S421)="T",(+H421-G421),0)</f>
        <v>2.1527777782466728E-2</v>
      </c>
      <c r="M421" s="333">
        <f>IF(RIGHT(S421)="U",(+H421-G421),0)</f>
        <v>0</v>
      </c>
      <c r="N421" s="333">
        <f>IF(RIGHT(S421)="C",(+H421-G421),0)</f>
        <v>0</v>
      </c>
      <c r="O421" s="333">
        <f>IF(RIGHT(S421)="D",(+H421-G421),0)</f>
        <v>0</v>
      </c>
      <c r="P421" s="750"/>
      <c r="Q421" s="471"/>
      <c r="R421" s="471"/>
      <c r="S421" s="23" t="s">
        <v>1317</v>
      </c>
      <c r="T421" s="55" t="s">
        <v>1318</v>
      </c>
      <c r="U421" s="471"/>
      <c r="V421" s="596"/>
      <c r="W421" s="475"/>
      <c r="X421" s="475"/>
      <c r="Y421" s="475"/>
      <c r="Z421" s="486"/>
      <c r="AA421" s="597"/>
      <c r="AB421" s="922"/>
      <c r="AC421" s="922"/>
      <c r="AD421" s="922"/>
      <c r="AE421" s="922"/>
      <c r="AF421" s="949"/>
      <c r="AG421" s="949"/>
      <c r="AH421" s="949"/>
      <c r="AI421" s="949"/>
      <c r="AJ421" s="949"/>
      <c r="AK421" s="949"/>
      <c r="AL421" s="949"/>
      <c r="AM421" s="949"/>
      <c r="AN421" s="949"/>
      <c r="AO421" s="949"/>
      <c r="AP421" s="949"/>
      <c r="AQ421" s="949"/>
      <c r="AR421" s="949"/>
    </row>
    <row r="422" spans="1:44" s="938" customFormat="1" ht="30" customHeight="1" thickBot="1" x14ac:dyDescent="0.25">
      <c r="A422" s="335"/>
      <c r="B422" s="336"/>
      <c r="C422" s="337" t="s">
        <v>53</v>
      </c>
      <c r="D422" s="336"/>
      <c r="E422" s="483"/>
      <c r="F422" s="569" t="s">
        <v>49</v>
      </c>
      <c r="G422" s="324"/>
      <c r="H422" s="324"/>
      <c r="I422" s="569" t="s">
        <v>49</v>
      </c>
      <c r="J422" s="569" t="s">
        <v>49</v>
      </c>
      <c r="K422" s="641"/>
      <c r="L422" s="320">
        <f>SUM(L420:L421)</f>
        <v>2.1527777782466728E-2</v>
      </c>
      <c r="M422" s="320">
        <f t="shared" ref="M422:O422" si="489">SUM(M420:M421)</f>
        <v>0</v>
      </c>
      <c r="N422" s="320">
        <f t="shared" si="489"/>
        <v>3.7722222222218988</v>
      </c>
      <c r="O422" s="320">
        <f t="shared" si="489"/>
        <v>0</v>
      </c>
      <c r="P422" s="569"/>
      <c r="Q422" s="569"/>
      <c r="R422" s="569"/>
      <c r="S422" s="336"/>
      <c r="T422" s="336"/>
      <c r="U422" s="336"/>
      <c r="V422" s="572">
        <f t="shared" si="480"/>
        <v>653.46666666667443</v>
      </c>
      <c r="W422" s="568">
        <v>131</v>
      </c>
      <c r="X422" s="751">
        <v>144.63</v>
      </c>
      <c r="Y422" s="338">
        <f t="shared" si="481"/>
        <v>18946.53</v>
      </c>
      <c r="Z422" s="486">
        <f t="shared" si="482"/>
        <v>18931.549831918794</v>
      </c>
      <c r="AA422" s="339">
        <f t="shared" si="483"/>
        <v>99.920934503145403</v>
      </c>
      <c r="AB422" s="937"/>
    </row>
    <row r="423" spans="1:44" s="927" customFormat="1" ht="41.25" customHeight="1" thickBot="1" x14ac:dyDescent="0.25">
      <c r="A423" s="650">
        <v>21</v>
      </c>
      <c r="B423" s="512" t="s">
        <v>222</v>
      </c>
      <c r="C423" s="720" t="s">
        <v>223</v>
      </c>
      <c r="D423" s="489">
        <v>177.88</v>
      </c>
      <c r="E423" s="467" t="s">
        <v>546</v>
      </c>
      <c r="F423" s="468" t="s">
        <v>49</v>
      </c>
      <c r="G423" s="246">
        <v>42937.645833333336</v>
      </c>
      <c r="H423" s="246">
        <v>42937.664583333331</v>
      </c>
      <c r="I423" s="721"/>
      <c r="J423" s="721"/>
      <c r="K423" s="721"/>
      <c r="L423" s="340">
        <f>IF(RIGHT(S423)="T",(+H423-G423),0)</f>
        <v>1.8749999995634425E-2</v>
      </c>
      <c r="M423" s="340">
        <f>IF(RIGHT(S423)="U",(+H423-G423),0)</f>
        <v>0</v>
      </c>
      <c r="N423" s="340">
        <f>IF(RIGHT(S423)="C",(+H423-G423),0)</f>
        <v>0</v>
      </c>
      <c r="O423" s="340">
        <f>IF(RIGHT(S423)="D",(+H423-G423),0)</f>
        <v>0</v>
      </c>
      <c r="P423" s="471"/>
      <c r="Q423" s="471"/>
      <c r="R423" s="471"/>
      <c r="S423" s="257" t="s">
        <v>1254</v>
      </c>
      <c r="T423" s="55" t="s">
        <v>1319</v>
      </c>
      <c r="U423" s="471"/>
      <c r="V423" s="613"/>
      <c r="W423" s="467"/>
      <c r="X423" s="489"/>
      <c r="Y423" s="614"/>
      <c r="Z423" s="486"/>
      <c r="AA423" s="615"/>
      <c r="AB423" s="922"/>
      <c r="AC423" s="922"/>
      <c r="AD423" s="922"/>
      <c r="AE423" s="922"/>
      <c r="AF423" s="948"/>
      <c r="AG423" s="948"/>
      <c r="AH423" s="948"/>
      <c r="AI423" s="948"/>
      <c r="AJ423" s="948"/>
      <c r="AK423" s="948"/>
      <c r="AL423" s="948"/>
      <c r="AM423" s="948"/>
      <c r="AN423" s="948"/>
      <c r="AO423" s="948"/>
      <c r="AP423" s="948"/>
      <c r="AQ423" s="948"/>
      <c r="AR423" s="948"/>
    </row>
    <row r="424" spans="1:44" s="927" customFormat="1" ht="41.25" customHeight="1" thickBot="1" x14ac:dyDescent="0.25">
      <c r="A424" s="670"/>
      <c r="B424" s="518"/>
      <c r="C424" s="722"/>
      <c r="D424" s="494"/>
      <c r="E424" s="481"/>
      <c r="F424" s="482"/>
      <c r="G424" s="272"/>
      <c r="H424" s="272"/>
      <c r="I424" s="737"/>
      <c r="J424" s="737"/>
      <c r="K424" s="737"/>
      <c r="L424" s="340">
        <f>IF(RIGHT(S424)="T",(+H424-G424),0)</f>
        <v>0</v>
      </c>
      <c r="M424" s="340">
        <f>IF(RIGHT(S424)="U",(+H424-G424),0)</f>
        <v>0</v>
      </c>
      <c r="N424" s="340">
        <f>IF(RIGHT(S424)="C",(+H424-G424),0)</f>
        <v>0</v>
      </c>
      <c r="O424" s="340">
        <f>IF(RIGHT(S424)="D",(+H424-G424),0)</f>
        <v>0</v>
      </c>
      <c r="P424" s="470"/>
      <c r="Q424" s="470"/>
      <c r="R424" s="470"/>
      <c r="S424" s="289"/>
      <c r="T424" s="383"/>
      <c r="U424" s="470"/>
      <c r="V424" s="617"/>
      <c r="W424" s="481"/>
      <c r="X424" s="494"/>
      <c r="Y424" s="618"/>
      <c r="Z424" s="486"/>
      <c r="AA424" s="619"/>
      <c r="AB424" s="922"/>
      <c r="AC424" s="922"/>
      <c r="AD424" s="922"/>
      <c r="AE424" s="922"/>
      <c r="AF424" s="948"/>
      <c r="AG424" s="948"/>
      <c r="AH424" s="948"/>
      <c r="AI424" s="948"/>
      <c r="AJ424" s="948"/>
      <c r="AK424" s="948"/>
      <c r="AL424" s="948"/>
      <c r="AM424" s="948"/>
      <c r="AN424" s="948"/>
      <c r="AO424" s="948"/>
      <c r="AP424" s="948"/>
      <c r="AQ424" s="948"/>
      <c r="AR424" s="948"/>
    </row>
    <row r="425" spans="1:44" s="938" customFormat="1" ht="30" customHeight="1" thickBot="1" x14ac:dyDescent="0.25">
      <c r="A425" s="323"/>
      <c r="B425" s="321"/>
      <c r="C425" s="322" t="s">
        <v>53</v>
      </c>
      <c r="D425" s="321"/>
      <c r="E425" s="568"/>
      <c r="F425" s="569" t="s">
        <v>49</v>
      </c>
      <c r="G425" s="283"/>
      <c r="H425" s="283"/>
      <c r="I425" s="484" t="s">
        <v>49</v>
      </c>
      <c r="J425" s="484" t="s">
        <v>49</v>
      </c>
      <c r="K425" s="484" t="s">
        <v>49</v>
      </c>
      <c r="L425" s="280">
        <f>SUM(L423:L424)</f>
        <v>1.8749999995634425E-2</v>
      </c>
      <c r="M425" s="280">
        <f>SUM(M423:M424)</f>
        <v>0</v>
      </c>
      <c r="N425" s="280">
        <f>SUM(N423:N424)</f>
        <v>0</v>
      </c>
      <c r="O425" s="280">
        <f>SUM(O423:O424)</f>
        <v>0</v>
      </c>
      <c r="P425" s="484"/>
      <c r="Q425" s="484"/>
      <c r="R425" s="484"/>
      <c r="S425" s="279"/>
      <c r="T425" s="279"/>
      <c r="U425" s="321"/>
      <c r="V425" s="486">
        <f>$AB$11-((N425*24))</f>
        <v>744</v>
      </c>
      <c r="W425" s="483">
        <v>156</v>
      </c>
      <c r="X425" s="510">
        <v>177.88</v>
      </c>
      <c r="Y425" s="281">
        <f>W425*X425</f>
        <v>27749.279999999999</v>
      </c>
      <c r="Z425" s="486">
        <f>(Y425*(V425-L425*24))/V425</f>
        <v>27732.496161294232</v>
      </c>
      <c r="AA425" s="282">
        <f>(Z425/Y425)*100</f>
        <v>99.939516129046353</v>
      </c>
      <c r="AB425" s="937"/>
    </row>
    <row r="426" spans="1:44" s="937" customFormat="1" ht="30" customHeight="1" thickBot="1" x14ac:dyDescent="0.25">
      <c r="A426" s="274">
        <v>22</v>
      </c>
      <c r="B426" s="464" t="s">
        <v>224</v>
      </c>
      <c r="C426" s="275" t="s">
        <v>225</v>
      </c>
      <c r="D426" s="489">
        <v>1.19</v>
      </c>
      <c r="E426" s="467" t="s">
        <v>546</v>
      </c>
      <c r="F426" s="468" t="s">
        <v>49</v>
      </c>
      <c r="G426" s="97"/>
      <c r="H426" s="97"/>
      <c r="I426" s="468" t="s">
        <v>49</v>
      </c>
      <c r="J426" s="468" t="s">
        <v>49</v>
      </c>
      <c r="K426" s="468" t="s">
        <v>49</v>
      </c>
      <c r="L426" s="285">
        <f>IF(RIGHT(S426)="T",(+H426-G426),0)</f>
        <v>0</v>
      </c>
      <c r="M426" s="285">
        <f>IF(RIGHT(S426)="U",(+H426-G426),0)</f>
        <v>0</v>
      </c>
      <c r="N426" s="285">
        <f>IF(RIGHT(S426)="C",(+H426-G426),0)</f>
        <v>0</v>
      </c>
      <c r="O426" s="285">
        <f>IF(RIGHT(S426)="D",(+H426-G426),0)</f>
        <v>0</v>
      </c>
      <c r="P426" s="468"/>
      <c r="Q426" s="468"/>
      <c r="R426" s="468"/>
      <c r="S426" s="26"/>
      <c r="T426" s="20"/>
      <c r="U426" s="375"/>
      <c r="V426" s="491"/>
      <c r="W426" s="492"/>
      <c r="X426" s="492"/>
      <c r="Y426" s="492"/>
      <c r="Z426" s="486"/>
      <c r="AA426" s="493"/>
    </row>
    <row r="427" spans="1:44" s="937" customFormat="1" ht="30" customHeight="1" thickBot="1" x14ac:dyDescent="0.25">
      <c r="A427" s="276"/>
      <c r="B427" s="478"/>
      <c r="C427" s="277"/>
      <c r="D427" s="494"/>
      <c r="E427" s="481"/>
      <c r="F427" s="482"/>
      <c r="G427" s="272"/>
      <c r="H427" s="272"/>
      <c r="I427" s="482"/>
      <c r="J427" s="482"/>
      <c r="K427" s="752"/>
      <c r="L427" s="333">
        <f t="shared" ref="L427" si="490">IF(RIGHT(S427)="T",(+H427-G427),0)</f>
        <v>0</v>
      </c>
      <c r="M427" s="333">
        <f t="shared" ref="M427" si="491">IF(RIGHT(S427)="U",(+H427-G427),0)</f>
        <v>0</v>
      </c>
      <c r="N427" s="333">
        <f t="shared" ref="N427" si="492">IF(RIGHT(S427)="C",(+H427-G427),0)</f>
        <v>0</v>
      </c>
      <c r="O427" s="333">
        <f t="shared" ref="O427" si="493">IF(RIGHT(S427)="D",(+H427-G427),0)</f>
        <v>0</v>
      </c>
      <c r="P427" s="732"/>
      <c r="Q427" s="482"/>
      <c r="R427" s="482"/>
      <c r="S427" s="289"/>
      <c r="T427" s="383"/>
      <c r="U427" s="411"/>
      <c r="V427" s="496"/>
      <c r="W427" s="497"/>
      <c r="X427" s="497"/>
      <c r="Y427" s="497"/>
      <c r="Z427" s="486"/>
      <c r="AA427" s="498"/>
    </row>
    <row r="428" spans="1:44" s="938" customFormat="1" ht="30" customHeight="1" thickBot="1" x14ac:dyDescent="0.25">
      <c r="A428" s="323"/>
      <c r="B428" s="321"/>
      <c r="C428" s="322" t="s">
        <v>53</v>
      </c>
      <c r="D428" s="321"/>
      <c r="E428" s="568"/>
      <c r="F428" s="569" t="s">
        <v>49</v>
      </c>
      <c r="G428" s="324"/>
      <c r="H428" s="324"/>
      <c r="I428" s="569" t="s">
        <v>49</v>
      </c>
      <c r="J428" s="569" t="s">
        <v>49</v>
      </c>
      <c r="K428" s="641"/>
      <c r="L428" s="320">
        <f>SUM(L426:L427)</f>
        <v>0</v>
      </c>
      <c r="M428" s="320">
        <f>SUM(M426:M427)</f>
        <v>0</v>
      </c>
      <c r="N428" s="320">
        <f>SUM(N426:N427)</f>
        <v>0</v>
      </c>
      <c r="O428" s="320">
        <f>SUM(O426:O427)</f>
        <v>0</v>
      </c>
      <c r="P428" s="569"/>
      <c r="Q428" s="569"/>
      <c r="R428" s="569"/>
      <c r="S428" s="321"/>
      <c r="T428" s="642"/>
      <c r="U428" s="321"/>
      <c r="V428" s="572">
        <f>$AB$11-((N428*24))</f>
        <v>744</v>
      </c>
      <c r="W428" s="568">
        <v>132</v>
      </c>
      <c r="X428" s="637">
        <v>1.19</v>
      </c>
      <c r="Y428" s="338">
        <f>W428*X428</f>
        <v>157.07999999999998</v>
      </c>
      <c r="Z428" s="486">
        <f>(Y428*(V428-L428*24))/V428</f>
        <v>157.07999999999998</v>
      </c>
      <c r="AA428" s="339">
        <f>(Z428/Y428)*100</f>
        <v>100</v>
      </c>
      <c r="AB428" s="937"/>
    </row>
    <row r="429" spans="1:44" s="927" customFormat="1" ht="30" customHeight="1" thickBot="1" x14ac:dyDescent="0.25">
      <c r="A429" s="650">
        <v>23</v>
      </c>
      <c r="B429" s="512" t="s">
        <v>226</v>
      </c>
      <c r="C429" s="720" t="s">
        <v>227</v>
      </c>
      <c r="D429" s="489">
        <v>1.19</v>
      </c>
      <c r="E429" s="467" t="s">
        <v>546</v>
      </c>
      <c r="F429" s="468" t="s">
        <v>49</v>
      </c>
      <c r="G429" s="32"/>
      <c r="H429" s="32"/>
      <c r="I429" s="721"/>
      <c r="J429" s="721"/>
      <c r="K429" s="721"/>
      <c r="L429" s="285">
        <f>IF(RIGHT(S429)="T",(+H429-G429),0)</f>
        <v>0</v>
      </c>
      <c r="M429" s="285">
        <f>IF(RIGHT(S429)="U",(+H429-G429),0)</f>
        <v>0</v>
      </c>
      <c r="N429" s="285">
        <f>IF(RIGHT(S429)="C",(+H429-G429),0)</f>
        <v>0</v>
      </c>
      <c r="O429" s="285">
        <f>IF(RIGHT(S429)="D",(+H429-G429),0)</f>
        <v>0</v>
      </c>
      <c r="P429" s="471"/>
      <c r="Q429" s="471"/>
      <c r="R429" s="471"/>
      <c r="S429" s="22"/>
      <c r="T429" s="374"/>
      <c r="U429" s="471"/>
      <c r="V429" s="613"/>
      <c r="W429" s="467"/>
      <c r="X429" s="489"/>
      <c r="Y429" s="614"/>
      <c r="Z429" s="486"/>
      <c r="AA429" s="615"/>
      <c r="AB429" s="922"/>
      <c r="AC429" s="922"/>
      <c r="AD429" s="922"/>
      <c r="AE429" s="922"/>
      <c r="AF429" s="948"/>
      <c r="AG429" s="948"/>
      <c r="AH429" s="948"/>
      <c r="AI429" s="948"/>
      <c r="AJ429" s="948"/>
      <c r="AK429" s="948"/>
      <c r="AL429" s="948"/>
      <c r="AM429" s="948"/>
      <c r="AN429" s="948"/>
      <c r="AO429" s="948"/>
      <c r="AP429" s="948"/>
      <c r="AQ429" s="948"/>
      <c r="AR429" s="948"/>
    </row>
    <row r="430" spans="1:44" s="927" customFormat="1" ht="30" customHeight="1" thickBot="1" x14ac:dyDescent="0.25">
      <c r="A430" s="670"/>
      <c r="B430" s="518"/>
      <c r="C430" s="722"/>
      <c r="D430" s="494"/>
      <c r="E430" s="481"/>
      <c r="F430" s="468" t="s">
        <v>49</v>
      </c>
      <c r="G430" s="272"/>
      <c r="H430" s="272"/>
      <c r="I430" s="721"/>
      <c r="J430" s="721"/>
      <c r="K430" s="749"/>
      <c r="L430" s="333">
        <f>IF(RIGHT(S430)="T",(+H430-G430),0)</f>
        <v>0</v>
      </c>
      <c r="M430" s="333">
        <f>IF(RIGHT(S430)="U",(+H430-G430),0)</f>
        <v>0</v>
      </c>
      <c r="N430" s="333">
        <f>IF(RIGHT(S430)="C",(+H430-G430),0)</f>
        <v>0</v>
      </c>
      <c r="O430" s="333">
        <f>IF(RIGHT(S430)="D",(+H430-G430),0)</f>
        <v>0</v>
      </c>
      <c r="P430" s="750"/>
      <c r="Q430" s="471"/>
      <c r="R430" s="471"/>
      <c r="S430" s="289"/>
      <c r="T430" s="383"/>
      <c r="U430" s="470"/>
      <c r="V430" s="617"/>
      <c r="W430" s="481"/>
      <c r="X430" s="494"/>
      <c r="Y430" s="618"/>
      <c r="Z430" s="486"/>
      <c r="AA430" s="596"/>
      <c r="AB430" s="922"/>
      <c r="AC430" s="922"/>
      <c r="AD430" s="922"/>
      <c r="AE430" s="922"/>
      <c r="AF430" s="948"/>
      <c r="AG430" s="948"/>
      <c r="AH430" s="948"/>
      <c r="AI430" s="948"/>
      <c r="AJ430" s="948"/>
      <c r="AK430" s="948"/>
      <c r="AL430" s="948"/>
      <c r="AM430" s="948"/>
      <c r="AN430" s="948"/>
      <c r="AO430" s="948"/>
      <c r="AP430" s="948"/>
      <c r="AQ430" s="948"/>
      <c r="AR430" s="948"/>
    </row>
    <row r="431" spans="1:44" s="938" customFormat="1" ht="30" customHeight="1" thickBot="1" x14ac:dyDescent="0.25">
      <c r="A431" s="319"/>
      <c r="B431" s="279"/>
      <c r="C431" s="287" t="s">
        <v>53</v>
      </c>
      <c r="D431" s="279"/>
      <c r="E431" s="483"/>
      <c r="F431" s="484" t="s">
        <v>49</v>
      </c>
      <c r="G431" s="283"/>
      <c r="H431" s="283"/>
      <c r="I431" s="484" t="s">
        <v>49</v>
      </c>
      <c r="J431" s="484" t="s">
        <v>49</v>
      </c>
      <c r="K431" s="601"/>
      <c r="L431" s="320">
        <f>SUM(L429:L430)</f>
        <v>0</v>
      </c>
      <c r="M431" s="320">
        <f>SUM(M429:M430)</f>
        <v>0</v>
      </c>
      <c r="N431" s="320">
        <f>SUM(N429:N430)</f>
        <v>0</v>
      </c>
      <c r="O431" s="320">
        <f>SUM(O429:O430)</f>
        <v>0</v>
      </c>
      <c r="P431" s="484"/>
      <c r="Q431" s="484"/>
      <c r="R431" s="484"/>
      <c r="S431" s="279"/>
      <c r="T431" s="509"/>
      <c r="U431" s="279"/>
      <c r="V431" s="486">
        <f>$AB$11-((N431*24))</f>
        <v>744</v>
      </c>
      <c r="W431" s="483">
        <v>132</v>
      </c>
      <c r="X431" s="510">
        <v>1.19</v>
      </c>
      <c r="Y431" s="281">
        <f>W431*X431</f>
        <v>157.07999999999998</v>
      </c>
      <c r="Z431" s="486">
        <f>(Y431*(V431-L431*24))/V431</f>
        <v>157.07999999999998</v>
      </c>
      <c r="AA431" s="486">
        <f>(Z431/Y431)*100</f>
        <v>100</v>
      </c>
      <c r="AB431" s="937"/>
    </row>
    <row r="432" spans="1:44" s="938" customFormat="1" ht="30" customHeight="1" thickBot="1" x14ac:dyDescent="0.25">
      <c r="A432" s="274">
        <v>24</v>
      </c>
      <c r="B432" s="464" t="s">
        <v>228</v>
      </c>
      <c r="C432" s="275" t="s">
        <v>229</v>
      </c>
      <c r="D432" s="489">
        <v>105.72</v>
      </c>
      <c r="E432" s="467" t="s">
        <v>546</v>
      </c>
      <c r="F432" s="468" t="s">
        <v>49</v>
      </c>
      <c r="G432" s="241">
        <v>42917.543055555558</v>
      </c>
      <c r="H432" s="241">
        <v>42917.584722222222</v>
      </c>
      <c r="I432" s="468" t="s">
        <v>49</v>
      </c>
      <c r="J432" s="468" t="s">
        <v>49</v>
      </c>
      <c r="K432" s="468" t="s">
        <v>49</v>
      </c>
      <c r="L432" s="285">
        <f>IF(RIGHT(S432)="T",(+H432-G432),0)</f>
        <v>0</v>
      </c>
      <c r="M432" s="285">
        <f>IF(RIGHT(S432)="U",(+H432-G432),0)</f>
        <v>4.1666666664241347E-2</v>
      </c>
      <c r="N432" s="285">
        <f>IF(RIGHT(S432)="C",(+H432-G432),0)</f>
        <v>0</v>
      </c>
      <c r="O432" s="285">
        <f>IF(RIGHT(S432)="D",(+H432-G432),0)</f>
        <v>0</v>
      </c>
      <c r="P432" s="468"/>
      <c r="Q432" s="468"/>
      <c r="R432" s="468"/>
      <c r="S432" s="23" t="s">
        <v>475</v>
      </c>
      <c r="T432" s="55" t="s">
        <v>1320</v>
      </c>
      <c r="U432" s="375"/>
      <c r="V432" s="491"/>
      <c r="W432" s="492"/>
      <c r="X432" s="492"/>
      <c r="Y432" s="492"/>
      <c r="Z432" s="486"/>
      <c r="AA432" s="493"/>
      <c r="AB432" s="937"/>
    </row>
    <row r="433" spans="1:44" s="938" customFormat="1" ht="30" customHeight="1" thickBot="1" x14ac:dyDescent="0.25">
      <c r="A433" s="276"/>
      <c r="B433" s="478"/>
      <c r="C433" s="277"/>
      <c r="D433" s="494"/>
      <c r="E433" s="481"/>
      <c r="F433" s="482"/>
      <c r="G433" s="97"/>
      <c r="H433" s="97"/>
      <c r="I433" s="482"/>
      <c r="J433" s="482"/>
      <c r="K433" s="752"/>
      <c r="L433" s="285">
        <f t="shared" ref="L433:L434" si="494">IF(RIGHT(S433)="T",(+H433-G433),0)</f>
        <v>0</v>
      </c>
      <c r="M433" s="285">
        <f t="shared" ref="M433:M434" si="495">IF(RIGHT(S433)="U",(+H433-G433),0)</f>
        <v>0</v>
      </c>
      <c r="N433" s="285">
        <f t="shared" ref="N433:N434" si="496">IF(RIGHT(S433)="C",(+H433-G433),0)</f>
        <v>0</v>
      </c>
      <c r="O433" s="285">
        <f t="shared" ref="O433:O434" si="497">IF(RIGHT(S433)="D",(+H433-G433),0)</f>
        <v>0</v>
      </c>
      <c r="P433" s="732"/>
      <c r="Q433" s="482"/>
      <c r="R433" s="482"/>
      <c r="S433" s="26"/>
      <c r="T433" s="20"/>
      <c r="U433" s="411"/>
      <c r="V433" s="496"/>
      <c r="W433" s="497"/>
      <c r="X433" s="497"/>
      <c r="Y433" s="497"/>
      <c r="Z433" s="486"/>
      <c r="AA433" s="498"/>
      <c r="AB433" s="937"/>
    </row>
    <row r="434" spans="1:44" s="938" customFormat="1" ht="30" customHeight="1" thickBot="1" x14ac:dyDescent="0.25">
      <c r="A434" s="276"/>
      <c r="B434" s="478"/>
      <c r="C434" s="277"/>
      <c r="D434" s="494"/>
      <c r="E434" s="481"/>
      <c r="F434" s="482"/>
      <c r="G434" s="22"/>
      <c r="H434" s="22"/>
      <c r="I434" s="482"/>
      <c r="J434" s="482"/>
      <c r="K434" s="752"/>
      <c r="L434" s="285">
        <f t="shared" si="494"/>
        <v>0</v>
      </c>
      <c r="M434" s="285">
        <f t="shared" si="495"/>
        <v>0</v>
      </c>
      <c r="N434" s="285">
        <f t="shared" si="496"/>
        <v>0</v>
      </c>
      <c r="O434" s="285">
        <f t="shared" si="497"/>
        <v>0</v>
      </c>
      <c r="P434" s="732"/>
      <c r="Q434" s="482"/>
      <c r="R434" s="482"/>
      <c r="S434" s="23"/>
      <c r="T434" s="24"/>
      <c r="U434" s="411"/>
      <c r="V434" s="496"/>
      <c r="W434" s="497"/>
      <c r="X434" s="497"/>
      <c r="Y434" s="497"/>
      <c r="Z434" s="486"/>
      <c r="AA434" s="498"/>
      <c r="AB434" s="937"/>
    </row>
    <row r="435" spans="1:44" s="938" customFormat="1" ht="30" customHeight="1" thickBot="1" x14ac:dyDescent="0.25">
      <c r="A435" s="276"/>
      <c r="B435" s="478"/>
      <c r="C435" s="277"/>
      <c r="D435" s="494"/>
      <c r="E435" s="481"/>
      <c r="F435" s="482"/>
      <c r="G435" s="28"/>
      <c r="H435" s="28"/>
      <c r="I435" s="482"/>
      <c r="J435" s="482"/>
      <c r="K435" s="752"/>
      <c r="L435" s="333">
        <f t="shared" ref="L435" si="498">IF(RIGHT(S435)="T",(+H435-G435),0)</f>
        <v>0</v>
      </c>
      <c r="M435" s="333">
        <f t="shared" ref="M435" si="499">IF(RIGHT(S435)="U",(+H435-G435),0)</f>
        <v>0</v>
      </c>
      <c r="N435" s="333">
        <f t="shared" ref="N435" si="500">IF(RIGHT(S435)="C",(+H435-G435),0)</f>
        <v>0</v>
      </c>
      <c r="O435" s="333">
        <f t="shared" ref="O435" si="501">IF(RIGHT(S435)="D",(+H435-G435),0)</f>
        <v>0</v>
      </c>
      <c r="P435" s="732"/>
      <c r="Q435" s="482"/>
      <c r="R435" s="482"/>
      <c r="S435" s="31"/>
      <c r="T435" s="29"/>
      <c r="U435" s="411"/>
      <c r="V435" s="496"/>
      <c r="W435" s="497"/>
      <c r="X435" s="497"/>
      <c r="Y435" s="497"/>
      <c r="Z435" s="486"/>
      <c r="AA435" s="498"/>
      <c r="AB435" s="937"/>
    </row>
    <row r="436" spans="1:44" s="938" customFormat="1" ht="30" customHeight="1" thickBot="1" x14ac:dyDescent="0.25">
      <c r="A436" s="278"/>
      <c r="B436" s="279"/>
      <c r="C436" s="287" t="s">
        <v>53</v>
      </c>
      <c r="D436" s="279"/>
      <c r="E436" s="483"/>
      <c r="F436" s="484" t="s">
        <v>49</v>
      </c>
      <c r="G436" s="283"/>
      <c r="H436" s="283"/>
      <c r="I436" s="484" t="s">
        <v>49</v>
      </c>
      <c r="J436" s="484" t="s">
        <v>49</v>
      </c>
      <c r="K436" s="484" t="s">
        <v>49</v>
      </c>
      <c r="L436" s="280">
        <f>SUM(L432:L435)</f>
        <v>0</v>
      </c>
      <c r="M436" s="280">
        <f>SUM(M432:M435)</f>
        <v>4.1666666664241347E-2</v>
      </c>
      <c r="N436" s="280">
        <f>SUM(N432:N435)</f>
        <v>0</v>
      </c>
      <c r="O436" s="280">
        <f>SUM(O432:O435)</f>
        <v>0</v>
      </c>
      <c r="P436" s="484"/>
      <c r="Q436" s="484"/>
      <c r="R436" s="484"/>
      <c r="S436" s="279"/>
      <c r="T436" s="279"/>
      <c r="U436" s="279"/>
      <c r="V436" s="486">
        <f>$AB$11-((N436*24))</f>
        <v>744</v>
      </c>
      <c r="W436" s="483">
        <v>132</v>
      </c>
      <c r="X436" s="510">
        <v>105.72</v>
      </c>
      <c r="Y436" s="281">
        <f>W436*X436</f>
        <v>13955.039999999999</v>
      </c>
      <c r="Z436" s="486">
        <f>(Y436*(V436-L436*24))/V436</f>
        <v>13955.039999999999</v>
      </c>
      <c r="AA436" s="282">
        <f>(Z436/Y436)*100</f>
        <v>100</v>
      </c>
      <c r="AB436" s="937"/>
    </row>
    <row r="437" spans="1:44" s="927" customFormat="1" ht="30" customHeight="1" thickBot="1" x14ac:dyDescent="0.25">
      <c r="A437" s="463">
        <v>25</v>
      </c>
      <c r="B437" s="512" t="s">
        <v>230</v>
      </c>
      <c r="C437" s="720" t="s">
        <v>231</v>
      </c>
      <c r="D437" s="489">
        <v>106</v>
      </c>
      <c r="E437" s="467" t="s">
        <v>546</v>
      </c>
      <c r="F437" s="468" t="s">
        <v>49</v>
      </c>
      <c r="G437" s="272"/>
      <c r="H437" s="272"/>
      <c r="I437" s="721"/>
      <c r="J437" s="721"/>
      <c r="K437" s="721"/>
      <c r="L437" s="285">
        <f>IF(RIGHT(S437)="T",(+H437-G437),0)</f>
        <v>0</v>
      </c>
      <c r="M437" s="285">
        <f>IF(RIGHT(S437)="U",(+H437-G437),0)</f>
        <v>0</v>
      </c>
      <c r="N437" s="285">
        <f>IF(RIGHT(S437)="C",(+H437-G437),0)</f>
        <v>0</v>
      </c>
      <c r="O437" s="285">
        <f>IF(RIGHT(S437)="D",(+H437-G437),0)</f>
        <v>0</v>
      </c>
      <c r="P437" s="471"/>
      <c r="Q437" s="471"/>
      <c r="R437" s="471"/>
      <c r="S437" s="296"/>
      <c r="T437" s="383"/>
      <c r="U437" s="471"/>
      <c r="V437" s="472"/>
      <c r="W437" s="621"/>
      <c r="X437" s="621"/>
      <c r="Y437" s="621"/>
      <c r="Z437" s="486"/>
      <c r="AA437" s="476"/>
      <c r="AB437" s="922"/>
      <c r="AC437" s="922"/>
      <c r="AD437" s="922"/>
      <c r="AE437" s="922"/>
      <c r="AF437" s="922"/>
      <c r="AG437" s="922"/>
      <c r="AH437" s="922"/>
      <c r="AI437" s="922"/>
      <c r="AJ437" s="922"/>
      <c r="AK437" s="922"/>
      <c r="AL437" s="922"/>
      <c r="AM437" s="922"/>
      <c r="AN437" s="922"/>
      <c r="AO437" s="922"/>
      <c r="AP437" s="922"/>
      <c r="AQ437" s="922"/>
      <c r="AR437" s="922"/>
    </row>
    <row r="438" spans="1:44" s="927" customFormat="1" ht="30" customHeight="1" thickBot="1" x14ac:dyDescent="0.25">
      <c r="A438" s="477"/>
      <c r="B438" s="518"/>
      <c r="C438" s="722"/>
      <c r="D438" s="494"/>
      <c r="E438" s="481"/>
      <c r="F438" s="468" t="s">
        <v>49</v>
      </c>
      <c r="G438" s="272"/>
      <c r="H438" s="272"/>
      <c r="I438" s="721"/>
      <c r="J438" s="721"/>
      <c r="K438" s="749"/>
      <c r="L438" s="333">
        <f>IF(RIGHT(S438)="T",(+H438-G438),0)</f>
        <v>0</v>
      </c>
      <c r="M438" s="333">
        <f>IF(RIGHT(S438)="U",(+H438-G438),0)</f>
        <v>0</v>
      </c>
      <c r="N438" s="333">
        <f>IF(RIGHT(S438)="C",(+H438-G438),0)</f>
        <v>0</v>
      </c>
      <c r="O438" s="333">
        <f>IF(RIGHT(S438)="D",(+H438-G438),0)</f>
        <v>0</v>
      </c>
      <c r="P438" s="750"/>
      <c r="Q438" s="471"/>
      <c r="R438" s="471"/>
      <c r="S438" s="289"/>
      <c r="T438" s="383"/>
      <c r="U438" s="471"/>
      <c r="V438" s="472"/>
      <c r="W438" s="621"/>
      <c r="X438" s="621"/>
      <c r="Y438" s="621"/>
      <c r="Z438" s="486"/>
      <c r="AA438" s="476"/>
      <c r="AB438" s="922"/>
      <c r="AC438" s="922"/>
      <c r="AD438" s="922"/>
      <c r="AE438" s="922"/>
      <c r="AF438" s="922"/>
      <c r="AG438" s="922"/>
      <c r="AH438" s="922"/>
      <c r="AI438" s="922"/>
      <c r="AJ438" s="922"/>
      <c r="AK438" s="922"/>
      <c r="AL438" s="922"/>
      <c r="AM438" s="922"/>
      <c r="AN438" s="922"/>
      <c r="AO438" s="922"/>
      <c r="AP438" s="922"/>
      <c r="AQ438" s="922"/>
      <c r="AR438" s="922"/>
    </row>
    <row r="439" spans="1:44" s="938" customFormat="1" ht="30" customHeight="1" thickBot="1" x14ac:dyDescent="0.25">
      <c r="A439" s="278"/>
      <c r="B439" s="279"/>
      <c r="C439" s="287" t="s">
        <v>53</v>
      </c>
      <c r="D439" s="279"/>
      <c r="E439" s="483"/>
      <c r="F439" s="484" t="s">
        <v>49</v>
      </c>
      <c r="G439" s="283"/>
      <c r="H439" s="283"/>
      <c r="I439" s="484" t="s">
        <v>49</v>
      </c>
      <c r="J439" s="484" t="s">
        <v>49</v>
      </c>
      <c r="K439" s="484" t="s">
        <v>49</v>
      </c>
      <c r="L439" s="280">
        <f>SUM(L437:L438)</f>
        <v>0</v>
      </c>
      <c r="M439" s="280">
        <f>SUM(M437:M438)</f>
        <v>0</v>
      </c>
      <c r="N439" s="280">
        <f>SUM(N437:N438)</f>
        <v>0</v>
      </c>
      <c r="O439" s="280">
        <f>SUM(O437:O438)</f>
        <v>0</v>
      </c>
      <c r="P439" s="484"/>
      <c r="Q439" s="484"/>
      <c r="R439" s="484"/>
      <c r="S439" s="279"/>
      <c r="T439" s="279"/>
      <c r="U439" s="279"/>
      <c r="V439" s="486">
        <f>$AB$11-((N439*24))</f>
        <v>744</v>
      </c>
      <c r="W439" s="483">
        <v>132</v>
      </c>
      <c r="X439" s="510">
        <v>106</v>
      </c>
      <c r="Y439" s="281">
        <f>W439*X439</f>
        <v>13992</v>
      </c>
      <c r="Z439" s="486">
        <f>(Y439*(V439-L439*24))/V439</f>
        <v>13992</v>
      </c>
      <c r="AA439" s="282">
        <f>(Z439/Y439)*100</f>
        <v>100</v>
      </c>
      <c r="AB439" s="937"/>
    </row>
    <row r="440" spans="1:44" s="927" customFormat="1" ht="30" customHeight="1" thickBot="1" x14ac:dyDescent="0.25">
      <c r="A440" s="463">
        <v>26</v>
      </c>
      <c r="B440" s="512" t="s">
        <v>232</v>
      </c>
      <c r="C440" s="720" t="s">
        <v>233</v>
      </c>
      <c r="D440" s="489">
        <v>42.55</v>
      </c>
      <c r="E440" s="467" t="s">
        <v>546</v>
      </c>
      <c r="F440" s="468" t="s">
        <v>49</v>
      </c>
      <c r="G440" s="241">
        <v>42917.543055555558</v>
      </c>
      <c r="H440" s="241">
        <v>42917.587500000001</v>
      </c>
      <c r="I440" s="721"/>
      <c r="J440" s="721"/>
      <c r="K440" s="721"/>
      <c r="L440" s="285">
        <f>IF(RIGHT(S440)="T",(+H440-G440),0)</f>
        <v>0</v>
      </c>
      <c r="M440" s="285">
        <f>IF(RIGHT(S440)="U",(+H440-G440),0)</f>
        <v>4.4444444443797693E-2</v>
      </c>
      <c r="N440" s="285">
        <f>IF(RIGHT(S440)="C",(+H440-G440),0)</f>
        <v>0</v>
      </c>
      <c r="O440" s="285">
        <f>IF(RIGHT(S440)="D",(+H440-G440),0)</f>
        <v>0</v>
      </c>
      <c r="P440" s="471"/>
      <c r="Q440" s="471"/>
      <c r="R440" s="471"/>
      <c r="S440" s="23" t="s">
        <v>475</v>
      </c>
      <c r="T440" s="55" t="s">
        <v>1324</v>
      </c>
      <c r="U440" s="471"/>
      <c r="V440" s="472"/>
      <c r="W440" s="621"/>
      <c r="X440" s="621"/>
      <c r="Y440" s="621"/>
      <c r="Z440" s="486"/>
      <c r="AA440" s="476"/>
      <c r="AB440" s="922"/>
      <c r="AC440" s="922"/>
      <c r="AD440" s="922"/>
      <c r="AE440" s="922"/>
      <c r="AF440" s="922"/>
      <c r="AG440" s="922"/>
      <c r="AH440" s="922"/>
      <c r="AI440" s="922"/>
      <c r="AJ440" s="922"/>
      <c r="AK440" s="922"/>
      <c r="AL440" s="922"/>
      <c r="AM440" s="922"/>
      <c r="AN440" s="922"/>
      <c r="AO440" s="922"/>
      <c r="AP440" s="922"/>
      <c r="AQ440" s="922"/>
      <c r="AR440" s="922"/>
    </row>
    <row r="441" spans="1:44" s="927" customFormat="1" ht="30" customHeight="1" thickBot="1" x14ac:dyDescent="0.25">
      <c r="A441" s="477"/>
      <c r="B441" s="518"/>
      <c r="C441" s="722"/>
      <c r="D441" s="494"/>
      <c r="E441" s="481"/>
      <c r="F441" s="468" t="s">
        <v>49</v>
      </c>
      <c r="G441" s="97"/>
      <c r="H441" s="97"/>
      <c r="I441" s="721"/>
      <c r="J441" s="721"/>
      <c r="K441" s="749"/>
      <c r="L441" s="333">
        <f>IF(RIGHT(S441)="T",(+H441-G441),0)</f>
        <v>0</v>
      </c>
      <c r="M441" s="333">
        <f>IF(RIGHT(S441)="U",(+H441-G441),0)</f>
        <v>0</v>
      </c>
      <c r="N441" s="333">
        <f>IF(RIGHT(S441)="C",(+H441-G441),0)</f>
        <v>0</v>
      </c>
      <c r="O441" s="333">
        <f>IF(RIGHT(S441)="D",(+H441-G441),0)</f>
        <v>0</v>
      </c>
      <c r="P441" s="750"/>
      <c r="Q441" s="471"/>
      <c r="R441" s="471"/>
      <c r="S441" s="26"/>
      <c r="T441" s="20"/>
      <c r="U441" s="470"/>
      <c r="V441" s="596"/>
      <c r="W441" s="475"/>
      <c r="X441" s="475"/>
      <c r="Y441" s="475"/>
      <c r="Z441" s="486"/>
      <c r="AA441" s="597"/>
      <c r="AB441" s="922"/>
      <c r="AC441" s="922"/>
      <c r="AD441" s="922"/>
      <c r="AE441" s="922"/>
      <c r="AF441" s="922"/>
      <c r="AG441" s="922"/>
      <c r="AH441" s="922"/>
      <c r="AI441" s="922"/>
      <c r="AJ441" s="922"/>
      <c r="AK441" s="922"/>
      <c r="AL441" s="922"/>
      <c r="AM441" s="922"/>
      <c r="AN441" s="922"/>
      <c r="AO441" s="922"/>
      <c r="AP441" s="922"/>
      <c r="AQ441" s="922"/>
      <c r="AR441" s="922"/>
    </row>
    <row r="442" spans="1:44" s="927" customFormat="1" ht="30" customHeight="1" thickBot="1" x14ac:dyDescent="0.25">
      <c r="A442" s="625"/>
      <c r="B442" s="626"/>
      <c r="C442" s="724"/>
      <c r="D442" s="537"/>
      <c r="E442" s="591"/>
      <c r="F442" s="482"/>
      <c r="G442" s="272"/>
      <c r="H442" s="272"/>
      <c r="I442" s="737"/>
      <c r="J442" s="737"/>
      <c r="K442" s="737"/>
      <c r="L442" s="340">
        <f>IF(RIGHT(S442)="T",(+H442-G442),0)</f>
        <v>0</v>
      </c>
      <c r="M442" s="340">
        <f>IF(RIGHT(S442)="U",(+H442-G442),0)</f>
        <v>0</v>
      </c>
      <c r="N442" s="340">
        <f>IF(RIGHT(S442)="C",(+H442-G442),0)</f>
        <v>0</v>
      </c>
      <c r="O442" s="340">
        <f>IF(RIGHT(S442)="D",(+H442-G442),0)</f>
        <v>0</v>
      </c>
      <c r="P442" s="470"/>
      <c r="Q442" s="470"/>
      <c r="R442" s="470"/>
      <c r="S442" s="289"/>
      <c r="T442" s="383"/>
      <c r="U442" s="470"/>
      <c r="V442" s="596"/>
      <c r="W442" s="475"/>
      <c r="X442" s="475"/>
      <c r="Y442" s="475"/>
      <c r="Z442" s="486"/>
      <c r="AA442" s="597"/>
      <c r="AB442" s="922"/>
      <c r="AC442" s="922"/>
      <c r="AD442" s="922"/>
      <c r="AE442" s="922"/>
      <c r="AF442" s="922"/>
      <c r="AG442" s="922"/>
      <c r="AH442" s="922"/>
      <c r="AI442" s="922"/>
      <c r="AJ442" s="922"/>
      <c r="AK442" s="922"/>
      <c r="AL442" s="922"/>
      <c r="AM442" s="922"/>
      <c r="AN442" s="922"/>
      <c r="AO442" s="922"/>
      <c r="AP442" s="922"/>
      <c r="AQ442" s="922"/>
      <c r="AR442" s="922"/>
    </row>
    <row r="443" spans="1:44" s="938" customFormat="1" ht="30" customHeight="1" thickBot="1" x14ac:dyDescent="0.25">
      <c r="A443" s="278"/>
      <c r="B443" s="279"/>
      <c r="C443" s="287" t="s">
        <v>53</v>
      </c>
      <c r="D443" s="279"/>
      <c r="E443" s="483"/>
      <c r="F443" s="484" t="s">
        <v>49</v>
      </c>
      <c r="G443" s="283"/>
      <c r="H443" s="283"/>
      <c r="I443" s="484" t="s">
        <v>49</v>
      </c>
      <c r="J443" s="484" t="s">
        <v>49</v>
      </c>
      <c r="K443" s="484" t="s">
        <v>49</v>
      </c>
      <c r="L443" s="280">
        <f>SUM(L440:L442)</f>
        <v>0</v>
      </c>
      <c r="M443" s="280">
        <f t="shared" ref="M443:O443" si="502">SUM(M440:M442)</f>
        <v>4.4444444443797693E-2</v>
      </c>
      <c r="N443" s="280">
        <f t="shared" si="502"/>
        <v>0</v>
      </c>
      <c r="O443" s="280">
        <f t="shared" si="502"/>
        <v>0</v>
      </c>
      <c r="P443" s="484"/>
      <c r="Q443" s="484"/>
      <c r="R443" s="484"/>
      <c r="S443" s="279"/>
      <c r="T443" s="279"/>
      <c r="U443" s="279"/>
      <c r="V443" s="486">
        <f>$AB$11-((N443*24))</f>
        <v>744</v>
      </c>
      <c r="W443" s="483">
        <v>132</v>
      </c>
      <c r="X443" s="510">
        <v>42.55</v>
      </c>
      <c r="Y443" s="281">
        <f>W443*X443</f>
        <v>5616.5999999999995</v>
      </c>
      <c r="Z443" s="486">
        <f>(Y443*(V443-L443*24))/V443</f>
        <v>5616.5999999999995</v>
      </c>
      <c r="AA443" s="282">
        <f>(Z443/Y443)*100</f>
        <v>100</v>
      </c>
      <c r="AB443" s="937"/>
    </row>
    <row r="444" spans="1:44" s="937" customFormat="1" ht="30" customHeight="1" thickBot="1" x14ac:dyDescent="0.25">
      <c r="A444" s="274">
        <v>27</v>
      </c>
      <c r="B444" s="464" t="s">
        <v>234</v>
      </c>
      <c r="C444" s="275" t="s">
        <v>235</v>
      </c>
      <c r="D444" s="489">
        <v>0.92</v>
      </c>
      <c r="E444" s="467" t="s">
        <v>546</v>
      </c>
      <c r="F444" s="490" t="s">
        <v>49</v>
      </c>
      <c r="G444" s="97"/>
      <c r="H444" s="97"/>
      <c r="I444" s="490" t="s">
        <v>49</v>
      </c>
      <c r="J444" s="490" t="s">
        <v>49</v>
      </c>
      <c r="K444" s="514"/>
      <c r="L444" s="285">
        <f>IF(RIGHT(S444)="T",(+H444-G444),0)</f>
        <v>0</v>
      </c>
      <c r="M444" s="285">
        <f>IF(RIGHT(S444)="U",(+H444-G444),0)</f>
        <v>0</v>
      </c>
      <c r="N444" s="285">
        <f>IF(RIGHT(S444)="C",(+H444-G444),0)</f>
        <v>0</v>
      </c>
      <c r="O444" s="285">
        <f>IF(RIGHT(S444)="D",(+H444-G444),0)</f>
        <v>0</v>
      </c>
      <c r="P444" s="490"/>
      <c r="Q444" s="490"/>
      <c r="R444" s="490"/>
      <c r="S444" s="64"/>
      <c r="T444" s="412"/>
      <c r="U444" s="372"/>
      <c r="V444" s="587"/>
      <c r="W444" s="588"/>
      <c r="X444" s="588"/>
      <c r="Y444" s="588"/>
      <c r="Z444" s="486"/>
      <c r="AA444" s="589"/>
    </row>
    <row r="445" spans="1:44" s="937" customFormat="1" ht="30" customHeight="1" thickBot="1" x14ac:dyDescent="0.25">
      <c r="A445" s="276"/>
      <c r="B445" s="478"/>
      <c r="C445" s="277"/>
      <c r="D445" s="494"/>
      <c r="E445" s="481"/>
      <c r="F445" s="490"/>
      <c r="G445" s="97"/>
      <c r="H445" s="97"/>
      <c r="I445" s="490"/>
      <c r="J445" s="490"/>
      <c r="K445" s="690"/>
      <c r="L445" s="285">
        <f t="shared" ref="L445:L446" si="503">IF(RIGHT(S445)="T",(+H445-G445),0)</f>
        <v>0</v>
      </c>
      <c r="M445" s="285">
        <f t="shared" ref="M445:M446" si="504">IF(RIGHT(S445)="U",(+H445-G445),0)</f>
        <v>0</v>
      </c>
      <c r="N445" s="285">
        <f t="shared" ref="N445:N446" si="505">IF(RIGHT(S445)="C",(+H445-G445),0)</f>
        <v>0</v>
      </c>
      <c r="O445" s="285">
        <f t="shared" ref="O445:O446" si="506">IF(RIGHT(S445)="D",(+H445-G445),0)</f>
        <v>0</v>
      </c>
      <c r="P445" s="639"/>
      <c r="Q445" s="490"/>
      <c r="R445" s="490"/>
      <c r="S445" s="64"/>
      <c r="T445" s="412"/>
      <c r="U445" s="411"/>
      <c r="V445" s="496"/>
      <c r="W445" s="497"/>
      <c r="X445" s="497"/>
      <c r="Y445" s="497"/>
      <c r="Z445" s="486"/>
      <c r="AA445" s="498"/>
    </row>
    <row r="446" spans="1:44" s="937" customFormat="1" ht="30" customHeight="1" thickBot="1" x14ac:dyDescent="0.25">
      <c r="A446" s="276"/>
      <c r="B446" s="478"/>
      <c r="C446" s="277"/>
      <c r="D446" s="494"/>
      <c r="E446" s="481"/>
      <c r="F446" s="490" t="s">
        <v>49</v>
      </c>
      <c r="G446" s="97"/>
      <c r="H446" s="97"/>
      <c r="I446" s="490" t="s">
        <v>49</v>
      </c>
      <c r="J446" s="490" t="s">
        <v>49</v>
      </c>
      <c r="K446" s="690"/>
      <c r="L446" s="285">
        <f t="shared" si="503"/>
        <v>0</v>
      </c>
      <c r="M446" s="285">
        <f t="shared" si="504"/>
        <v>0</v>
      </c>
      <c r="N446" s="285">
        <f t="shared" si="505"/>
        <v>0</v>
      </c>
      <c r="O446" s="285">
        <f t="shared" si="506"/>
        <v>0</v>
      </c>
      <c r="P446" s="639"/>
      <c r="Q446" s="490"/>
      <c r="R446" s="490"/>
      <c r="S446" s="64"/>
      <c r="T446" s="20"/>
      <c r="U446" s="411"/>
      <c r="V446" s="496"/>
      <c r="W446" s="497"/>
      <c r="X446" s="497"/>
      <c r="Y446" s="497"/>
      <c r="Z446" s="486"/>
      <c r="AA446" s="498"/>
    </row>
    <row r="447" spans="1:44" s="938" customFormat="1" ht="30" customHeight="1" thickBot="1" x14ac:dyDescent="0.25">
      <c r="A447" s="278"/>
      <c r="B447" s="279"/>
      <c r="C447" s="287" t="s">
        <v>53</v>
      </c>
      <c r="D447" s="279"/>
      <c r="E447" s="483"/>
      <c r="F447" s="484" t="s">
        <v>49</v>
      </c>
      <c r="G447" s="499"/>
      <c r="H447" s="499"/>
      <c r="I447" s="484" t="s">
        <v>49</v>
      </c>
      <c r="J447" s="484" t="s">
        <v>49</v>
      </c>
      <c r="K447" s="484" t="s">
        <v>49</v>
      </c>
      <c r="L447" s="320">
        <f>SUM(L444:L446)</f>
        <v>0</v>
      </c>
      <c r="M447" s="320">
        <f>SUM(M444:M446)</f>
        <v>0</v>
      </c>
      <c r="N447" s="320">
        <f>SUM(N444:N446)</f>
        <v>0</v>
      </c>
      <c r="O447" s="320">
        <f>SUM(O444:O446)</f>
        <v>0</v>
      </c>
      <c r="P447" s="484"/>
      <c r="Q447" s="484"/>
      <c r="R447" s="484"/>
      <c r="S447" s="279"/>
      <c r="T447" s="509"/>
      <c r="U447" s="279"/>
      <c r="V447" s="486">
        <f>$AB$11-((N447*24))</f>
        <v>744</v>
      </c>
      <c r="W447" s="483">
        <v>132</v>
      </c>
      <c r="X447" s="510">
        <v>0.92</v>
      </c>
      <c r="Y447" s="281">
        <f>W447*X447</f>
        <v>121.44000000000001</v>
      </c>
      <c r="Z447" s="486">
        <f>(Y447*(V447-L447*24))/V447</f>
        <v>121.44000000000003</v>
      </c>
      <c r="AA447" s="282">
        <f>(Z447/Y447)*100</f>
        <v>100.00000000000003</v>
      </c>
      <c r="AB447" s="937"/>
    </row>
    <row r="448" spans="1:44" s="937" customFormat="1" ht="30" customHeight="1" thickBot="1" x14ac:dyDescent="0.25">
      <c r="A448" s="355">
        <v>28</v>
      </c>
      <c r="B448" s="729" t="s">
        <v>236</v>
      </c>
      <c r="C448" s="753" t="s">
        <v>237</v>
      </c>
      <c r="D448" s="624">
        <v>0.92</v>
      </c>
      <c r="E448" s="467" t="s">
        <v>546</v>
      </c>
      <c r="F448" s="490" t="s">
        <v>49</v>
      </c>
      <c r="G448" s="63"/>
      <c r="H448" s="63"/>
      <c r="I448" s="490" t="s">
        <v>49</v>
      </c>
      <c r="J448" s="490" t="s">
        <v>49</v>
      </c>
      <c r="K448" s="514"/>
      <c r="L448" s="285">
        <f>IF(RIGHT(S448)="T",(+H448-G448),0)</f>
        <v>0</v>
      </c>
      <c r="M448" s="285">
        <f>IF(RIGHT(S448)="U",(+H448-G448),0)</f>
        <v>0</v>
      </c>
      <c r="N448" s="285">
        <f>IF(RIGHT(S448)="C",(+H448-G448),0)</f>
        <v>0</v>
      </c>
      <c r="O448" s="285">
        <f>IF(RIGHT(S448)="D",(+H448-G448),0)</f>
        <v>0</v>
      </c>
      <c r="P448" s="490"/>
      <c r="Q448" s="490"/>
      <c r="R448" s="490"/>
      <c r="S448" s="26"/>
      <c r="T448" s="20"/>
      <c r="U448" s="372"/>
      <c r="V448" s="587"/>
      <c r="W448" s="588"/>
      <c r="X448" s="588"/>
      <c r="Y448" s="588"/>
      <c r="Z448" s="486"/>
      <c r="AA448" s="589"/>
    </row>
    <row r="449" spans="1:44" s="937" customFormat="1" ht="30" customHeight="1" thickBot="1" x14ac:dyDescent="0.25">
      <c r="A449" s="276"/>
      <c r="B449" s="478"/>
      <c r="C449" s="277"/>
      <c r="D449" s="494"/>
      <c r="E449" s="481"/>
      <c r="F449" s="482"/>
      <c r="G449" s="97"/>
      <c r="H449" s="97"/>
      <c r="I449" s="482"/>
      <c r="J449" s="482"/>
      <c r="K449" s="469"/>
      <c r="L449" s="285">
        <f t="shared" ref="L449:L451" si="507">IF(RIGHT(S449)="T",(+H449-G449),0)</f>
        <v>0</v>
      </c>
      <c r="M449" s="285">
        <f t="shared" ref="M449:M451" si="508">IF(RIGHT(S449)="U",(+H449-G449),0)</f>
        <v>0</v>
      </c>
      <c r="N449" s="285">
        <f t="shared" ref="N449:N451" si="509">IF(RIGHT(S449)="C",(+H449-G449),0)</f>
        <v>0</v>
      </c>
      <c r="O449" s="285">
        <f t="shared" ref="O449:O451" si="510">IF(RIGHT(S449)="D",(+H449-G449),0)</f>
        <v>0</v>
      </c>
      <c r="P449" s="482"/>
      <c r="Q449" s="482"/>
      <c r="R449" s="482"/>
      <c r="S449" s="64"/>
      <c r="T449" s="20"/>
      <c r="U449" s="411"/>
      <c r="V449" s="496"/>
      <c r="W449" s="497"/>
      <c r="X449" s="497"/>
      <c r="Y449" s="497"/>
      <c r="Z449" s="486"/>
      <c r="AA449" s="498"/>
    </row>
    <row r="450" spans="1:44" s="937" customFormat="1" ht="30" customHeight="1" thickBot="1" x14ac:dyDescent="0.25">
      <c r="A450" s="276"/>
      <c r="B450" s="478"/>
      <c r="C450" s="277"/>
      <c r="D450" s="494"/>
      <c r="E450" s="481"/>
      <c r="F450" s="482"/>
      <c r="G450" s="97"/>
      <c r="H450" s="97"/>
      <c r="I450" s="482"/>
      <c r="J450" s="482"/>
      <c r="K450" s="469"/>
      <c r="L450" s="285">
        <f t="shared" si="507"/>
        <v>0</v>
      </c>
      <c r="M450" s="285">
        <f t="shared" si="508"/>
        <v>0</v>
      </c>
      <c r="N450" s="285">
        <f t="shared" si="509"/>
        <v>0</v>
      </c>
      <c r="O450" s="285">
        <f t="shared" si="510"/>
        <v>0</v>
      </c>
      <c r="P450" s="482"/>
      <c r="Q450" s="482"/>
      <c r="R450" s="482"/>
      <c r="S450" s="64"/>
      <c r="T450" s="20"/>
      <c r="U450" s="411"/>
      <c r="V450" s="496"/>
      <c r="W450" s="497"/>
      <c r="X450" s="497"/>
      <c r="Y450" s="497"/>
      <c r="Z450" s="486"/>
      <c r="AA450" s="498"/>
    </row>
    <row r="451" spans="1:44" s="937" customFormat="1" ht="30" customHeight="1" thickBot="1" x14ac:dyDescent="0.25">
      <c r="A451" s="276"/>
      <c r="B451" s="478"/>
      <c r="C451" s="277"/>
      <c r="D451" s="494"/>
      <c r="E451" s="481"/>
      <c r="F451" s="482"/>
      <c r="G451" s="97"/>
      <c r="H451" s="97"/>
      <c r="I451" s="482"/>
      <c r="J451" s="482"/>
      <c r="K451" s="469"/>
      <c r="L451" s="285">
        <f t="shared" si="507"/>
        <v>0</v>
      </c>
      <c r="M451" s="285">
        <f t="shared" si="508"/>
        <v>0</v>
      </c>
      <c r="N451" s="285">
        <f t="shared" si="509"/>
        <v>0</v>
      </c>
      <c r="O451" s="285">
        <f t="shared" si="510"/>
        <v>0</v>
      </c>
      <c r="P451" s="482"/>
      <c r="Q451" s="482"/>
      <c r="R451" s="482"/>
      <c r="S451" s="26"/>
      <c r="T451" s="20"/>
      <c r="U451" s="411"/>
      <c r="V451" s="496"/>
      <c r="W451" s="497"/>
      <c r="X451" s="497"/>
      <c r="Y451" s="497"/>
      <c r="Z451" s="486"/>
      <c r="AA451" s="498"/>
    </row>
    <row r="452" spans="1:44" s="938" customFormat="1" ht="30" customHeight="1" thickBot="1" x14ac:dyDescent="0.25">
      <c r="A452" s="278"/>
      <c r="B452" s="279"/>
      <c r="C452" s="287" t="s">
        <v>53</v>
      </c>
      <c r="D452" s="279"/>
      <c r="E452" s="483"/>
      <c r="F452" s="484" t="s">
        <v>49</v>
      </c>
      <c r="G452" s="283"/>
      <c r="H452" s="283"/>
      <c r="I452" s="484" t="s">
        <v>49</v>
      </c>
      <c r="J452" s="484" t="s">
        <v>49</v>
      </c>
      <c r="K452" s="601"/>
      <c r="L452" s="280">
        <f>SUM(L448:L451)</f>
        <v>0</v>
      </c>
      <c r="M452" s="280">
        <f t="shared" ref="M452:O452" si="511">SUM(M448:M451)</f>
        <v>0</v>
      </c>
      <c r="N452" s="280">
        <f t="shared" si="511"/>
        <v>0</v>
      </c>
      <c r="O452" s="280">
        <f t="shared" si="511"/>
        <v>0</v>
      </c>
      <c r="P452" s="484"/>
      <c r="Q452" s="484"/>
      <c r="R452" s="484"/>
      <c r="S452" s="279"/>
      <c r="T452" s="509"/>
      <c r="U452" s="279"/>
      <c r="V452" s="486">
        <f>$AB$11-((N452*24))</f>
        <v>744</v>
      </c>
      <c r="W452" s="483">
        <v>132</v>
      </c>
      <c r="X452" s="510">
        <v>0.92</v>
      </c>
      <c r="Y452" s="281">
        <f>W452*X452</f>
        <v>121.44000000000001</v>
      </c>
      <c r="Z452" s="486">
        <f>(Y452*(V452-L452*24))/V452</f>
        <v>121.44000000000003</v>
      </c>
      <c r="AA452" s="282">
        <f>(Z452/Y452)*100</f>
        <v>100.00000000000003</v>
      </c>
      <c r="AB452" s="937"/>
    </row>
    <row r="453" spans="1:44" s="937" customFormat="1" ht="30" customHeight="1" thickBot="1" x14ac:dyDescent="0.25">
      <c r="A453" s="274">
        <v>29</v>
      </c>
      <c r="B453" s="464" t="s">
        <v>238</v>
      </c>
      <c r="C453" s="275" t="s">
        <v>239</v>
      </c>
      <c r="D453" s="489">
        <v>42.5</v>
      </c>
      <c r="E453" s="467" t="s">
        <v>546</v>
      </c>
      <c r="F453" s="468" t="s">
        <v>49</v>
      </c>
      <c r="G453" s="267"/>
      <c r="H453" s="267"/>
      <c r="I453" s="468" t="s">
        <v>49</v>
      </c>
      <c r="J453" s="468" t="s">
        <v>49</v>
      </c>
      <c r="K453" s="754"/>
      <c r="L453" s="285">
        <f>IF(RIGHT(S453)="T",(+H453-G453),0)</f>
        <v>0</v>
      </c>
      <c r="M453" s="285">
        <f>IF(RIGHT(S453)="U",(+H453-G453),0)</f>
        <v>0</v>
      </c>
      <c r="N453" s="285">
        <f>IF(RIGHT(S453)="C",(+H453-G453),0)</f>
        <v>0</v>
      </c>
      <c r="O453" s="285">
        <f>IF(RIGHT(S453)="D",(+H453-G453),0)</f>
        <v>0</v>
      </c>
      <c r="P453" s="468"/>
      <c r="Q453" s="468"/>
      <c r="R453" s="468"/>
      <c r="S453" s="268"/>
      <c r="T453" s="366"/>
      <c r="U453" s="375"/>
      <c r="V453" s="491"/>
      <c r="W453" s="492"/>
      <c r="X453" s="492"/>
      <c r="Y453" s="492"/>
      <c r="Z453" s="486"/>
      <c r="AA453" s="493"/>
    </row>
    <row r="454" spans="1:44" s="937" customFormat="1" ht="30" customHeight="1" thickBot="1" x14ac:dyDescent="0.25">
      <c r="A454" s="325"/>
      <c r="B454" s="1020"/>
      <c r="C454" s="1021"/>
      <c r="D454" s="1022"/>
      <c r="E454" s="1023"/>
      <c r="F454" s="1024" t="s">
        <v>49</v>
      </c>
      <c r="G454" s="1025"/>
      <c r="H454" s="1025"/>
      <c r="I454" s="1024" t="s">
        <v>49</v>
      </c>
      <c r="J454" s="1024" t="s">
        <v>49</v>
      </c>
      <c r="K454" s="755"/>
      <c r="L454" s="318">
        <f>IF(RIGHT(S454)="T",(+H454-G454),0)</f>
        <v>0</v>
      </c>
      <c r="M454" s="318">
        <f>IF(RIGHT(S454)="U",(+H454-G454),0)</f>
        <v>0</v>
      </c>
      <c r="N454" s="318">
        <f>IF(RIGHT(S454)="C",(+H454-G454),0)</f>
        <v>0</v>
      </c>
      <c r="O454" s="318">
        <f>IF(RIGHT(S454)="D",(+H454-G454),0)</f>
        <v>0</v>
      </c>
      <c r="P454" s="532"/>
      <c r="Q454" s="532"/>
      <c r="R454" s="532"/>
      <c r="S454" s="304"/>
      <c r="T454" s="392"/>
      <c r="U454" s="506"/>
      <c r="V454" s="507"/>
      <c r="W454" s="507"/>
      <c r="X454" s="507"/>
      <c r="Y454" s="507"/>
      <c r="Z454" s="486"/>
      <c r="AA454" s="507"/>
    </row>
    <row r="455" spans="1:44" s="938" customFormat="1" ht="30" customHeight="1" thickBot="1" x14ac:dyDescent="0.25">
      <c r="A455" s="278"/>
      <c r="B455" s="1026"/>
      <c r="C455" s="1027" t="s">
        <v>53</v>
      </c>
      <c r="D455" s="1026"/>
      <c r="E455" s="1028"/>
      <c r="F455" s="1029" t="s">
        <v>49</v>
      </c>
      <c r="G455" s="1030"/>
      <c r="H455" s="1030"/>
      <c r="I455" s="1029" t="s">
        <v>49</v>
      </c>
      <c r="J455" s="1029" t="s">
        <v>49</v>
      </c>
      <c r="K455" s="484" t="s">
        <v>49</v>
      </c>
      <c r="L455" s="280">
        <f>SUM(L453:L454)</f>
        <v>0</v>
      </c>
      <c r="M455" s="280">
        <f>SUM(M453:M454)</f>
        <v>0</v>
      </c>
      <c r="N455" s="280">
        <f>SUM(N453:N454)</f>
        <v>0</v>
      </c>
      <c r="O455" s="280">
        <f>SUM(O453:O454)</f>
        <v>0</v>
      </c>
      <c r="P455" s="484"/>
      <c r="Q455" s="484"/>
      <c r="R455" s="484"/>
      <c r="S455" s="279"/>
      <c r="T455" s="509"/>
      <c r="U455" s="279"/>
      <c r="V455" s="486">
        <f>$AB$11-((N455*24))</f>
        <v>744</v>
      </c>
      <c r="W455" s="483">
        <v>132</v>
      </c>
      <c r="X455" s="510">
        <v>42.5</v>
      </c>
      <c r="Y455" s="281">
        <f>W455*X455</f>
        <v>5610</v>
      </c>
      <c r="Z455" s="486">
        <f>(Y455*(V455-L455*24))/V455</f>
        <v>5610</v>
      </c>
      <c r="AA455" s="282">
        <f>(Z455/Y455)*100</f>
        <v>100</v>
      </c>
      <c r="AB455" s="937"/>
    </row>
    <row r="456" spans="1:44" s="937" customFormat="1" ht="30" customHeight="1" thickBot="1" x14ac:dyDescent="0.25">
      <c r="A456" s="274">
        <v>30</v>
      </c>
      <c r="B456" s="1031" t="s">
        <v>1099</v>
      </c>
      <c r="C456" s="1032" t="s">
        <v>552</v>
      </c>
      <c r="D456" s="1033">
        <v>1.6830000000000001</v>
      </c>
      <c r="E456" s="1034" t="s">
        <v>546</v>
      </c>
      <c r="F456" s="1035" t="s">
        <v>49</v>
      </c>
      <c r="G456" s="1036"/>
      <c r="H456" s="1036"/>
      <c r="I456" s="1035" t="s">
        <v>49</v>
      </c>
      <c r="J456" s="1035" t="s">
        <v>49</v>
      </c>
      <c r="K456" s="754"/>
      <c r="L456" s="285">
        <f>IF(RIGHT(S456)="T",(+H456-G456),0)</f>
        <v>0</v>
      </c>
      <c r="M456" s="285">
        <f>IF(RIGHT(S456)="U",(+H456-G456),0)</f>
        <v>0</v>
      </c>
      <c r="N456" s="285">
        <f>IF(RIGHT(S456)="C",(+H456-G456),0)</f>
        <v>0</v>
      </c>
      <c r="O456" s="285">
        <f>IF(RIGHT(S456)="D",(+H456-G456),0)</f>
        <v>0</v>
      </c>
      <c r="P456" s="468"/>
      <c r="Q456" s="468"/>
      <c r="R456" s="468"/>
      <c r="S456" s="63"/>
      <c r="T456" s="20"/>
      <c r="U456" s="375"/>
      <c r="V456" s="491"/>
      <c r="W456" s="492"/>
      <c r="X456" s="492"/>
      <c r="Y456" s="492"/>
      <c r="Z456" s="486"/>
      <c r="AA456" s="493"/>
    </row>
    <row r="457" spans="1:44" s="937" customFormat="1" ht="30" customHeight="1" thickBot="1" x14ac:dyDescent="0.25">
      <c r="A457" s="325"/>
      <c r="B457" s="1037"/>
      <c r="C457" s="1021"/>
      <c r="D457" s="1022"/>
      <c r="E457" s="1023"/>
      <c r="F457" s="1024" t="s">
        <v>49</v>
      </c>
      <c r="G457" s="1036"/>
      <c r="H457" s="1036"/>
      <c r="I457" s="1024" t="s">
        <v>49</v>
      </c>
      <c r="J457" s="1024" t="s">
        <v>49</v>
      </c>
      <c r="K457" s="755"/>
      <c r="L457" s="318">
        <f>IF(RIGHT(S457)="T",(+H457-G457),0)</f>
        <v>0</v>
      </c>
      <c r="M457" s="318">
        <f>IF(RIGHT(S457)="U",(+H457-G457),0)</f>
        <v>0</v>
      </c>
      <c r="N457" s="318">
        <f>IF(RIGHT(S457)="C",(+H457-G457),0)</f>
        <v>0</v>
      </c>
      <c r="O457" s="318">
        <f>IF(RIGHT(S457)="D",(+H457-G457),0)</f>
        <v>0</v>
      </c>
      <c r="P457" s="532"/>
      <c r="Q457" s="532"/>
      <c r="R457" s="532"/>
      <c r="S457" s="26"/>
      <c r="T457" s="20"/>
      <c r="U457" s="506"/>
      <c r="V457" s="507"/>
      <c r="W457" s="507"/>
      <c r="X457" s="507"/>
      <c r="Y457" s="507"/>
      <c r="Z457" s="486"/>
      <c r="AA457" s="507"/>
    </row>
    <row r="458" spans="1:44" s="938" customFormat="1" ht="30" customHeight="1" thickBot="1" x14ac:dyDescent="0.25">
      <c r="A458" s="278"/>
      <c r="B458" s="1026"/>
      <c r="C458" s="1027" t="s">
        <v>53</v>
      </c>
      <c r="D458" s="1026"/>
      <c r="E458" s="1028"/>
      <c r="F458" s="1029" t="s">
        <v>49</v>
      </c>
      <c r="G458" s="1030"/>
      <c r="H458" s="1030"/>
      <c r="I458" s="1029" t="s">
        <v>49</v>
      </c>
      <c r="J458" s="1029" t="s">
        <v>49</v>
      </c>
      <c r="K458" s="484" t="s">
        <v>49</v>
      </c>
      <c r="L458" s="280">
        <f>SUM(L456:L457)</f>
        <v>0</v>
      </c>
      <c r="M458" s="280">
        <f>SUM(M456:M457)</f>
        <v>0</v>
      </c>
      <c r="N458" s="280">
        <f>SUM(N456:N457)</f>
        <v>0</v>
      </c>
      <c r="O458" s="280">
        <f>SUM(O456:O457)</f>
        <v>0</v>
      </c>
      <c r="P458" s="484"/>
      <c r="Q458" s="484"/>
      <c r="R458" s="484"/>
      <c r="S458" s="279"/>
      <c r="T458" s="509"/>
      <c r="U458" s="279"/>
      <c r="V458" s="486">
        <f>$AB$11-((N458*24))</f>
        <v>744</v>
      </c>
      <c r="W458" s="756">
        <v>132</v>
      </c>
      <c r="X458" s="757">
        <v>18.372</v>
      </c>
      <c r="Y458" s="281">
        <f>W458*X458</f>
        <v>2425.1039999999998</v>
      </c>
      <c r="Z458" s="486">
        <f>(Y458*(V458-L458*24))/V458</f>
        <v>2425.1039999999998</v>
      </c>
      <c r="AA458" s="282">
        <f>(Z458/Y458)*100</f>
        <v>100</v>
      </c>
      <c r="AB458" s="937"/>
    </row>
    <row r="459" spans="1:44" s="938" customFormat="1" ht="30" customHeight="1" thickBot="1" x14ac:dyDescent="0.25">
      <c r="A459" s="547"/>
      <c r="B459" s="525"/>
      <c r="C459" s="277"/>
      <c r="D459" s="525"/>
      <c r="E459" s="481"/>
      <c r="F459" s="482"/>
      <c r="G459" s="709"/>
      <c r="H459" s="709"/>
      <c r="I459" s="482"/>
      <c r="J459" s="482"/>
      <c r="K459" s="482"/>
      <c r="L459" s="340"/>
      <c r="M459" s="340"/>
      <c r="N459" s="340"/>
      <c r="O459" s="340"/>
      <c r="P459" s="482"/>
      <c r="Q459" s="482"/>
      <c r="R459" s="482"/>
      <c r="S459" s="525"/>
      <c r="T459" s="710"/>
      <c r="U459" s="525"/>
      <c r="V459" s="617"/>
      <c r="W459" s="481"/>
      <c r="X459" s="494"/>
      <c r="Y459" s="618"/>
      <c r="Z459" s="486"/>
      <c r="AA459" s="596"/>
      <c r="AB459" s="937"/>
    </row>
    <row r="460" spans="1:44" s="938" customFormat="1" ht="30" customHeight="1" thickBot="1" x14ac:dyDescent="0.25">
      <c r="A460" s="547"/>
      <c r="B460" s="525"/>
      <c r="C460" s="277"/>
      <c r="D460" s="525"/>
      <c r="E460" s="481"/>
      <c r="F460" s="482"/>
      <c r="G460" s="709"/>
      <c r="H460" s="709"/>
      <c r="I460" s="482"/>
      <c r="J460" s="482"/>
      <c r="K460" s="482"/>
      <c r="L460" s="340"/>
      <c r="M460" s="340"/>
      <c r="N460" s="340"/>
      <c r="O460" s="340"/>
      <c r="P460" s="482"/>
      <c r="Q460" s="482"/>
      <c r="R460" s="482"/>
      <c r="S460" s="525"/>
      <c r="T460" s="710"/>
      <c r="U460" s="525"/>
      <c r="V460" s="617"/>
      <c r="W460" s="481"/>
      <c r="X460" s="494"/>
      <c r="Y460" s="618"/>
      <c r="Z460" s="486"/>
      <c r="AA460" s="596"/>
      <c r="AB460" s="937"/>
    </row>
    <row r="461" spans="1:44" s="927" customFormat="1" ht="30" customHeight="1" thickBot="1" x14ac:dyDescent="0.25">
      <c r="A461" s="657"/>
      <c r="B461" s="758"/>
      <c r="C461" s="759"/>
      <c r="D461" s="760"/>
      <c r="E461" s="481"/>
      <c r="F461" s="495" t="s">
        <v>49</v>
      </c>
      <c r="G461" s="760"/>
      <c r="H461" s="760"/>
      <c r="I461" s="761"/>
      <c r="J461" s="761"/>
      <c r="K461" s="761"/>
      <c r="L461" s="762"/>
      <c r="M461" s="762"/>
      <c r="N461" s="762"/>
      <c r="O461" s="762"/>
      <c r="P461" s="762"/>
      <c r="Q461" s="762"/>
      <c r="R461" s="762"/>
      <c r="S461" s="762"/>
      <c r="T461" s="763"/>
      <c r="U461" s="762"/>
      <c r="V461" s="534"/>
      <c r="W461" s="591"/>
      <c r="X461" s="537">
        <f>SUM(X354:X455)</f>
        <v>1829.7060000000006</v>
      </c>
      <c r="Y461" s="764"/>
      <c r="Z461" s="486"/>
      <c r="AA461" s="534"/>
      <c r="AB461" s="922"/>
      <c r="AC461" s="922"/>
      <c r="AD461" s="922"/>
      <c r="AE461" s="922"/>
      <c r="AF461" s="922"/>
      <c r="AG461" s="922"/>
      <c r="AH461" s="922"/>
      <c r="AI461" s="922"/>
      <c r="AJ461" s="922"/>
      <c r="AK461" s="922"/>
      <c r="AL461" s="922"/>
      <c r="AM461" s="922"/>
      <c r="AN461" s="922"/>
      <c r="AO461" s="922"/>
      <c r="AP461" s="922"/>
      <c r="AQ461" s="922"/>
      <c r="AR461" s="922"/>
    </row>
    <row r="462" spans="1:44" s="927" customFormat="1" ht="30" customHeight="1" thickBot="1" x14ac:dyDescent="0.25">
      <c r="A462" s="765" t="s">
        <v>240</v>
      </c>
      <c r="B462" s="765"/>
      <c r="C462" s="458" t="s">
        <v>241</v>
      </c>
      <c r="D462" s="456"/>
      <c r="E462" s="483"/>
      <c r="F462" s="680" t="s">
        <v>49</v>
      </c>
      <c r="G462" s="456"/>
      <c r="H462" s="456"/>
      <c r="I462" s="459"/>
      <c r="J462" s="459"/>
      <c r="K462" s="459"/>
      <c r="L462" s="766"/>
      <c r="M462" s="767"/>
      <c r="N462" s="768"/>
      <c r="O462" s="768"/>
      <c r="P462" s="768"/>
      <c r="Q462" s="768"/>
      <c r="R462" s="768"/>
      <c r="S462" s="769"/>
      <c r="T462" s="502"/>
      <c r="U462" s="768"/>
      <c r="V462" s="501"/>
      <c r="W462" s="502"/>
      <c r="X462" s="649"/>
      <c r="Y462" s="503"/>
      <c r="Z462" s="486"/>
      <c r="AA462" s="501"/>
      <c r="AB462" s="922"/>
      <c r="AC462" s="922"/>
      <c r="AD462" s="922"/>
      <c r="AE462" s="922"/>
      <c r="AF462" s="922"/>
      <c r="AG462" s="922"/>
      <c r="AH462" s="922"/>
      <c r="AI462" s="922"/>
      <c r="AJ462" s="922"/>
      <c r="AK462" s="922"/>
      <c r="AL462" s="922"/>
      <c r="AM462" s="922"/>
      <c r="AN462" s="922"/>
      <c r="AO462" s="922"/>
      <c r="AP462" s="922"/>
      <c r="AQ462" s="922"/>
      <c r="AR462" s="922"/>
    </row>
    <row r="463" spans="1:44" s="927" customFormat="1" ht="30" customHeight="1" thickBot="1" x14ac:dyDescent="0.25">
      <c r="A463" s="602">
        <v>1</v>
      </c>
      <c r="B463" s="603" t="s">
        <v>242</v>
      </c>
      <c r="C463" s="770" t="s">
        <v>243</v>
      </c>
      <c r="D463" s="771">
        <v>58</v>
      </c>
      <c r="E463" s="772" t="s">
        <v>546</v>
      </c>
      <c r="F463" s="773" t="s">
        <v>49</v>
      </c>
      <c r="G463" s="774"/>
      <c r="H463" s="774"/>
      <c r="I463" s="775"/>
      <c r="J463" s="775"/>
      <c r="K463" s="775"/>
      <c r="L463" s="776">
        <v>0</v>
      </c>
      <c r="M463" s="776">
        <v>0</v>
      </c>
      <c r="N463" s="776">
        <v>0</v>
      </c>
      <c r="O463" s="776">
        <v>0</v>
      </c>
      <c r="P463" s="777"/>
      <c r="Q463" s="777"/>
      <c r="R463" s="777"/>
      <c r="S463" s="778"/>
      <c r="T463" s="610"/>
      <c r="U463" s="777"/>
      <c r="V463" s="538">
        <f>$AB$11-((N463*24))</f>
        <v>744</v>
      </c>
      <c r="W463" s="610">
        <v>50</v>
      </c>
      <c r="X463" s="605">
        <v>58</v>
      </c>
      <c r="Y463" s="611">
        <f>W463*X463</f>
        <v>2900</v>
      </c>
      <c r="Z463" s="486">
        <f>(Y463*(V463-L463*24))/V463</f>
        <v>2900</v>
      </c>
      <c r="AA463" s="612">
        <f>(Z463/Y463)*100</f>
        <v>100</v>
      </c>
      <c r="AB463" s="922"/>
      <c r="AC463" s="922"/>
      <c r="AD463" s="922"/>
      <c r="AE463" s="922"/>
      <c r="AF463" s="922"/>
      <c r="AG463" s="922"/>
      <c r="AH463" s="922"/>
      <c r="AI463" s="922"/>
      <c r="AJ463" s="922"/>
      <c r="AK463" s="922"/>
      <c r="AL463" s="922"/>
      <c r="AM463" s="922"/>
      <c r="AN463" s="922"/>
      <c r="AO463" s="922"/>
      <c r="AP463" s="922"/>
      <c r="AQ463" s="922"/>
      <c r="AR463" s="922"/>
    </row>
    <row r="464" spans="1:44" s="927" customFormat="1" ht="30" customHeight="1" thickBot="1" x14ac:dyDescent="0.25">
      <c r="A464" s="657"/>
      <c r="B464" s="758"/>
      <c r="C464" s="759"/>
      <c r="D464" s="760"/>
      <c r="E464" s="592"/>
      <c r="F464" s="495"/>
      <c r="G464" s="760"/>
      <c r="H464" s="760"/>
      <c r="I464" s="761"/>
      <c r="J464" s="761"/>
      <c r="K464" s="761"/>
      <c r="L464" s="762"/>
      <c r="M464" s="762"/>
      <c r="N464" s="779"/>
      <c r="O464" s="779"/>
      <c r="P464" s="779"/>
      <c r="Q464" s="779"/>
      <c r="R464" s="779"/>
      <c r="S464" s="780"/>
      <c r="T464" s="591"/>
      <c r="U464" s="779"/>
      <c r="V464" s="534"/>
      <c r="W464" s="591"/>
      <c r="X464" s="537"/>
      <c r="Y464" s="764"/>
      <c r="Z464" s="486"/>
      <c r="AA464" s="534"/>
      <c r="AB464" s="922"/>
      <c r="AC464" s="922"/>
      <c r="AD464" s="922"/>
      <c r="AE464" s="922"/>
      <c r="AF464" s="922"/>
      <c r="AG464" s="922"/>
      <c r="AH464" s="922"/>
      <c r="AI464" s="922"/>
      <c r="AJ464" s="922"/>
      <c r="AK464" s="922"/>
      <c r="AL464" s="922"/>
      <c r="AM464" s="922"/>
      <c r="AN464" s="922"/>
      <c r="AO464" s="922"/>
      <c r="AP464" s="922"/>
      <c r="AQ464" s="922"/>
      <c r="AR464" s="922"/>
    </row>
    <row r="465" spans="1:44" s="927" customFormat="1" ht="30" customHeight="1" thickBot="1" x14ac:dyDescent="0.25">
      <c r="A465" s="781">
        <f>A463+A456+A347+A54</f>
        <v>119</v>
      </c>
      <c r="B465" s="782" t="s">
        <v>244</v>
      </c>
      <c r="C465" s="783" t="s">
        <v>245</v>
      </c>
      <c r="D465" s="784"/>
      <c r="E465" s="502"/>
      <c r="F465" s="532"/>
      <c r="G465" s="784"/>
      <c r="H465" s="784"/>
      <c r="I465" s="785"/>
      <c r="J465" s="785"/>
      <c r="K465" s="785"/>
      <c r="L465" s="743">
        <f>SUM(L11:L464)/2</f>
        <v>3.2118055555547471</v>
      </c>
      <c r="M465" s="743">
        <f>SUM(M11:M464)/2</f>
        <v>1.3270833333408518</v>
      </c>
      <c r="N465" s="743">
        <f>SUM(N11:N464)/2</f>
        <v>3.8958333333284827</v>
      </c>
      <c r="O465" s="743">
        <f>SUM(O11:O464)/2</f>
        <v>52.567361111145146</v>
      </c>
      <c r="P465" s="743"/>
      <c r="Q465" s="743"/>
      <c r="R465" s="743"/>
      <c r="S465" s="743"/>
      <c r="T465" s="786"/>
      <c r="U465" s="743"/>
      <c r="V465" s="517"/>
      <c r="W465" s="743"/>
      <c r="X465" s="546">
        <f>SUM(X11:X463)</f>
        <v>16988.447000000007</v>
      </c>
      <c r="Y465" s="787">
        <f>SUM(Y11:Y463)</f>
        <v>8451373.930999998</v>
      </c>
      <c r="Z465" s="486">
        <f>SUM(Z11:Z463)</f>
        <v>8441189.8040003255</v>
      </c>
      <c r="AA465" s="788">
        <f>(Z465/Y465)*100</f>
        <v>99.879497380155939</v>
      </c>
      <c r="AB465" s="950" t="s">
        <v>547</v>
      </c>
      <c r="AC465" s="922"/>
      <c r="AD465" s="922"/>
      <c r="AE465" s="922"/>
      <c r="AF465" s="922"/>
      <c r="AG465" s="922"/>
      <c r="AH465" s="922"/>
      <c r="AI465" s="922"/>
      <c r="AJ465" s="922"/>
      <c r="AK465" s="922"/>
      <c r="AL465" s="922"/>
      <c r="AM465" s="922"/>
      <c r="AN465" s="922"/>
      <c r="AO465" s="922"/>
      <c r="AP465" s="922"/>
      <c r="AQ465" s="922"/>
      <c r="AR465" s="922"/>
    </row>
    <row r="466" spans="1:44" s="927" customFormat="1" ht="30" customHeight="1" thickBot="1" x14ac:dyDescent="0.25">
      <c r="A466" s="789"/>
      <c r="B466" s="790"/>
      <c r="C466" s="964" t="s">
        <v>247</v>
      </c>
      <c r="D466" s="965"/>
      <c r="E466" s="965"/>
      <c r="F466" s="965"/>
      <c r="G466" s="965"/>
      <c r="H466" s="965"/>
      <c r="I466" s="965"/>
      <c r="J466" s="965"/>
      <c r="K466" s="965"/>
      <c r="L466" s="966"/>
      <c r="M466" s="791">
        <f>(119*AA465+45*AA552+2*AA614+54*AA754)/(119+45+2+54)</f>
        <v>99.88726022447085</v>
      </c>
      <c r="N466" s="792" t="s">
        <v>248</v>
      </c>
      <c r="O466" s="793">
        <f>(4*AA592+2*AA600)/(4+2)</f>
        <v>99.452460062264365</v>
      </c>
      <c r="P466" s="961"/>
      <c r="Q466" s="962"/>
      <c r="R466" s="962"/>
      <c r="S466" s="963"/>
      <c r="T466" s="652"/>
      <c r="U466" s="652"/>
      <c r="V466" s="794"/>
      <c r="W466" s="652"/>
      <c r="X466" s="794"/>
      <c r="Y466" s="795"/>
      <c r="Z466" s="486"/>
      <c r="AA466" s="652"/>
      <c r="AB466" s="922"/>
      <c r="AC466" s="922"/>
      <c r="AD466" s="922"/>
      <c r="AE466" s="922"/>
      <c r="AF466" s="922"/>
      <c r="AG466" s="922"/>
      <c r="AH466" s="922"/>
      <c r="AI466" s="922"/>
      <c r="AJ466" s="922"/>
      <c r="AK466" s="922"/>
      <c r="AL466" s="922"/>
      <c r="AM466" s="922"/>
      <c r="AN466" s="922"/>
      <c r="AO466" s="922"/>
      <c r="AP466" s="922"/>
      <c r="AQ466" s="922"/>
      <c r="AR466" s="922"/>
    </row>
    <row r="467" spans="1:44" s="927" customFormat="1" ht="30" customHeight="1" thickBot="1" x14ac:dyDescent="0.25">
      <c r="A467" s="765" t="s">
        <v>43</v>
      </c>
      <c r="B467" s="765"/>
      <c r="C467" s="458" t="s">
        <v>249</v>
      </c>
      <c r="D467" s="456"/>
      <c r="E467" s="483"/>
      <c r="F467" s="680" t="s">
        <v>49</v>
      </c>
      <c r="G467" s="460"/>
      <c r="H467" s="460"/>
      <c r="I467" s="459"/>
      <c r="J467" s="459"/>
      <c r="K467" s="459"/>
      <c r="L467" s="768"/>
      <c r="M467" s="768"/>
      <c r="N467" s="768"/>
      <c r="O467" s="768"/>
      <c r="P467" s="768"/>
      <c r="Q467" s="768"/>
      <c r="R467" s="768"/>
      <c r="S467" s="796"/>
      <c r="T467" s="483"/>
      <c r="U467" s="768"/>
      <c r="V467" s="501"/>
      <c r="W467" s="457" t="s">
        <v>250</v>
      </c>
      <c r="X467" s="457"/>
      <c r="Y467" s="797" t="s">
        <v>251</v>
      </c>
      <c r="Z467" s="486"/>
      <c r="AA467" s="769"/>
      <c r="AB467" s="922"/>
      <c r="AC467" s="922"/>
      <c r="AD467" s="922"/>
      <c r="AE467" s="922"/>
      <c r="AF467" s="922"/>
      <c r="AG467" s="922"/>
      <c r="AH467" s="922"/>
      <c r="AI467" s="922"/>
      <c r="AJ467" s="922"/>
      <c r="AK467" s="922"/>
      <c r="AL467" s="922"/>
      <c r="AM467" s="922"/>
      <c r="AN467" s="922"/>
      <c r="AO467" s="922"/>
      <c r="AP467" s="922"/>
      <c r="AQ467" s="922"/>
      <c r="AR467" s="922"/>
    </row>
    <row r="468" spans="1:44" s="927" customFormat="1" ht="30" customHeight="1" thickBot="1" x14ac:dyDescent="0.25">
      <c r="A468" s="463">
        <v>1</v>
      </c>
      <c r="B468" s="512" t="s">
        <v>252</v>
      </c>
      <c r="C468" s="361" t="s">
        <v>503</v>
      </c>
      <c r="D468" s="798">
        <v>1500</v>
      </c>
      <c r="E468" s="772" t="s">
        <v>546</v>
      </c>
      <c r="F468" s="468" t="s">
        <v>49</v>
      </c>
      <c r="G468" s="32"/>
      <c r="H468" s="32"/>
      <c r="I468" s="721"/>
      <c r="J468" s="721"/>
      <c r="K468" s="721"/>
      <c r="L468" s="285">
        <f>IF(RIGHT(S468)="T",(+H468-G468),0)</f>
        <v>0</v>
      </c>
      <c r="M468" s="285">
        <f>IF(RIGHT(S468)="U",(+H468-G468),0)</f>
        <v>0</v>
      </c>
      <c r="N468" s="285">
        <f>IF(RIGHT(S468)="C",(+H468-G468),0)</f>
        <v>0</v>
      </c>
      <c r="O468" s="285">
        <f>IF(RIGHT(S468)="D",(+H468-G468),0)</f>
        <v>0</v>
      </c>
      <c r="P468" s="471"/>
      <c r="Q468" s="471"/>
      <c r="R468" s="471"/>
      <c r="S468" s="23"/>
      <c r="T468" s="374"/>
      <c r="U468" s="471"/>
      <c r="V468" s="613"/>
      <c r="W468" s="798"/>
      <c r="X468" s="489"/>
      <c r="Y468" s="614"/>
      <c r="Z468" s="486"/>
      <c r="AA468" s="615"/>
      <c r="AB468" s="922"/>
      <c r="AC468" s="922"/>
      <c r="AD468" s="922"/>
      <c r="AE468" s="922"/>
      <c r="AF468" s="922"/>
      <c r="AG468" s="922"/>
      <c r="AH468" s="922"/>
      <c r="AI468" s="922"/>
      <c r="AJ468" s="922"/>
      <c r="AK468" s="922"/>
      <c r="AL468" s="922"/>
      <c r="AM468" s="922"/>
      <c r="AN468" s="922"/>
      <c r="AO468" s="922"/>
      <c r="AP468" s="922"/>
      <c r="AQ468" s="922"/>
      <c r="AR468" s="922"/>
    </row>
    <row r="469" spans="1:44" s="938" customFormat="1" ht="30" customHeight="1" thickBot="1" x14ac:dyDescent="0.25">
      <c r="A469" s="278"/>
      <c r="B469" s="279"/>
      <c r="C469" s="287" t="s">
        <v>53</v>
      </c>
      <c r="D469" s="279"/>
      <c r="E469" s="483"/>
      <c r="F469" s="484" t="s">
        <v>49</v>
      </c>
      <c r="G469" s="283"/>
      <c r="H469" s="283"/>
      <c r="I469" s="484" t="s">
        <v>49</v>
      </c>
      <c r="J469" s="484" t="s">
        <v>49</v>
      </c>
      <c r="K469" s="484" t="s">
        <v>49</v>
      </c>
      <c r="L469" s="280">
        <f>SUM(L468:L468)</f>
        <v>0</v>
      </c>
      <c r="M469" s="280">
        <f>SUM(M468:M468)</f>
        <v>0</v>
      </c>
      <c r="N469" s="280">
        <f>SUM(N468:N468)</f>
        <v>0</v>
      </c>
      <c r="O469" s="280">
        <f>SUM(O468:O468)</f>
        <v>0</v>
      </c>
      <c r="P469" s="484"/>
      <c r="Q469" s="484"/>
      <c r="R469" s="484"/>
      <c r="S469" s="279"/>
      <c r="T469" s="279"/>
      <c r="U469" s="279"/>
      <c r="V469" s="486">
        <f t="shared" ref="V469" si="512">$AB$11-((N469*24))</f>
        <v>744</v>
      </c>
      <c r="W469" s="799">
        <v>1500</v>
      </c>
      <c r="X469" s="510"/>
      <c r="Y469" s="281">
        <f>W469</f>
        <v>1500</v>
      </c>
      <c r="Z469" s="486">
        <f t="shared" ref="Z469" si="513">(Y469*(V469-L469*24))/V469</f>
        <v>1500</v>
      </c>
      <c r="AA469" s="282">
        <f t="shared" ref="AA469" si="514">(Z469/Y469)*100</f>
        <v>100</v>
      </c>
      <c r="AB469" s="937"/>
    </row>
    <row r="470" spans="1:44" s="927" customFormat="1" ht="30" customHeight="1" thickBot="1" x14ac:dyDescent="0.25">
      <c r="A470" s="463">
        <v>2</v>
      </c>
      <c r="B470" s="512" t="s">
        <v>253</v>
      </c>
      <c r="C470" s="720" t="s">
        <v>254</v>
      </c>
      <c r="D470" s="798">
        <v>1500</v>
      </c>
      <c r="E470" s="772" t="s">
        <v>546</v>
      </c>
      <c r="F470" s="468" t="s">
        <v>49</v>
      </c>
      <c r="G470" s="32"/>
      <c r="H470" s="32"/>
      <c r="I470" s="721"/>
      <c r="J470" s="721"/>
      <c r="K470" s="721"/>
      <c r="L470" s="285">
        <f>IF(RIGHT(S470)="T",(+H470-G470),0)</f>
        <v>0</v>
      </c>
      <c r="M470" s="285">
        <f>IF(RIGHT(S470)="U",(+H470-G470),0)</f>
        <v>0</v>
      </c>
      <c r="N470" s="285">
        <f>IF(RIGHT(S470)="C",(+H470-G470),0)</f>
        <v>0</v>
      </c>
      <c r="O470" s="285">
        <f>IF(RIGHT(S470)="D",(+H470-G470),0)</f>
        <v>0</v>
      </c>
      <c r="P470" s="471"/>
      <c r="Q470" s="471"/>
      <c r="R470" s="471"/>
      <c r="S470" s="23"/>
      <c r="T470" s="24"/>
      <c r="U470" s="471"/>
      <c r="V470" s="613"/>
      <c r="W470" s="798"/>
      <c r="X470" s="489"/>
      <c r="Y470" s="614"/>
      <c r="Z470" s="486"/>
      <c r="AA470" s="615"/>
      <c r="AB470" s="922"/>
      <c r="AC470" s="922"/>
      <c r="AD470" s="922"/>
      <c r="AE470" s="922"/>
      <c r="AF470" s="922"/>
      <c r="AG470" s="922"/>
      <c r="AH470" s="922"/>
      <c r="AI470" s="922"/>
      <c r="AJ470" s="922"/>
      <c r="AK470" s="922"/>
      <c r="AL470" s="922"/>
      <c r="AM470" s="922"/>
      <c r="AN470" s="922"/>
      <c r="AO470" s="922"/>
      <c r="AP470" s="922"/>
      <c r="AQ470" s="922"/>
      <c r="AR470" s="922"/>
    </row>
    <row r="471" spans="1:44" s="938" customFormat="1" ht="30" customHeight="1" thickBot="1" x14ac:dyDescent="0.25">
      <c r="A471" s="278"/>
      <c r="B471" s="279"/>
      <c r="C471" s="287" t="s">
        <v>53</v>
      </c>
      <c r="D471" s="279"/>
      <c r="E471" s="483"/>
      <c r="F471" s="484" t="s">
        <v>49</v>
      </c>
      <c r="G471" s="283"/>
      <c r="H471" s="283"/>
      <c r="I471" s="484" t="s">
        <v>49</v>
      </c>
      <c r="J471" s="484" t="s">
        <v>49</v>
      </c>
      <c r="K471" s="484" t="s">
        <v>49</v>
      </c>
      <c r="L471" s="280">
        <f>SUM(L470:L470)</f>
        <v>0</v>
      </c>
      <c r="M471" s="280">
        <f>SUM(M470:M470)</f>
        <v>0</v>
      </c>
      <c r="N471" s="280">
        <f>SUM(N470:N470)</f>
        <v>0</v>
      </c>
      <c r="O471" s="280">
        <f>SUM(O470:O470)</f>
        <v>0</v>
      </c>
      <c r="P471" s="484"/>
      <c r="Q471" s="484"/>
      <c r="R471" s="484"/>
      <c r="S471" s="279"/>
      <c r="T471" s="279"/>
      <c r="U471" s="279"/>
      <c r="V471" s="486">
        <f t="shared" ref="V471" si="515">$AB$11-((N471*24))</f>
        <v>744</v>
      </c>
      <c r="W471" s="799">
        <v>1500</v>
      </c>
      <c r="X471" s="510"/>
      <c r="Y471" s="281">
        <f t="shared" ref="Y471" si="516">W471</f>
        <v>1500</v>
      </c>
      <c r="Z471" s="486">
        <f t="shared" ref="Z471" si="517">(Y471*(V471-L471*24))/V471</f>
        <v>1500</v>
      </c>
      <c r="AA471" s="282">
        <f t="shared" ref="AA471" si="518">(Z471/Y471)*100</f>
        <v>100</v>
      </c>
      <c r="AB471" s="937"/>
    </row>
    <row r="472" spans="1:44" s="927" customFormat="1" ht="30" customHeight="1" thickBot="1" x14ac:dyDescent="0.25">
      <c r="A472" s="602">
        <v>3</v>
      </c>
      <c r="B472" s="603" t="s">
        <v>255</v>
      </c>
      <c r="C472" s="800" t="s">
        <v>256</v>
      </c>
      <c r="D472" s="801">
        <v>1500</v>
      </c>
      <c r="E472" s="772" t="s">
        <v>546</v>
      </c>
      <c r="F472" s="606" t="s">
        <v>49</v>
      </c>
      <c r="G472" s="241">
        <v>42925.361805555556</v>
      </c>
      <c r="H472" s="241">
        <v>42925.435416666667</v>
      </c>
      <c r="I472" s="802"/>
      <c r="J472" s="802"/>
      <c r="K472" s="802"/>
      <c r="L472" s="285">
        <f>IF(RIGHT(S472)="T",(+H472-G472),0)</f>
        <v>7.3611111110949423E-2</v>
      </c>
      <c r="M472" s="285">
        <f>IF(RIGHT(S472)="U",(+H472-G472),0)</f>
        <v>0</v>
      </c>
      <c r="N472" s="285">
        <f>IF(RIGHT(S472)="C",(+H472-G472),0)</f>
        <v>0</v>
      </c>
      <c r="O472" s="285">
        <f>IF(RIGHT(S472)="D",(+H472-G472),0)</f>
        <v>0</v>
      </c>
      <c r="P472" s="803"/>
      <c r="Q472" s="803"/>
      <c r="R472" s="803"/>
      <c r="S472" s="21" t="s">
        <v>599</v>
      </c>
      <c r="T472" s="55" t="s">
        <v>1144</v>
      </c>
      <c r="U472" s="803"/>
      <c r="V472" s="538"/>
      <c r="W472" s="801"/>
      <c r="X472" s="605"/>
      <c r="Y472" s="611"/>
      <c r="Z472" s="486"/>
      <c r="AA472" s="612"/>
      <c r="AB472" s="922"/>
      <c r="AC472" s="922"/>
      <c r="AD472" s="922"/>
      <c r="AE472" s="922"/>
      <c r="AF472" s="922"/>
      <c r="AG472" s="922"/>
      <c r="AH472" s="922"/>
      <c r="AI472" s="922"/>
      <c r="AJ472" s="922"/>
      <c r="AK472" s="922"/>
      <c r="AL472" s="922"/>
      <c r="AM472" s="922"/>
      <c r="AN472" s="922"/>
      <c r="AO472" s="922"/>
      <c r="AP472" s="922"/>
      <c r="AQ472" s="922"/>
      <c r="AR472" s="922"/>
    </row>
    <row r="473" spans="1:44" s="938" customFormat="1" ht="30" customHeight="1" thickBot="1" x14ac:dyDescent="0.25">
      <c r="A473" s="278"/>
      <c r="B473" s="279"/>
      <c r="C473" s="287" t="s">
        <v>53</v>
      </c>
      <c r="D473" s="279"/>
      <c r="E473" s="483"/>
      <c r="F473" s="484" t="s">
        <v>49</v>
      </c>
      <c r="G473" s="283"/>
      <c r="H473" s="283"/>
      <c r="I473" s="484" t="s">
        <v>49</v>
      </c>
      <c r="J473" s="484" t="s">
        <v>49</v>
      </c>
      <c r="K473" s="484" t="s">
        <v>49</v>
      </c>
      <c r="L473" s="280">
        <f>SUM(L472:L472)</f>
        <v>7.3611111110949423E-2</v>
      </c>
      <c r="M473" s="280">
        <f>SUM(M472:M472)</f>
        <v>0</v>
      </c>
      <c r="N473" s="280">
        <f>SUM(N472:N472)</f>
        <v>0</v>
      </c>
      <c r="O473" s="280">
        <f>SUM(O472:O472)</f>
        <v>0</v>
      </c>
      <c r="P473" s="484"/>
      <c r="Q473" s="484"/>
      <c r="R473" s="484"/>
      <c r="S473" s="279"/>
      <c r="T473" s="279"/>
      <c r="U473" s="279"/>
      <c r="V473" s="538">
        <f t="shared" ref="V473" si="519">$AB$11-((N473*24))</f>
        <v>744</v>
      </c>
      <c r="W473" s="801">
        <v>1500</v>
      </c>
      <c r="X473" s="605"/>
      <c r="Y473" s="611">
        <f t="shared" ref="Y473" si="520">W473</f>
        <v>1500</v>
      </c>
      <c r="Z473" s="486">
        <f t="shared" ref="Z473" si="521">(Y473*(V473-L473*24))/V473</f>
        <v>1496.4381720430185</v>
      </c>
      <c r="AA473" s="612">
        <f t="shared" ref="AA473" si="522">(Z473/Y473)*100</f>
        <v>99.762544802867907</v>
      </c>
      <c r="AB473" s="937"/>
    </row>
    <row r="474" spans="1:44" s="927" customFormat="1" ht="30" customHeight="1" thickBot="1" x14ac:dyDescent="0.25">
      <c r="A474" s="602">
        <v>4</v>
      </c>
      <c r="B474" s="603" t="s">
        <v>257</v>
      </c>
      <c r="C474" s="800" t="s">
        <v>258</v>
      </c>
      <c r="D474" s="801">
        <v>1500</v>
      </c>
      <c r="E474" s="772" t="s">
        <v>546</v>
      </c>
      <c r="F474" s="606" t="s">
        <v>49</v>
      </c>
      <c r="G474" s="241">
        <v>42925.361805555556</v>
      </c>
      <c r="H474" s="241">
        <v>42925.445138888892</v>
      </c>
      <c r="I474" s="802"/>
      <c r="J474" s="802"/>
      <c r="K474" s="802"/>
      <c r="L474" s="285">
        <f>IF(RIGHT(S474)="T",(+H474-G474),0)</f>
        <v>8.3333333335758653E-2</v>
      </c>
      <c r="M474" s="285">
        <f>IF(RIGHT(S474)="U",(+H474-G474),0)</f>
        <v>0</v>
      </c>
      <c r="N474" s="285">
        <f>IF(RIGHT(S474)="C",(+H474-G474),0)</f>
        <v>0</v>
      </c>
      <c r="O474" s="285">
        <f>IF(RIGHT(S474)="D",(+H474-G474),0)</f>
        <v>0</v>
      </c>
      <c r="P474" s="803"/>
      <c r="Q474" s="803"/>
      <c r="R474" s="803"/>
      <c r="S474" s="21" t="s">
        <v>599</v>
      </c>
      <c r="T474" s="55" t="s">
        <v>1144</v>
      </c>
      <c r="U474" s="803"/>
      <c r="V474" s="538">
        <f t="shared" ref="V474" si="523">$AB$11-((N474*24))</f>
        <v>744</v>
      </c>
      <c r="W474" s="801">
        <v>1500</v>
      </c>
      <c r="X474" s="605"/>
      <c r="Y474" s="611">
        <f t="shared" ref="Y474:Y515" si="524">W474</f>
        <v>1500</v>
      </c>
      <c r="Z474" s="486">
        <f t="shared" ref="Z474" si="525">(Y474*(V474-L474*24))/V474</f>
        <v>1495.9677419353666</v>
      </c>
      <c r="AA474" s="612">
        <f t="shared" ref="AA474" si="526">(Z474/Y474)*100</f>
        <v>99.731182795691112</v>
      </c>
      <c r="AB474" s="922"/>
      <c r="AC474" s="922"/>
      <c r="AD474" s="922"/>
      <c r="AE474" s="922"/>
      <c r="AF474" s="922"/>
      <c r="AG474" s="922"/>
      <c r="AH474" s="922"/>
      <c r="AI474" s="922"/>
      <c r="AJ474" s="922"/>
      <c r="AK474" s="922"/>
      <c r="AL474" s="922"/>
      <c r="AM474" s="922"/>
      <c r="AN474" s="922"/>
      <c r="AO474" s="922"/>
      <c r="AP474" s="922"/>
      <c r="AQ474" s="922"/>
      <c r="AR474" s="922"/>
    </row>
    <row r="475" spans="1:44" s="927" customFormat="1" ht="30" customHeight="1" thickBot="1" x14ac:dyDescent="0.25">
      <c r="A475" s="602">
        <v>5</v>
      </c>
      <c r="B475" s="603" t="s">
        <v>259</v>
      </c>
      <c r="C475" s="800" t="s">
        <v>260</v>
      </c>
      <c r="D475" s="801">
        <v>1500</v>
      </c>
      <c r="E475" s="772" t="s">
        <v>546</v>
      </c>
      <c r="F475" s="606" t="s">
        <v>49</v>
      </c>
      <c r="G475" s="32"/>
      <c r="H475" s="32"/>
      <c r="I475" s="802"/>
      <c r="J475" s="802"/>
      <c r="K475" s="802"/>
      <c r="L475" s="285">
        <f>IF(RIGHT(S475)="T",(+H475-G475),0)</f>
        <v>0</v>
      </c>
      <c r="M475" s="285">
        <f>IF(RIGHT(S475)="U",(+H475-G475),0)</f>
        <v>0</v>
      </c>
      <c r="N475" s="285">
        <f>IF(RIGHT(S475)="C",(+H475-G475),0)</f>
        <v>0</v>
      </c>
      <c r="O475" s="285">
        <f>IF(RIGHT(S475)="D",(+H475-G475),0)</f>
        <v>0</v>
      </c>
      <c r="P475" s="803"/>
      <c r="Q475" s="803"/>
      <c r="R475" s="803"/>
      <c r="S475" s="23"/>
      <c r="T475" s="24"/>
      <c r="U475" s="803"/>
      <c r="V475" s="538"/>
      <c r="W475" s="801"/>
      <c r="X475" s="605"/>
      <c r="Y475" s="611"/>
      <c r="Z475" s="486"/>
      <c r="AA475" s="612"/>
      <c r="AB475" s="922"/>
      <c r="AC475" s="922"/>
      <c r="AD475" s="922"/>
      <c r="AE475" s="922"/>
      <c r="AF475" s="922"/>
      <c r="AG475" s="922"/>
      <c r="AH475" s="922"/>
      <c r="AI475" s="922"/>
      <c r="AJ475" s="922"/>
      <c r="AK475" s="922"/>
      <c r="AL475" s="922"/>
      <c r="AM475" s="922"/>
      <c r="AN475" s="922"/>
      <c r="AO475" s="922"/>
      <c r="AP475" s="922"/>
      <c r="AQ475" s="922"/>
      <c r="AR475" s="922"/>
    </row>
    <row r="476" spans="1:44" s="938" customFormat="1" ht="30" customHeight="1" thickBot="1" x14ac:dyDescent="0.25">
      <c r="A476" s="323"/>
      <c r="B476" s="321"/>
      <c r="C476" s="322" t="s">
        <v>53</v>
      </c>
      <c r="D476" s="321"/>
      <c r="E476" s="483"/>
      <c r="F476" s="569" t="s">
        <v>49</v>
      </c>
      <c r="G476" s="324"/>
      <c r="H476" s="324"/>
      <c r="I476" s="569" t="s">
        <v>49</v>
      </c>
      <c r="J476" s="569" t="s">
        <v>49</v>
      </c>
      <c r="K476" s="569" t="s">
        <v>49</v>
      </c>
      <c r="L476" s="320">
        <f>SUM(L475:L475)</f>
        <v>0</v>
      </c>
      <c r="M476" s="320">
        <f>SUM(M475:M475)</f>
        <v>0</v>
      </c>
      <c r="N476" s="320">
        <f>SUM(N475:N475)</f>
        <v>0</v>
      </c>
      <c r="O476" s="320">
        <f>SUM(O475:O475)</f>
        <v>0</v>
      </c>
      <c r="P476" s="569"/>
      <c r="Q476" s="569"/>
      <c r="R476" s="569"/>
      <c r="S476" s="321"/>
      <c r="T476" s="321"/>
      <c r="U476" s="321"/>
      <c r="V476" s="538">
        <f t="shared" ref="V476" si="527">$AB$11-((N476*24))</f>
        <v>744</v>
      </c>
      <c r="W476" s="801">
        <v>1500</v>
      </c>
      <c r="X476" s="605"/>
      <c r="Y476" s="611">
        <f t="shared" ref="Y476" si="528">W476</f>
        <v>1500</v>
      </c>
      <c r="Z476" s="486">
        <f t="shared" ref="Z476" si="529">(Y476*(V476-L476*24))/V476</f>
        <v>1500</v>
      </c>
      <c r="AA476" s="612">
        <f t="shared" ref="AA476" si="530">(Z476/Y476)*100</f>
        <v>100</v>
      </c>
      <c r="AB476" s="937"/>
    </row>
    <row r="477" spans="1:44" s="927" customFormat="1" ht="30" customHeight="1" thickBot="1" x14ac:dyDescent="0.25">
      <c r="A477" s="463">
        <v>6</v>
      </c>
      <c r="B477" s="512" t="s">
        <v>261</v>
      </c>
      <c r="C477" s="720" t="s">
        <v>262</v>
      </c>
      <c r="D477" s="798">
        <v>1500</v>
      </c>
      <c r="E477" s="772" t="s">
        <v>546</v>
      </c>
      <c r="F477" s="468" t="s">
        <v>49</v>
      </c>
      <c r="G477" s="63"/>
      <c r="H477" s="63"/>
      <c r="I477" s="721"/>
      <c r="J477" s="721"/>
      <c r="K477" s="721"/>
      <c r="L477" s="285">
        <f>IF(RIGHT(S477)="T",(+H477-G477),0)</f>
        <v>0</v>
      </c>
      <c r="M477" s="285">
        <f>IF(RIGHT(S477)="U",(+H477-G477),0)</f>
        <v>0</v>
      </c>
      <c r="N477" s="285">
        <f>IF(RIGHT(S477)="C",(+H477-G477),0)</f>
        <v>0</v>
      </c>
      <c r="O477" s="285">
        <f>IF(RIGHT(S477)="D",(+H477-G477),0)</f>
        <v>0</v>
      </c>
      <c r="P477" s="740"/>
      <c r="Q477" s="740"/>
      <c r="R477" s="740"/>
      <c r="S477" s="26"/>
      <c r="T477" s="20"/>
      <c r="U477" s="740"/>
      <c r="V477" s="613"/>
      <c r="W477" s="798"/>
      <c r="X477" s="489"/>
      <c r="Y477" s="614"/>
      <c r="Z477" s="486"/>
      <c r="AA477" s="615"/>
      <c r="AB477" s="922"/>
      <c r="AC477" s="922"/>
      <c r="AD477" s="922"/>
      <c r="AE477" s="922"/>
      <c r="AF477" s="922"/>
      <c r="AG477" s="922"/>
      <c r="AH477" s="922"/>
      <c r="AI477" s="922"/>
      <c r="AJ477" s="922"/>
      <c r="AK477" s="922"/>
      <c r="AL477" s="922"/>
      <c r="AM477" s="922"/>
      <c r="AN477" s="922"/>
      <c r="AO477" s="922"/>
      <c r="AP477" s="922"/>
      <c r="AQ477" s="922"/>
      <c r="AR477" s="922"/>
    </row>
    <row r="478" spans="1:44" s="938" customFormat="1" ht="30" customHeight="1" thickBot="1" x14ac:dyDescent="0.25">
      <c r="A478" s="323"/>
      <c r="B478" s="321"/>
      <c r="C478" s="322" t="s">
        <v>53</v>
      </c>
      <c r="D478" s="321"/>
      <c r="E478" s="483"/>
      <c r="F478" s="569" t="s">
        <v>49</v>
      </c>
      <c r="G478" s="324"/>
      <c r="H478" s="324"/>
      <c r="I478" s="569" t="s">
        <v>49</v>
      </c>
      <c r="J478" s="569" t="s">
        <v>49</v>
      </c>
      <c r="K478" s="569" t="s">
        <v>49</v>
      </c>
      <c r="L478" s="320">
        <f>SUM(L477:L477)</f>
        <v>0</v>
      </c>
      <c r="M478" s="320">
        <f>SUM(M477:M477)</f>
        <v>0</v>
      </c>
      <c r="N478" s="320">
        <f>SUM(N477:N477)</f>
        <v>0</v>
      </c>
      <c r="O478" s="320">
        <f>SUM(O477:O477)</f>
        <v>0</v>
      </c>
      <c r="P478" s="569"/>
      <c r="Q478" s="569"/>
      <c r="R478" s="569"/>
      <c r="S478" s="321"/>
      <c r="T478" s="321"/>
      <c r="U478" s="321"/>
      <c r="V478" s="572">
        <f t="shared" ref="V478" si="531">$AB$11-((N478*24))</f>
        <v>744</v>
      </c>
      <c r="W478" s="804">
        <v>1500</v>
      </c>
      <c r="X478" s="637"/>
      <c r="Y478" s="338">
        <f t="shared" ref="Y478" si="532">W478</f>
        <v>1500</v>
      </c>
      <c r="Z478" s="486">
        <f t="shared" ref="Z478" si="533">(Y478*(V478-L478*24))/V478</f>
        <v>1500</v>
      </c>
      <c r="AA478" s="339">
        <f t="shared" ref="AA478" si="534">(Z478/Y478)*100</f>
        <v>100</v>
      </c>
      <c r="AB478" s="937"/>
    </row>
    <row r="479" spans="1:44" s="927" customFormat="1" ht="30" customHeight="1" thickBot="1" x14ac:dyDescent="0.25">
      <c r="A479" s="602">
        <v>11</v>
      </c>
      <c r="B479" s="603" t="s">
        <v>263</v>
      </c>
      <c r="C479" s="800" t="s">
        <v>264</v>
      </c>
      <c r="D479" s="801">
        <v>1500</v>
      </c>
      <c r="E479" s="592" t="s">
        <v>546</v>
      </c>
      <c r="F479" s="606" t="s">
        <v>49</v>
      </c>
      <c r="G479" s="63"/>
      <c r="H479" s="63"/>
      <c r="I479" s="802"/>
      <c r="J479" s="802"/>
      <c r="K479" s="802"/>
      <c r="L479" s="285">
        <f>IF(RIGHT(S479)="T",(+H479-G479),0)</f>
        <v>0</v>
      </c>
      <c r="M479" s="285">
        <f>IF(RIGHT(S479)="U",(+H479-G479),0)</f>
        <v>0</v>
      </c>
      <c r="N479" s="285">
        <f>IF(RIGHT(S479)="C",(+H479-G479),0)</f>
        <v>0</v>
      </c>
      <c r="O479" s="285">
        <f>IF(RIGHT(S479)="D",(+H479-G479),0)</f>
        <v>0</v>
      </c>
      <c r="P479" s="468"/>
      <c r="Q479" s="468"/>
      <c r="R479" s="468"/>
      <c r="S479" s="26"/>
      <c r="T479" s="20"/>
      <c r="U479" s="803"/>
      <c r="V479" s="538"/>
      <c r="W479" s="801"/>
      <c r="X479" s="605"/>
      <c r="Y479" s="611"/>
      <c r="Z479" s="486"/>
      <c r="AA479" s="612"/>
      <c r="AB479" s="922"/>
      <c r="AC479" s="922"/>
      <c r="AD479" s="922"/>
      <c r="AE479" s="922"/>
      <c r="AF479" s="922"/>
      <c r="AG479" s="922"/>
      <c r="AH479" s="922"/>
      <c r="AI479" s="922"/>
      <c r="AJ479" s="922"/>
      <c r="AK479" s="922"/>
      <c r="AL479" s="922"/>
      <c r="AM479" s="922"/>
      <c r="AN479" s="922"/>
      <c r="AO479" s="922"/>
      <c r="AP479" s="922"/>
      <c r="AQ479" s="922"/>
      <c r="AR479" s="922"/>
    </row>
    <row r="480" spans="1:44" s="927" customFormat="1" ht="30" customHeight="1" thickBot="1" x14ac:dyDescent="0.25">
      <c r="A480" s="805"/>
      <c r="B480" s="603"/>
      <c r="C480" s="654" t="s">
        <v>53</v>
      </c>
      <c r="D480" s="653"/>
      <c r="E480" s="483"/>
      <c r="F480" s="484" t="s">
        <v>49</v>
      </c>
      <c r="G480" s="283"/>
      <c r="H480" s="283"/>
      <c r="I480" s="484" t="s">
        <v>49</v>
      </c>
      <c r="J480" s="484" t="s">
        <v>49</v>
      </c>
      <c r="K480" s="601"/>
      <c r="L480" s="280">
        <f>SUM(L479:L479)</f>
        <v>0</v>
      </c>
      <c r="M480" s="280">
        <f>SUM(M479:M479)</f>
        <v>0</v>
      </c>
      <c r="N480" s="280">
        <f>SUM(N479:N479)</f>
        <v>0</v>
      </c>
      <c r="O480" s="280">
        <f>SUM(O479:O479)</f>
        <v>0</v>
      </c>
      <c r="P480" s="484"/>
      <c r="Q480" s="484"/>
      <c r="R480" s="484"/>
      <c r="S480" s="803"/>
      <c r="T480" s="806"/>
      <c r="U480" s="803"/>
      <c r="V480" s="538">
        <f t="shared" ref="V480" si="535">$AB$11-((N480*24))</f>
        <v>744</v>
      </c>
      <c r="W480" s="801">
        <v>1500</v>
      </c>
      <c r="X480" s="605"/>
      <c r="Y480" s="611">
        <f t="shared" ref="Y480" si="536">W480</f>
        <v>1500</v>
      </c>
      <c r="Z480" s="486">
        <f t="shared" ref="Z480" si="537">(Y480*(V480-L480*24))/V480</f>
        <v>1500</v>
      </c>
      <c r="AA480" s="612">
        <f t="shared" ref="AA480" si="538">(Z480/Y480)*100</f>
        <v>100</v>
      </c>
      <c r="AB480" s="922"/>
      <c r="AC480" s="922"/>
      <c r="AD480" s="922"/>
      <c r="AE480" s="922"/>
      <c r="AF480" s="922"/>
      <c r="AG480" s="922"/>
      <c r="AH480" s="922"/>
      <c r="AI480" s="922"/>
      <c r="AJ480" s="922"/>
      <c r="AK480" s="922"/>
      <c r="AL480" s="922"/>
      <c r="AM480" s="922"/>
      <c r="AN480" s="922"/>
      <c r="AO480" s="922"/>
      <c r="AP480" s="922"/>
      <c r="AQ480" s="922"/>
      <c r="AR480" s="922"/>
    </row>
    <row r="481" spans="1:44" s="927" customFormat="1" ht="30" customHeight="1" thickBot="1" x14ac:dyDescent="0.25">
      <c r="A481" s="602">
        <v>12</v>
      </c>
      <c r="B481" s="603" t="s">
        <v>265</v>
      </c>
      <c r="C481" s="800" t="s">
        <v>266</v>
      </c>
      <c r="D481" s="801">
        <v>1500</v>
      </c>
      <c r="E481" s="592" t="s">
        <v>546</v>
      </c>
      <c r="F481" s="606" t="s">
        <v>49</v>
      </c>
      <c r="G481" s="63"/>
      <c r="H481" s="63"/>
      <c r="I481" s="468" t="s">
        <v>49</v>
      </c>
      <c r="J481" s="468" t="s">
        <v>49</v>
      </c>
      <c r="K481" s="802"/>
      <c r="L481" s="285">
        <f>IF(RIGHT(S481)="T",(+H481-G481),0)</f>
        <v>0</v>
      </c>
      <c r="M481" s="285">
        <f>IF(RIGHT(S481)="U",(+H481-G481),0)</f>
        <v>0</v>
      </c>
      <c r="N481" s="285">
        <f>IF(RIGHT(S481)="C",(+H481-G481),0)</f>
        <v>0</v>
      </c>
      <c r="O481" s="285">
        <f>IF(RIGHT(S481)="D",(+H481-G481),0)</f>
        <v>0</v>
      </c>
      <c r="P481" s="468"/>
      <c r="Q481" s="468"/>
      <c r="R481" s="468"/>
      <c r="S481" s="26"/>
      <c r="T481" s="20"/>
      <c r="U481" s="803"/>
      <c r="V481" s="538"/>
      <c r="W481" s="801"/>
      <c r="X481" s="605"/>
      <c r="Y481" s="611"/>
      <c r="Z481" s="486"/>
      <c r="AA481" s="612"/>
      <c r="AB481" s="922"/>
      <c r="AC481" s="922"/>
      <c r="AD481" s="922"/>
      <c r="AE481" s="922"/>
      <c r="AF481" s="922"/>
      <c r="AG481" s="922"/>
      <c r="AH481" s="922"/>
      <c r="AI481" s="922"/>
      <c r="AJ481" s="922"/>
      <c r="AK481" s="922"/>
      <c r="AL481" s="922"/>
      <c r="AM481" s="922"/>
      <c r="AN481" s="922"/>
      <c r="AO481" s="922"/>
      <c r="AP481" s="922"/>
      <c r="AQ481" s="922"/>
      <c r="AR481" s="922"/>
    </row>
    <row r="482" spans="1:44" s="927" customFormat="1" ht="30" customHeight="1" thickBot="1" x14ac:dyDescent="0.25">
      <c r="A482" s="805"/>
      <c r="B482" s="603"/>
      <c r="C482" s="654" t="s">
        <v>53</v>
      </c>
      <c r="D482" s="653"/>
      <c r="E482" s="483"/>
      <c r="F482" s="484" t="s">
        <v>49</v>
      </c>
      <c r="G482" s="283"/>
      <c r="H482" s="283"/>
      <c r="I482" s="484" t="s">
        <v>49</v>
      </c>
      <c r="J482" s="484" t="s">
        <v>49</v>
      </c>
      <c r="K482" s="601"/>
      <c r="L482" s="280">
        <f>SUM(L481:L481)</f>
        <v>0</v>
      </c>
      <c r="M482" s="280">
        <f>SUM(M481:M481)</f>
        <v>0</v>
      </c>
      <c r="N482" s="280">
        <f>SUM(N481:N481)</f>
        <v>0</v>
      </c>
      <c r="O482" s="280">
        <f>SUM(O481:O481)</f>
        <v>0</v>
      </c>
      <c r="P482" s="484"/>
      <c r="Q482" s="484"/>
      <c r="R482" s="484"/>
      <c r="S482" s="803"/>
      <c r="T482" s="806"/>
      <c r="U482" s="803"/>
      <c r="V482" s="538">
        <f t="shared" ref="V482" si="539">$AB$11-((N482*24))</f>
        <v>744</v>
      </c>
      <c r="W482" s="801">
        <v>1500</v>
      </c>
      <c r="X482" s="605"/>
      <c r="Y482" s="611">
        <f t="shared" ref="Y482" si="540">W482</f>
        <v>1500</v>
      </c>
      <c r="Z482" s="486">
        <f t="shared" ref="Z482" si="541">(Y482*(V482-L482*24))/V482</f>
        <v>1500</v>
      </c>
      <c r="AA482" s="612">
        <f t="shared" ref="AA482" si="542">(Z482/Y482)*100</f>
        <v>100</v>
      </c>
      <c r="AB482" s="922"/>
      <c r="AC482" s="922"/>
      <c r="AD482" s="922"/>
      <c r="AE482" s="922"/>
      <c r="AF482" s="922"/>
      <c r="AG482" s="922"/>
      <c r="AH482" s="922"/>
      <c r="AI482" s="922"/>
      <c r="AJ482" s="922"/>
      <c r="AK482" s="922"/>
      <c r="AL482" s="922"/>
      <c r="AM482" s="922"/>
      <c r="AN482" s="922"/>
      <c r="AO482" s="922"/>
      <c r="AP482" s="922"/>
      <c r="AQ482" s="922"/>
      <c r="AR482" s="922"/>
    </row>
    <row r="483" spans="1:44" s="927" customFormat="1" ht="35.25" customHeight="1" thickBot="1" x14ac:dyDescent="0.25">
      <c r="A483" s="650">
        <v>15</v>
      </c>
      <c r="B483" s="603" t="s">
        <v>442</v>
      </c>
      <c r="C483" s="720" t="s">
        <v>443</v>
      </c>
      <c r="D483" s="801">
        <v>1500</v>
      </c>
      <c r="E483" s="592" t="s">
        <v>546</v>
      </c>
      <c r="F483" s="468" t="s">
        <v>49</v>
      </c>
      <c r="G483" s="63"/>
      <c r="H483" s="63"/>
      <c r="I483" s="468" t="s">
        <v>49</v>
      </c>
      <c r="J483" s="468" t="s">
        <v>49</v>
      </c>
      <c r="K483" s="754"/>
      <c r="L483" s="285">
        <f>IF(RIGHT(S483)="T",(+H483-G483),0)</f>
        <v>0</v>
      </c>
      <c r="M483" s="285">
        <f>IF(RIGHT(S483)="U",(+H483-G483),0)</f>
        <v>0</v>
      </c>
      <c r="N483" s="285">
        <f>IF(RIGHT(S483)="C",(+H483-G483),0)</f>
        <v>0</v>
      </c>
      <c r="O483" s="285">
        <f>IF(RIGHT(S483)="D",(+H483-G483),0)</f>
        <v>0</v>
      </c>
      <c r="P483" s="468"/>
      <c r="Q483" s="468"/>
      <c r="R483" s="468"/>
      <c r="S483" s="26"/>
      <c r="T483" s="20"/>
      <c r="U483" s="375"/>
      <c r="V483" s="491"/>
      <c r="W483" s="492"/>
      <c r="X483" s="492"/>
      <c r="Y483" s="492"/>
      <c r="Z483" s="486"/>
      <c r="AA483" s="493"/>
      <c r="AB483" s="922"/>
      <c r="AC483" s="922"/>
      <c r="AD483" s="922"/>
      <c r="AE483" s="922"/>
      <c r="AF483" s="922"/>
      <c r="AG483" s="922"/>
      <c r="AH483" s="922"/>
      <c r="AI483" s="922"/>
      <c r="AJ483" s="922"/>
      <c r="AK483" s="922"/>
      <c r="AL483" s="922"/>
      <c r="AM483" s="922"/>
      <c r="AN483" s="922"/>
      <c r="AO483" s="922"/>
      <c r="AP483" s="922"/>
      <c r="AQ483" s="922"/>
      <c r="AR483" s="922"/>
    </row>
    <row r="484" spans="1:44" s="927" customFormat="1" ht="35.25" customHeight="1" thickBot="1" x14ac:dyDescent="0.25">
      <c r="A484" s="807"/>
      <c r="B484" s="603"/>
      <c r="C484" s="808"/>
      <c r="D484" s="801"/>
      <c r="E484" s="483"/>
      <c r="F484" s="468" t="s">
        <v>49</v>
      </c>
      <c r="G484" s="272"/>
      <c r="H484" s="272"/>
      <c r="I484" s="468" t="s">
        <v>49</v>
      </c>
      <c r="J484" s="468" t="s">
        <v>49</v>
      </c>
      <c r="K484" s="754"/>
      <c r="L484" s="285">
        <f>IF(RIGHT(S484)="T",(+H484-G484),0)</f>
        <v>0</v>
      </c>
      <c r="M484" s="285">
        <f>IF(RIGHT(S484)="U",(+H484-G484),0)</f>
        <v>0</v>
      </c>
      <c r="N484" s="285">
        <f>IF(RIGHT(S484)="C",(+H484-G484),0)</f>
        <v>0</v>
      </c>
      <c r="O484" s="285">
        <f>IF(RIGHT(S484)="D",(+H484-G484),0)</f>
        <v>0</v>
      </c>
      <c r="P484" s="468"/>
      <c r="Q484" s="468"/>
      <c r="R484" s="468"/>
      <c r="S484" s="289"/>
      <c r="T484" s="383"/>
      <c r="U484" s="375"/>
      <c r="V484" s="491"/>
      <c r="W484" s="492"/>
      <c r="X484" s="492"/>
      <c r="Y484" s="492"/>
      <c r="Z484" s="486"/>
      <c r="AA484" s="493"/>
      <c r="AB484" s="922"/>
      <c r="AC484" s="922"/>
      <c r="AD484" s="922"/>
      <c r="AE484" s="922"/>
      <c r="AF484" s="922"/>
      <c r="AG484" s="922"/>
      <c r="AH484" s="922"/>
      <c r="AI484" s="922"/>
      <c r="AJ484" s="922"/>
      <c r="AK484" s="922"/>
      <c r="AL484" s="922"/>
      <c r="AM484" s="922"/>
      <c r="AN484" s="922"/>
      <c r="AO484" s="922"/>
      <c r="AP484" s="922"/>
      <c r="AQ484" s="922"/>
      <c r="AR484" s="922"/>
    </row>
    <row r="485" spans="1:44" s="927" customFormat="1" ht="30" customHeight="1" thickBot="1" x14ac:dyDescent="0.25">
      <c r="A485" s="805"/>
      <c r="B485" s="603"/>
      <c r="C485" s="654" t="s">
        <v>53</v>
      </c>
      <c r="D485" s="653"/>
      <c r="E485" s="483"/>
      <c r="F485" s="484" t="s">
        <v>49</v>
      </c>
      <c r="G485" s="283"/>
      <c r="H485" s="283"/>
      <c r="I485" s="484" t="s">
        <v>49</v>
      </c>
      <c r="J485" s="484" t="s">
        <v>49</v>
      </c>
      <c r="K485" s="601"/>
      <c r="L485" s="280">
        <f>SUM(L483:L484)</f>
        <v>0</v>
      </c>
      <c r="M485" s="280">
        <f>SUM(M483:M484)</f>
        <v>0</v>
      </c>
      <c r="N485" s="280">
        <f>SUM(N483:N484)</f>
        <v>0</v>
      </c>
      <c r="O485" s="280">
        <f>SUM(O483:O484)</f>
        <v>0</v>
      </c>
      <c r="P485" s="484"/>
      <c r="Q485" s="484"/>
      <c r="R485" s="484"/>
      <c r="S485" s="279"/>
      <c r="T485" s="509"/>
      <c r="U485" s="279"/>
      <c r="V485" s="538">
        <f t="shared" ref="V485" si="543">$AB$11-((N485*24))</f>
        <v>744</v>
      </c>
      <c r="W485" s="801">
        <v>1500</v>
      </c>
      <c r="X485" s="605"/>
      <c r="Y485" s="611">
        <f>W485</f>
        <v>1500</v>
      </c>
      <c r="Z485" s="486">
        <f>(Y485*(V485-L485*24))/V485</f>
        <v>1500</v>
      </c>
      <c r="AA485" s="612">
        <f>(Z485/Y485)*100</f>
        <v>100</v>
      </c>
      <c r="AB485" s="922"/>
      <c r="AC485" s="922"/>
      <c r="AD485" s="922"/>
      <c r="AE485" s="922"/>
      <c r="AF485" s="922"/>
      <c r="AG485" s="922"/>
      <c r="AH485" s="922"/>
      <c r="AI485" s="922"/>
      <c r="AJ485" s="922"/>
      <c r="AK485" s="922"/>
      <c r="AL485" s="922"/>
      <c r="AM485" s="922"/>
      <c r="AN485" s="922"/>
      <c r="AO485" s="922"/>
      <c r="AP485" s="922"/>
      <c r="AQ485" s="922"/>
      <c r="AR485" s="922"/>
    </row>
    <row r="486" spans="1:44" s="927" customFormat="1" ht="30" customHeight="1" thickBot="1" x14ac:dyDescent="0.25">
      <c r="A486" s="650">
        <v>16</v>
      </c>
      <c r="B486" s="603" t="s">
        <v>456</v>
      </c>
      <c r="C486" s="720" t="s">
        <v>457</v>
      </c>
      <c r="D486" s="801">
        <v>1500</v>
      </c>
      <c r="E486" s="592" t="s">
        <v>546</v>
      </c>
      <c r="F486" s="468" t="s">
        <v>49</v>
      </c>
      <c r="G486" s="272"/>
      <c r="H486" s="272"/>
      <c r="I486" s="468" t="s">
        <v>49</v>
      </c>
      <c r="J486" s="468" t="s">
        <v>49</v>
      </c>
      <c r="K486" s="754"/>
      <c r="L486" s="285">
        <f>IF(RIGHT(S486)="T",(+H486-G486),0)</f>
        <v>0</v>
      </c>
      <c r="M486" s="285">
        <f>IF(RIGHT(S486)="U",(+H486-G486),0)</f>
        <v>0</v>
      </c>
      <c r="N486" s="285">
        <f>IF(RIGHT(S486)="C",(+H486-G486),0)</f>
        <v>0</v>
      </c>
      <c r="O486" s="285">
        <f>IF(RIGHT(S486)="D",(+H486-G486),0)</f>
        <v>0</v>
      </c>
      <c r="P486" s="468"/>
      <c r="Q486" s="468"/>
      <c r="R486" s="468"/>
      <c r="S486" s="296"/>
      <c r="T486" s="383"/>
      <c r="U486" s="375"/>
      <c r="V486" s="491"/>
      <c r="W486" s="492"/>
      <c r="X486" s="492"/>
      <c r="Y486" s="492"/>
      <c r="Z486" s="486"/>
      <c r="AA486" s="493"/>
      <c r="AB486" s="922"/>
      <c r="AC486" s="922"/>
      <c r="AD486" s="922"/>
      <c r="AE486" s="922"/>
      <c r="AF486" s="922"/>
      <c r="AG486" s="922"/>
      <c r="AH486" s="922"/>
      <c r="AI486" s="922"/>
      <c r="AJ486" s="922"/>
      <c r="AK486" s="922"/>
      <c r="AL486" s="922"/>
      <c r="AM486" s="922"/>
      <c r="AN486" s="922"/>
      <c r="AO486" s="922"/>
      <c r="AP486" s="922"/>
      <c r="AQ486" s="922"/>
      <c r="AR486" s="922"/>
    </row>
    <row r="487" spans="1:44" s="927" customFormat="1" ht="30" customHeight="1" thickBot="1" x14ac:dyDescent="0.25">
      <c r="A487" s="807"/>
      <c r="B487" s="603"/>
      <c r="C487" s="808"/>
      <c r="D487" s="801"/>
      <c r="E487" s="483"/>
      <c r="F487" s="468" t="s">
        <v>49</v>
      </c>
      <c r="G487" s="272"/>
      <c r="H487" s="272"/>
      <c r="I487" s="468" t="s">
        <v>49</v>
      </c>
      <c r="J487" s="468" t="s">
        <v>49</v>
      </c>
      <c r="K487" s="754"/>
      <c r="L487" s="285">
        <f>IF(RIGHT(S487)="T",(+H487-G487),0)</f>
        <v>0</v>
      </c>
      <c r="M487" s="285">
        <f>IF(RIGHT(S487)="U",(+H487-G487),0)</f>
        <v>0</v>
      </c>
      <c r="N487" s="285">
        <f>IF(RIGHT(S487)="C",(+H487-G487),0)</f>
        <v>0</v>
      </c>
      <c r="O487" s="285">
        <f>IF(RIGHT(S487)="D",(+H487-G487),0)</f>
        <v>0</v>
      </c>
      <c r="P487" s="468"/>
      <c r="Q487" s="468"/>
      <c r="R487" s="468"/>
      <c r="S487" s="289"/>
      <c r="T487" s="383"/>
      <c r="U487" s="375"/>
      <c r="V487" s="491"/>
      <c r="W487" s="492"/>
      <c r="X487" s="492"/>
      <c r="Y487" s="492"/>
      <c r="Z487" s="486"/>
      <c r="AA487" s="493"/>
      <c r="AB487" s="922"/>
      <c r="AC487" s="922"/>
      <c r="AD487" s="922"/>
      <c r="AE487" s="922"/>
      <c r="AF487" s="922"/>
      <c r="AG487" s="922"/>
      <c r="AH487" s="922"/>
      <c r="AI487" s="922"/>
      <c r="AJ487" s="922"/>
      <c r="AK487" s="922"/>
      <c r="AL487" s="922"/>
      <c r="AM487" s="922"/>
      <c r="AN487" s="922"/>
      <c r="AO487" s="922"/>
      <c r="AP487" s="922"/>
      <c r="AQ487" s="922"/>
      <c r="AR487" s="922"/>
    </row>
    <row r="488" spans="1:44" s="927" customFormat="1" ht="30" customHeight="1" thickBot="1" x14ac:dyDescent="0.25">
      <c r="A488" s="805"/>
      <c r="B488" s="603"/>
      <c r="C488" s="654" t="s">
        <v>53</v>
      </c>
      <c r="D488" s="653"/>
      <c r="E488" s="483"/>
      <c r="F488" s="484" t="s">
        <v>49</v>
      </c>
      <c r="G488" s="283"/>
      <c r="H488" s="283"/>
      <c r="I488" s="484" t="s">
        <v>49</v>
      </c>
      <c r="J488" s="484" t="s">
        <v>49</v>
      </c>
      <c r="K488" s="601"/>
      <c r="L488" s="280">
        <f>SUM(L486:L487)</f>
        <v>0</v>
      </c>
      <c r="M488" s="280">
        <f>SUM(M486:M487)</f>
        <v>0</v>
      </c>
      <c r="N488" s="280">
        <f>SUM(N486:N487)</f>
        <v>0</v>
      </c>
      <c r="O488" s="280">
        <f>SUM(O486:O487)</f>
        <v>0</v>
      </c>
      <c r="P488" s="484"/>
      <c r="Q488" s="484"/>
      <c r="R488" s="484"/>
      <c r="S488" s="279"/>
      <c r="T488" s="509"/>
      <c r="U488" s="279"/>
      <c r="V488" s="538">
        <f t="shared" ref="V488" si="544">$AB$11-((N488*24))</f>
        <v>744</v>
      </c>
      <c r="W488" s="801">
        <v>1500</v>
      </c>
      <c r="X488" s="605"/>
      <c r="Y488" s="611">
        <f>W488</f>
        <v>1500</v>
      </c>
      <c r="Z488" s="486">
        <f>(Y488*(V488-L488*24))/V488</f>
        <v>1500</v>
      </c>
      <c r="AA488" s="612">
        <f>(Z488/Y488)*100</f>
        <v>100</v>
      </c>
      <c r="AB488" s="922"/>
      <c r="AC488" s="922"/>
      <c r="AD488" s="922"/>
      <c r="AE488" s="922"/>
      <c r="AF488" s="922"/>
      <c r="AG488" s="922"/>
      <c r="AH488" s="922"/>
      <c r="AI488" s="922"/>
      <c r="AJ488" s="922"/>
      <c r="AK488" s="922"/>
      <c r="AL488" s="922"/>
      <c r="AM488" s="922"/>
      <c r="AN488" s="922"/>
      <c r="AO488" s="922"/>
      <c r="AP488" s="922"/>
      <c r="AQ488" s="922"/>
      <c r="AR488" s="922"/>
    </row>
    <row r="489" spans="1:44" s="927" customFormat="1" ht="30" customHeight="1" thickBot="1" x14ac:dyDescent="0.25">
      <c r="A489" s="658">
        <v>17</v>
      </c>
      <c r="B489" s="342" t="s">
        <v>491</v>
      </c>
      <c r="C489" s="809" t="s">
        <v>492</v>
      </c>
      <c r="D489" s="810">
        <v>1500</v>
      </c>
      <c r="E489" s="592" t="s">
        <v>546</v>
      </c>
      <c r="F489" s="482"/>
      <c r="G489" s="272"/>
      <c r="H489" s="272"/>
      <c r="I489" s="482"/>
      <c r="J489" s="482"/>
      <c r="K489" s="469"/>
      <c r="L489" s="285">
        <f>IF(RIGHT(S489)="T",(+H489-G489),0)</f>
        <v>0</v>
      </c>
      <c r="M489" s="285">
        <f>IF(RIGHT(S489)="U",(+H489-G489),0)</f>
        <v>0</v>
      </c>
      <c r="N489" s="285">
        <f>IF(RIGHT(S489)="C",(+H489-G489),0)</f>
        <v>0</v>
      </c>
      <c r="O489" s="285">
        <f>IF(RIGHT(S489)="D",(+H489-G489),0)</f>
        <v>0</v>
      </c>
      <c r="P489" s="468"/>
      <c r="Q489" s="468"/>
      <c r="R489" s="468"/>
      <c r="S489" s="289"/>
      <c r="T489" s="383"/>
      <c r="U489" s="375"/>
      <c r="V489" s="491"/>
      <c r="W489" s="492"/>
      <c r="X489" s="492"/>
      <c r="Y489" s="492"/>
      <c r="Z489" s="486"/>
      <c r="AA489" s="493"/>
      <c r="AB489" s="922"/>
      <c r="AC489" s="922"/>
      <c r="AD489" s="922"/>
      <c r="AE489" s="922"/>
      <c r="AF489" s="922"/>
      <c r="AG489" s="922"/>
      <c r="AH489" s="922"/>
      <c r="AI489" s="922"/>
      <c r="AJ489" s="922"/>
      <c r="AK489" s="922"/>
      <c r="AL489" s="922"/>
      <c r="AM489" s="922"/>
      <c r="AN489" s="922"/>
      <c r="AO489" s="922"/>
      <c r="AP489" s="922"/>
      <c r="AQ489" s="922"/>
      <c r="AR489" s="922"/>
    </row>
    <row r="490" spans="1:44" s="927" customFormat="1" ht="30" customHeight="1" thickBot="1" x14ac:dyDescent="0.25">
      <c r="A490" s="811"/>
      <c r="B490" s="343"/>
      <c r="C490" s="812"/>
      <c r="D490" s="661"/>
      <c r="E490" s="483"/>
      <c r="F490" s="482"/>
      <c r="G490" s="344"/>
      <c r="H490" s="345"/>
      <c r="I490" s="482"/>
      <c r="J490" s="482"/>
      <c r="K490" s="813"/>
      <c r="L490" s="333">
        <f>IF(RIGHT(S490)="T",(+H490-G490),0)</f>
        <v>0</v>
      </c>
      <c r="M490" s="333">
        <f>IF(RIGHT(S490)="U",(+H490-G490),0)</f>
        <v>0</v>
      </c>
      <c r="N490" s="333">
        <f>IF(RIGHT(S490)="C",(+H490-G490),0)</f>
        <v>0</v>
      </c>
      <c r="O490" s="333">
        <f>IF(RIGHT(S490)="D",(+H490-G490),0)</f>
        <v>0</v>
      </c>
      <c r="P490" s="732"/>
      <c r="Q490" s="482"/>
      <c r="R490" s="482"/>
      <c r="S490" s="346"/>
      <c r="T490" s="413"/>
      <c r="U490" s="411"/>
      <c r="V490" s="814"/>
      <c r="W490" s="815"/>
      <c r="X490" s="815"/>
      <c r="Y490" s="815"/>
      <c r="Z490" s="486"/>
      <c r="AA490" s="815"/>
      <c r="AB490" s="922"/>
      <c r="AC490" s="922"/>
      <c r="AD490" s="922"/>
      <c r="AE490" s="922"/>
      <c r="AF490" s="922"/>
      <c r="AG490" s="922"/>
      <c r="AH490" s="922"/>
      <c r="AI490" s="922"/>
      <c r="AJ490" s="922"/>
      <c r="AK490" s="922"/>
      <c r="AL490" s="922"/>
      <c r="AM490" s="922"/>
      <c r="AN490" s="922"/>
      <c r="AO490" s="922"/>
      <c r="AP490" s="922"/>
      <c r="AQ490" s="922"/>
      <c r="AR490" s="922"/>
    </row>
    <row r="491" spans="1:44" s="927" customFormat="1" ht="30" customHeight="1" thickBot="1" x14ac:dyDescent="0.25">
      <c r="A491" s="805"/>
      <c r="B491" s="603"/>
      <c r="C491" s="654" t="s">
        <v>53</v>
      </c>
      <c r="D491" s="653"/>
      <c r="E491" s="483"/>
      <c r="F491" s="484" t="s">
        <v>49</v>
      </c>
      <c r="G491" s="324"/>
      <c r="H491" s="324"/>
      <c r="I491" s="569" t="s">
        <v>49</v>
      </c>
      <c r="J491" s="569" t="s">
        <v>49</v>
      </c>
      <c r="K491" s="641"/>
      <c r="L491" s="320">
        <f>SUM(L489:L490)</f>
        <v>0</v>
      </c>
      <c r="M491" s="320">
        <f t="shared" ref="M491:O491" si="545">SUM(M489:M490)</f>
        <v>0</v>
      </c>
      <c r="N491" s="320">
        <f t="shared" si="545"/>
        <v>0</v>
      </c>
      <c r="O491" s="320">
        <f t="shared" si="545"/>
        <v>0</v>
      </c>
      <c r="P491" s="569"/>
      <c r="Q491" s="569"/>
      <c r="R491" s="569"/>
      <c r="S491" s="321"/>
      <c r="T491" s="642"/>
      <c r="U491" s="279"/>
      <c r="V491" s="538">
        <f t="shared" ref="V491" si="546">$AB$11-((N491*24))</f>
        <v>744</v>
      </c>
      <c r="W491" s="801">
        <v>1500</v>
      </c>
      <c r="X491" s="605"/>
      <c r="Y491" s="611">
        <f>W491</f>
        <v>1500</v>
      </c>
      <c r="Z491" s="486">
        <f>(Y491*(V491-L491*24))/V491</f>
        <v>1500</v>
      </c>
      <c r="AA491" s="538">
        <f>(Z491/Y491)*100</f>
        <v>100</v>
      </c>
      <c r="AB491" s="922"/>
      <c r="AC491" s="922"/>
      <c r="AD491" s="922"/>
      <c r="AE491" s="922"/>
      <c r="AF491" s="922"/>
      <c r="AG491" s="922"/>
      <c r="AH491" s="922"/>
      <c r="AI491" s="922"/>
      <c r="AJ491" s="922"/>
      <c r="AK491" s="922"/>
      <c r="AL491" s="922"/>
      <c r="AM491" s="922"/>
      <c r="AN491" s="922"/>
      <c r="AO491" s="922"/>
      <c r="AP491" s="922"/>
      <c r="AQ491" s="922"/>
      <c r="AR491" s="922"/>
    </row>
    <row r="492" spans="1:44" s="927" customFormat="1" ht="30" customHeight="1" thickBot="1" x14ac:dyDescent="0.25">
      <c r="A492" s="658">
        <v>18</v>
      </c>
      <c r="B492" s="342" t="s">
        <v>491</v>
      </c>
      <c r="C492" s="809" t="s">
        <v>493</v>
      </c>
      <c r="D492" s="810">
        <v>1500</v>
      </c>
      <c r="E492" s="592" t="s">
        <v>546</v>
      </c>
      <c r="F492" s="482"/>
      <c r="G492" s="22"/>
      <c r="H492" s="22"/>
      <c r="I492" s="482"/>
      <c r="J492" s="482"/>
      <c r="K492" s="469"/>
      <c r="L492" s="285">
        <f>IF(RIGHT(S492)="T",(+H492-G492),0)</f>
        <v>0</v>
      </c>
      <c r="M492" s="285">
        <f>IF(RIGHT(S492)="U",(+H492-G492),0)</f>
        <v>0</v>
      </c>
      <c r="N492" s="285">
        <f>IF(RIGHT(S492)="C",(+H492-G492),0)</f>
        <v>0</v>
      </c>
      <c r="O492" s="285">
        <f>IF(RIGHT(S492)="D",(+H492-G492),0)</f>
        <v>0</v>
      </c>
      <c r="P492" s="468"/>
      <c r="Q492" s="468"/>
      <c r="R492" s="468"/>
      <c r="S492" s="23"/>
      <c r="T492" s="24"/>
      <c r="U492" s="375"/>
      <c r="V492" s="491"/>
      <c r="W492" s="492"/>
      <c r="X492" s="492"/>
      <c r="Y492" s="492"/>
      <c r="Z492" s="486"/>
      <c r="AA492" s="493"/>
      <c r="AB492" s="922"/>
      <c r="AC492" s="922"/>
      <c r="AD492" s="922"/>
      <c r="AE492" s="922"/>
      <c r="AF492" s="922"/>
      <c r="AG492" s="922"/>
      <c r="AH492" s="922"/>
      <c r="AI492" s="922"/>
      <c r="AJ492" s="922"/>
      <c r="AK492" s="922"/>
      <c r="AL492" s="922"/>
      <c r="AM492" s="922"/>
      <c r="AN492" s="922"/>
      <c r="AO492" s="922"/>
      <c r="AP492" s="922"/>
      <c r="AQ492" s="922"/>
      <c r="AR492" s="922"/>
    </row>
    <row r="493" spans="1:44" s="927" customFormat="1" ht="30" customHeight="1" thickBot="1" x14ac:dyDescent="0.25">
      <c r="A493" s="811"/>
      <c r="B493" s="343"/>
      <c r="C493" s="812"/>
      <c r="D493" s="661"/>
      <c r="E493" s="483"/>
      <c r="F493" s="482"/>
      <c r="G493" s="344"/>
      <c r="H493" s="347"/>
      <c r="I493" s="569"/>
      <c r="J493" s="569"/>
      <c r="K493" s="816"/>
      <c r="L493" s="817">
        <f>IF(RIGHT(S493)="T",(+H493-G493),0)</f>
        <v>0</v>
      </c>
      <c r="M493" s="817">
        <f>IF(RIGHT(S493)="U",(+H493-G493),0)</f>
        <v>0</v>
      </c>
      <c r="N493" s="817">
        <f>IF(RIGHT(S493)="C",(+H493-G493),0)</f>
        <v>0</v>
      </c>
      <c r="O493" s="817">
        <f>IF(RIGHT(S493)="D",(+H493-G493),0)</f>
        <v>0</v>
      </c>
      <c r="P493" s="818"/>
      <c r="Q493" s="569"/>
      <c r="R493" s="569"/>
      <c r="S493" s="348"/>
      <c r="T493" s="413"/>
      <c r="U493" s="411"/>
      <c r="V493" s="814"/>
      <c r="W493" s="815"/>
      <c r="X493" s="815"/>
      <c r="Y493" s="815"/>
      <c r="Z493" s="486"/>
      <c r="AA493" s="815"/>
      <c r="AB493" s="922"/>
      <c r="AC493" s="922"/>
      <c r="AD493" s="922"/>
      <c r="AE493" s="922"/>
      <c r="AF493" s="922"/>
      <c r="AG493" s="922"/>
      <c r="AH493" s="922"/>
      <c r="AI493" s="922"/>
      <c r="AJ493" s="922"/>
      <c r="AK493" s="922"/>
      <c r="AL493" s="922"/>
      <c r="AM493" s="922"/>
      <c r="AN493" s="922"/>
      <c r="AO493" s="922"/>
      <c r="AP493" s="922"/>
      <c r="AQ493" s="922"/>
      <c r="AR493" s="922"/>
    </row>
    <row r="494" spans="1:44" s="927" customFormat="1" ht="30" customHeight="1" thickBot="1" x14ac:dyDescent="0.25">
      <c r="A494" s="805"/>
      <c r="B494" s="603"/>
      <c r="C494" s="654" t="s">
        <v>53</v>
      </c>
      <c r="D494" s="653"/>
      <c r="E494" s="483"/>
      <c r="F494" s="484" t="s">
        <v>49</v>
      </c>
      <c r="G494" s="324"/>
      <c r="H494" s="324"/>
      <c r="I494" s="569" t="s">
        <v>49</v>
      </c>
      <c r="J494" s="569" t="s">
        <v>49</v>
      </c>
      <c r="K494" s="641"/>
      <c r="L494" s="320">
        <f>SUM(L492:L493)</f>
        <v>0</v>
      </c>
      <c r="M494" s="320">
        <f t="shared" ref="M494:O494" si="547">SUM(M492:M493)</f>
        <v>0</v>
      </c>
      <c r="N494" s="320">
        <f t="shared" si="547"/>
        <v>0</v>
      </c>
      <c r="O494" s="320">
        <f t="shared" si="547"/>
        <v>0</v>
      </c>
      <c r="P494" s="569"/>
      <c r="Q494" s="569"/>
      <c r="R494" s="569"/>
      <c r="S494" s="321"/>
      <c r="T494" s="642"/>
      <c r="U494" s="279"/>
      <c r="V494" s="538">
        <f t="shared" ref="V494" si="548">$AB$11-((N494*24))</f>
        <v>744</v>
      </c>
      <c r="W494" s="801">
        <v>1500</v>
      </c>
      <c r="X494" s="605"/>
      <c r="Y494" s="611">
        <f>W494</f>
        <v>1500</v>
      </c>
      <c r="Z494" s="486">
        <f>(Y494*(V494-L494*24))/V494</f>
        <v>1500</v>
      </c>
      <c r="AA494" s="538">
        <f>(Z494/Y494)*100</f>
        <v>100</v>
      </c>
      <c r="AB494" s="922"/>
      <c r="AC494" s="922"/>
      <c r="AD494" s="922"/>
      <c r="AE494" s="922"/>
      <c r="AF494" s="922"/>
      <c r="AG494" s="922"/>
      <c r="AH494" s="922"/>
      <c r="AI494" s="922"/>
      <c r="AJ494" s="922"/>
      <c r="AK494" s="922"/>
      <c r="AL494" s="922"/>
      <c r="AM494" s="922"/>
      <c r="AN494" s="922"/>
      <c r="AO494" s="922"/>
      <c r="AP494" s="922"/>
      <c r="AQ494" s="922"/>
      <c r="AR494" s="922"/>
    </row>
    <row r="495" spans="1:44" s="927" customFormat="1" ht="30" customHeight="1" thickBot="1" x14ac:dyDescent="0.25">
      <c r="A495" s="670">
        <v>19</v>
      </c>
      <c r="B495" s="414" t="s">
        <v>556</v>
      </c>
      <c r="C495" s="809" t="s">
        <v>554</v>
      </c>
      <c r="D495" s="810">
        <v>1500</v>
      </c>
      <c r="E495" s="592" t="s">
        <v>546</v>
      </c>
      <c r="F495" s="482"/>
      <c r="G495" s="246">
        <v>42944.399305555555</v>
      </c>
      <c r="H495" s="246">
        <v>42944.768750000003</v>
      </c>
      <c r="I495" s="482"/>
      <c r="J495" s="482"/>
      <c r="K495" s="469"/>
      <c r="L495" s="285">
        <f>IF(RIGHT(S495)="T",(+H495-G495),0)</f>
        <v>0.36944444444816327</v>
      </c>
      <c r="M495" s="285">
        <f>IF(RIGHT(S495)="U",(+H495-G495),0)</f>
        <v>0</v>
      </c>
      <c r="N495" s="285">
        <f>IF(RIGHT(S495)="C",(+H495-G495),0)</f>
        <v>0</v>
      </c>
      <c r="O495" s="285">
        <f>IF(RIGHT(S495)="D",(+H495-G495),0)</f>
        <v>0</v>
      </c>
      <c r="P495" s="468"/>
      <c r="Q495" s="468"/>
      <c r="R495" s="468"/>
      <c r="S495" s="21" t="s">
        <v>473</v>
      </c>
      <c r="T495" s="55" t="s">
        <v>1326</v>
      </c>
      <c r="U495" s="375"/>
      <c r="V495" s="491"/>
      <c r="W495" s="492"/>
      <c r="X495" s="492"/>
      <c r="Y495" s="492"/>
      <c r="Z495" s="486"/>
      <c r="AA495" s="493"/>
      <c r="AB495" s="922"/>
      <c r="AC495" s="922"/>
      <c r="AD495" s="922"/>
      <c r="AE495" s="922"/>
      <c r="AF495" s="922"/>
      <c r="AG495" s="922"/>
      <c r="AH495" s="922"/>
      <c r="AI495" s="922"/>
      <c r="AJ495" s="922"/>
      <c r="AK495" s="922"/>
      <c r="AL495" s="922"/>
      <c r="AM495" s="922"/>
      <c r="AN495" s="922"/>
      <c r="AO495" s="922"/>
      <c r="AP495" s="922"/>
      <c r="AQ495" s="922"/>
      <c r="AR495" s="922"/>
    </row>
    <row r="496" spans="1:44" s="927" customFormat="1" ht="30" customHeight="1" thickBot="1" x14ac:dyDescent="0.25">
      <c r="A496" s="670"/>
      <c r="B496" s="577"/>
      <c r="C496" s="812"/>
      <c r="D496" s="661"/>
      <c r="E496" s="483"/>
      <c r="F496" s="482"/>
      <c r="G496" s="344"/>
      <c r="H496" s="347"/>
      <c r="I496" s="569"/>
      <c r="J496" s="569"/>
      <c r="K496" s="816"/>
      <c r="L496" s="817">
        <f>IF(RIGHT(S496)="T",(+H496-G496),0)</f>
        <v>0</v>
      </c>
      <c r="M496" s="817">
        <f>IF(RIGHT(S496)="U",(+H496-G496),0)</f>
        <v>0</v>
      </c>
      <c r="N496" s="817">
        <f>IF(RIGHT(S496)="C",(+H496-G496),0)</f>
        <v>0</v>
      </c>
      <c r="O496" s="817">
        <f>IF(RIGHT(S496)="D",(+H496-G496),0)</f>
        <v>0</v>
      </c>
      <c r="P496" s="818"/>
      <c r="Q496" s="569"/>
      <c r="R496" s="569"/>
      <c r="S496" s="348"/>
      <c r="T496" s="413"/>
      <c r="U496" s="411"/>
      <c r="V496" s="814"/>
      <c r="W496" s="815"/>
      <c r="X496" s="815"/>
      <c r="Y496" s="815"/>
      <c r="Z496" s="486"/>
      <c r="AA496" s="815"/>
      <c r="AB496" s="922"/>
      <c r="AC496" s="922"/>
      <c r="AD496" s="922"/>
      <c r="AE496" s="922"/>
      <c r="AF496" s="922"/>
      <c r="AG496" s="922"/>
      <c r="AH496" s="922"/>
      <c r="AI496" s="922"/>
      <c r="AJ496" s="922"/>
      <c r="AK496" s="922"/>
      <c r="AL496" s="922"/>
      <c r="AM496" s="922"/>
      <c r="AN496" s="922"/>
      <c r="AO496" s="922"/>
      <c r="AP496" s="922"/>
      <c r="AQ496" s="922"/>
      <c r="AR496" s="922"/>
    </row>
    <row r="497" spans="1:44" s="927" customFormat="1" ht="30" customHeight="1" thickBot="1" x14ac:dyDescent="0.25">
      <c r="A497" s="670"/>
      <c r="B497" s="603"/>
      <c r="C497" s="654" t="s">
        <v>53</v>
      </c>
      <c r="D497" s="653"/>
      <c r="E497" s="483"/>
      <c r="F497" s="484" t="s">
        <v>49</v>
      </c>
      <c r="G497" s="324"/>
      <c r="H497" s="324"/>
      <c r="I497" s="569" t="s">
        <v>49</v>
      </c>
      <c r="J497" s="569" t="s">
        <v>49</v>
      </c>
      <c r="K497" s="641"/>
      <c r="L497" s="320">
        <f>SUM(L495:L496)</f>
        <v>0.36944444444816327</v>
      </c>
      <c r="M497" s="320">
        <f t="shared" ref="M497" si="549">SUM(M495:M496)</f>
        <v>0</v>
      </c>
      <c r="N497" s="320">
        <f t="shared" ref="N497" si="550">SUM(N495:N496)</f>
        <v>0</v>
      </c>
      <c r="O497" s="320">
        <f t="shared" ref="O497" si="551">SUM(O495:O496)</f>
        <v>0</v>
      </c>
      <c r="P497" s="569"/>
      <c r="Q497" s="569"/>
      <c r="R497" s="569"/>
      <c r="S497" s="321"/>
      <c r="T497" s="642"/>
      <c r="U497" s="279"/>
      <c r="V497" s="538">
        <f t="shared" ref="V497" si="552">$AB$11-((N497*24))</f>
        <v>744</v>
      </c>
      <c r="W497" s="801">
        <v>1500</v>
      </c>
      <c r="X497" s="605"/>
      <c r="Y497" s="611">
        <f>W497</f>
        <v>1500</v>
      </c>
      <c r="Z497" s="486">
        <f>(Y497*(V497-L497*24))/V497</f>
        <v>1482.1236559137985</v>
      </c>
      <c r="AA497" s="538">
        <f>(Z497/Y497)*100</f>
        <v>98.808243727586557</v>
      </c>
      <c r="AB497" s="922"/>
      <c r="AC497" s="922"/>
      <c r="AD497" s="922"/>
      <c r="AE497" s="922"/>
      <c r="AF497" s="922"/>
      <c r="AG497" s="922"/>
      <c r="AH497" s="922"/>
      <c r="AI497" s="922"/>
      <c r="AJ497" s="922"/>
      <c r="AK497" s="922"/>
      <c r="AL497" s="922"/>
      <c r="AM497" s="922"/>
      <c r="AN497" s="922"/>
      <c r="AO497" s="922"/>
      <c r="AP497" s="922"/>
      <c r="AQ497" s="922"/>
      <c r="AR497" s="922"/>
    </row>
    <row r="498" spans="1:44" s="927" customFormat="1" ht="30" customHeight="1" thickBot="1" x14ac:dyDescent="0.25">
      <c r="A498" s="670">
        <v>20</v>
      </c>
      <c r="B498" s="414" t="s">
        <v>557</v>
      </c>
      <c r="C498" s="809" t="s">
        <v>555</v>
      </c>
      <c r="D498" s="810">
        <v>1500</v>
      </c>
      <c r="E498" s="592" t="s">
        <v>546</v>
      </c>
      <c r="F498" s="482"/>
      <c r="G498" s="32"/>
      <c r="H498" s="22"/>
      <c r="I498" s="482"/>
      <c r="J498" s="482"/>
      <c r="K498" s="469"/>
      <c r="L498" s="285">
        <f>IF(RIGHT(S498)="T",(+H498-G498),0)</f>
        <v>0</v>
      </c>
      <c r="M498" s="285">
        <f>IF(RIGHT(S498)="U",(+H498-G498),0)</f>
        <v>0</v>
      </c>
      <c r="N498" s="285">
        <f>IF(RIGHT(S498)="C",(+H498-G498),0)</f>
        <v>0</v>
      </c>
      <c r="O498" s="285">
        <f>IF(RIGHT(S498)="D",(+H498-G498),0)</f>
        <v>0</v>
      </c>
      <c r="P498" s="468"/>
      <c r="Q498" s="468"/>
      <c r="R498" s="468"/>
      <c r="S498" s="26"/>
      <c r="T498" s="24"/>
      <c r="U498" s="375"/>
      <c r="V498" s="491"/>
      <c r="W498" s="492"/>
      <c r="X498" s="492"/>
      <c r="Y498" s="492"/>
      <c r="Z498" s="486"/>
      <c r="AA498" s="493"/>
      <c r="AB498" s="922"/>
      <c r="AC498" s="922"/>
      <c r="AD498" s="922"/>
      <c r="AE498" s="922"/>
      <c r="AF498" s="922"/>
      <c r="AG498" s="922"/>
      <c r="AH498" s="922"/>
      <c r="AI498" s="922"/>
      <c r="AJ498" s="922"/>
      <c r="AK498" s="922"/>
      <c r="AL498" s="922"/>
      <c r="AM498" s="922"/>
      <c r="AN498" s="922"/>
      <c r="AO498" s="922"/>
      <c r="AP498" s="922"/>
      <c r="AQ498" s="922"/>
      <c r="AR498" s="922"/>
    </row>
    <row r="499" spans="1:44" s="927" customFormat="1" ht="30" customHeight="1" thickBot="1" x14ac:dyDescent="0.25">
      <c r="A499" s="670"/>
      <c r="B499" s="343"/>
      <c r="C499" s="812"/>
      <c r="D499" s="661"/>
      <c r="E499" s="483"/>
      <c r="F499" s="482"/>
      <c r="G499" s="344"/>
      <c r="H499" s="347"/>
      <c r="I499" s="569"/>
      <c r="J499" s="569"/>
      <c r="K499" s="816"/>
      <c r="L499" s="817">
        <f>IF(RIGHT(S499)="T",(+H499-G499),0)</f>
        <v>0</v>
      </c>
      <c r="M499" s="817">
        <f>IF(RIGHT(S499)="U",(+H499-G499),0)</f>
        <v>0</v>
      </c>
      <c r="N499" s="817">
        <f>IF(RIGHT(S499)="C",(+H499-G499),0)</f>
        <v>0</v>
      </c>
      <c r="O499" s="817">
        <f>IF(RIGHT(S499)="D",(+H499-G499),0)</f>
        <v>0</v>
      </c>
      <c r="P499" s="818"/>
      <c r="Q499" s="569"/>
      <c r="R499" s="569"/>
      <c r="S499" s="348"/>
      <c r="T499" s="413"/>
      <c r="U499" s="411"/>
      <c r="V499" s="814"/>
      <c r="W499" s="815"/>
      <c r="X499" s="815"/>
      <c r="Y499" s="815"/>
      <c r="Z499" s="486"/>
      <c r="AA499" s="815"/>
      <c r="AB499" s="922"/>
      <c r="AC499" s="922"/>
      <c r="AD499" s="922"/>
      <c r="AE499" s="922"/>
      <c r="AF499" s="922"/>
      <c r="AG499" s="922"/>
      <c r="AH499" s="922"/>
      <c r="AI499" s="922"/>
      <c r="AJ499" s="922"/>
      <c r="AK499" s="922"/>
      <c r="AL499" s="922"/>
      <c r="AM499" s="922"/>
      <c r="AN499" s="922"/>
      <c r="AO499" s="922"/>
      <c r="AP499" s="922"/>
      <c r="AQ499" s="922"/>
      <c r="AR499" s="922"/>
    </row>
    <row r="500" spans="1:44" s="927" customFormat="1" ht="30" customHeight="1" thickBot="1" x14ac:dyDescent="0.25">
      <c r="A500" s="670"/>
      <c r="B500" s="603"/>
      <c r="C500" s="654" t="s">
        <v>53</v>
      </c>
      <c r="D500" s="653"/>
      <c r="E500" s="483"/>
      <c r="F500" s="484" t="s">
        <v>49</v>
      </c>
      <c r="G500" s="324"/>
      <c r="H500" s="324"/>
      <c r="I500" s="569" t="s">
        <v>49</v>
      </c>
      <c r="J500" s="569" t="s">
        <v>49</v>
      </c>
      <c r="K500" s="641"/>
      <c r="L500" s="320">
        <f>SUM(L498:L499)</f>
        <v>0</v>
      </c>
      <c r="M500" s="320">
        <f t="shared" ref="M500" si="553">SUM(M498:M499)</f>
        <v>0</v>
      </c>
      <c r="N500" s="320">
        <f t="shared" ref="N500" si="554">SUM(N498:N499)</f>
        <v>0</v>
      </c>
      <c r="O500" s="320">
        <f t="shared" ref="O500" si="555">SUM(O498:O499)</f>
        <v>0</v>
      </c>
      <c r="P500" s="569"/>
      <c r="Q500" s="569"/>
      <c r="R500" s="569"/>
      <c r="S500" s="321"/>
      <c r="T500" s="642"/>
      <c r="U500" s="279"/>
      <c r="V500" s="538">
        <f t="shared" ref="V500" si="556">$AB$11-((N500*24))</f>
        <v>744</v>
      </c>
      <c r="W500" s="801">
        <v>1500</v>
      </c>
      <c r="X500" s="605"/>
      <c r="Y500" s="611">
        <f>W500</f>
        <v>1500</v>
      </c>
      <c r="Z500" s="486">
        <f>(Y500*(V500-L500*24))/V500</f>
        <v>1500</v>
      </c>
      <c r="AA500" s="538">
        <f>(Z500/Y500)*100</f>
        <v>100</v>
      </c>
      <c r="AB500" s="922"/>
      <c r="AC500" s="922"/>
      <c r="AD500" s="922"/>
      <c r="AE500" s="922"/>
      <c r="AF500" s="922"/>
      <c r="AG500" s="922"/>
      <c r="AH500" s="922"/>
      <c r="AI500" s="922"/>
      <c r="AJ500" s="922"/>
      <c r="AK500" s="922"/>
      <c r="AL500" s="922"/>
      <c r="AM500" s="922"/>
      <c r="AN500" s="922"/>
      <c r="AO500" s="922"/>
      <c r="AP500" s="922"/>
      <c r="AQ500" s="922"/>
      <c r="AR500" s="922"/>
    </row>
    <row r="501" spans="1:44" s="927" customFormat="1" ht="30" customHeight="1" thickBot="1" x14ac:dyDescent="0.25">
      <c r="A501" s="670"/>
      <c r="B501" s="518"/>
      <c r="C501" s="654"/>
      <c r="D501" s="653"/>
      <c r="E501" s="481"/>
      <c r="F501" s="569"/>
      <c r="G501" s="324"/>
      <c r="H501" s="324"/>
      <c r="I501" s="482"/>
      <c r="J501" s="482"/>
      <c r="K501" s="469"/>
      <c r="L501" s="340"/>
      <c r="M501" s="340"/>
      <c r="N501" s="340"/>
      <c r="O501" s="340"/>
      <c r="P501" s="482"/>
      <c r="Q501" s="482"/>
      <c r="R501" s="482"/>
      <c r="S501" s="321"/>
      <c r="T501" s="642"/>
      <c r="U501" s="525"/>
      <c r="V501" s="617"/>
      <c r="W501" s="819"/>
      <c r="X501" s="494"/>
      <c r="Y501" s="618"/>
      <c r="Z501" s="486"/>
      <c r="AA501" s="572"/>
      <c r="AB501" s="922"/>
      <c r="AC501" s="922"/>
      <c r="AD501" s="922"/>
      <c r="AE501" s="922"/>
      <c r="AF501" s="922"/>
      <c r="AG501" s="922"/>
      <c r="AH501" s="922"/>
      <c r="AI501" s="922"/>
      <c r="AJ501" s="922"/>
      <c r="AK501" s="922"/>
      <c r="AL501" s="922"/>
      <c r="AM501" s="922"/>
      <c r="AN501" s="922"/>
      <c r="AO501" s="922"/>
      <c r="AP501" s="922"/>
      <c r="AQ501" s="922"/>
      <c r="AR501" s="922"/>
    </row>
    <row r="502" spans="1:44" s="927" customFormat="1" ht="30" customHeight="1" thickBot="1" x14ac:dyDescent="0.25">
      <c r="A502" s="644" t="s">
        <v>44</v>
      </c>
      <c r="B502" s="644"/>
      <c r="C502" s="820" t="s">
        <v>267</v>
      </c>
      <c r="D502" s="821"/>
      <c r="E502" s="592" t="s">
        <v>546</v>
      </c>
      <c r="F502" s="606" t="s">
        <v>49</v>
      </c>
      <c r="G502" s="822"/>
      <c r="H502" s="822"/>
      <c r="I502" s="823"/>
      <c r="J502" s="823"/>
      <c r="K502" s="823"/>
      <c r="L502" s="824"/>
      <c r="M502" s="824"/>
      <c r="N502" s="824"/>
      <c r="O502" s="824"/>
      <c r="P502" s="824"/>
      <c r="Q502" s="824"/>
      <c r="R502" s="824"/>
      <c r="S502" s="778"/>
      <c r="T502" s="610"/>
      <c r="U502" s="824"/>
      <c r="V502" s="617"/>
      <c r="W502" s="825"/>
      <c r="X502" s="518"/>
      <c r="Y502" s="618"/>
      <c r="Z502" s="486"/>
      <c r="AA502" s="826"/>
      <c r="AB502" s="922"/>
      <c r="AC502" s="922"/>
      <c r="AD502" s="922"/>
      <c r="AE502" s="922"/>
      <c r="AF502" s="922"/>
      <c r="AG502" s="922"/>
      <c r="AH502" s="922"/>
      <c r="AI502" s="922"/>
      <c r="AJ502" s="922"/>
      <c r="AK502" s="922"/>
      <c r="AL502" s="922"/>
      <c r="AM502" s="922"/>
      <c r="AN502" s="922"/>
      <c r="AO502" s="922"/>
      <c r="AP502" s="922"/>
      <c r="AQ502" s="922"/>
      <c r="AR502" s="922"/>
    </row>
    <row r="503" spans="1:44" s="927" customFormat="1" ht="30" customHeight="1" thickBot="1" x14ac:dyDescent="0.25">
      <c r="A503" s="463">
        <v>1</v>
      </c>
      <c r="B503" s="512" t="s">
        <v>272</v>
      </c>
      <c r="C503" s="349" t="s">
        <v>494</v>
      </c>
      <c r="D503" s="819">
        <v>315</v>
      </c>
      <c r="E503" s="592" t="s">
        <v>546</v>
      </c>
      <c r="F503" s="482" t="s">
        <v>49</v>
      </c>
      <c r="G503" s="63"/>
      <c r="H503" s="63"/>
      <c r="I503" s="721"/>
      <c r="J503" s="721"/>
      <c r="K503" s="721"/>
      <c r="L503" s="817">
        <f>IF(RIGHT(S503)="T",(+H503-G503),0)</f>
        <v>0</v>
      </c>
      <c r="M503" s="817">
        <f>IF(RIGHT(S503)="U",(+H503-G503),0)</f>
        <v>0</v>
      </c>
      <c r="N503" s="817">
        <f>IF(RIGHT(S503)="C",(+H503-G503),0)</f>
        <v>0</v>
      </c>
      <c r="O503" s="817">
        <f>IF(RIGHT(S503)="D",(+H503-G503),0)</f>
        <v>0</v>
      </c>
      <c r="P503" s="471"/>
      <c r="Q503" s="471"/>
      <c r="R503" s="471"/>
      <c r="S503" s="26"/>
      <c r="T503" s="20"/>
      <c r="U503" s="471"/>
      <c r="V503" s="613"/>
      <c r="W503" s="798"/>
      <c r="X503" s="489"/>
      <c r="Y503" s="614"/>
      <c r="Z503" s="486"/>
      <c r="AA503" s="615"/>
      <c r="AB503" s="922"/>
      <c r="AC503" s="922"/>
      <c r="AD503" s="922"/>
      <c r="AE503" s="922"/>
      <c r="AF503" s="922"/>
      <c r="AG503" s="922"/>
      <c r="AH503" s="922"/>
      <c r="AI503" s="922"/>
      <c r="AJ503" s="922"/>
      <c r="AK503" s="922"/>
      <c r="AL503" s="922"/>
      <c r="AM503" s="922"/>
      <c r="AN503" s="922"/>
      <c r="AO503" s="922"/>
      <c r="AP503" s="922"/>
      <c r="AQ503" s="922"/>
      <c r="AR503" s="922"/>
    </row>
    <row r="504" spans="1:44" s="927" customFormat="1" ht="30" customHeight="1" thickBot="1" x14ac:dyDescent="0.25">
      <c r="A504" s="625"/>
      <c r="B504" s="518"/>
      <c r="C504" s="298"/>
      <c r="D504" s="819"/>
      <c r="E504" s="481"/>
      <c r="F504" s="482"/>
      <c r="G504" s="32"/>
      <c r="H504" s="32"/>
      <c r="I504" s="737"/>
      <c r="J504" s="737"/>
      <c r="K504" s="737"/>
      <c r="L504" s="817">
        <f>IF(RIGHT(S504)="T",(+H504-G504),0)</f>
        <v>0</v>
      </c>
      <c r="M504" s="817">
        <f>IF(RIGHT(S504)="U",(+H504-G504),0)</f>
        <v>0</v>
      </c>
      <c r="N504" s="817">
        <f>IF(RIGHT(S504)="C",(+H504-G504),0)</f>
        <v>0</v>
      </c>
      <c r="O504" s="817">
        <f>IF(RIGHT(S504)="D",(+H504-G504),0)</f>
        <v>0</v>
      </c>
      <c r="P504" s="470"/>
      <c r="Q504" s="470"/>
      <c r="R504" s="470"/>
      <c r="S504" s="22"/>
      <c r="T504" s="374"/>
      <c r="U504" s="470"/>
      <c r="V504" s="617"/>
      <c r="W504" s="819"/>
      <c r="X504" s="494"/>
      <c r="Y504" s="618"/>
      <c r="Z504" s="486"/>
      <c r="AA504" s="619"/>
      <c r="AB504" s="922"/>
      <c r="AC504" s="922"/>
      <c r="AD504" s="922"/>
      <c r="AE504" s="922"/>
      <c r="AF504" s="922"/>
      <c r="AG504" s="922"/>
      <c r="AH504" s="922"/>
      <c r="AI504" s="922"/>
      <c r="AJ504" s="922"/>
      <c r="AK504" s="922"/>
      <c r="AL504" s="922"/>
      <c r="AM504" s="922"/>
      <c r="AN504" s="922"/>
      <c r="AO504" s="922"/>
      <c r="AP504" s="922"/>
      <c r="AQ504" s="922"/>
      <c r="AR504" s="922"/>
    </row>
    <row r="505" spans="1:44" s="938" customFormat="1" ht="30" customHeight="1" thickBot="1" x14ac:dyDescent="0.25">
      <c r="A505" s="278"/>
      <c r="B505" s="279"/>
      <c r="C505" s="287" t="s">
        <v>53</v>
      </c>
      <c r="D505" s="279"/>
      <c r="E505" s="483"/>
      <c r="F505" s="484" t="s">
        <v>49</v>
      </c>
      <c r="G505" s="283"/>
      <c r="H505" s="283"/>
      <c r="I505" s="484" t="s">
        <v>49</v>
      </c>
      <c r="J505" s="484" t="s">
        <v>49</v>
      </c>
      <c r="K505" s="484" t="s">
        <v>49</v>
      </c>
      <c r="L505" s="280">
        <f>SUM(L503:L504)</f>
        <v>0</v>
      </c>
      <c r="M505" s="280">
        <f t="shared" ref="M505:O505" si="557">SUM(M503:M504)</f>
        <v>0</v>
      </c>
      <c r="N505" s="280">
        <f t="shared" si="557"/>
        <v>0</v>
      </c>
      <c r="O505" s="280">
        <f t="shared" si="557"/>
        <v>0</v>
      </c>
      <c r="P505" s="484"/>
      <c r="Q505" s="484"/>
      <c r="R505" s="484"/>
      <c r="S505" s="279"/>
      <c r="T505" s="279"/>
      <c r="U505" s="279"/>
      <c r="V505" s="486">
        <f t="shared" ref="V505" si="558">$AB$11-((N505*24))</f>
        <v>744</v>
      </c>
      <c r="W505" s="799">
        <v>315</v>
      </c>
      <c r="X505" s="510"/>
      <c r="Y505" s="281">
        <f t="shared" ref="Y505" si="559">W505</f>
        <v>315</v>
      </c>
      <c r="Z505" s="486">
        <f t="shared" ref="Z505" si="560">(Y505*(V505-L505*24))/V505</f>
        <v>315</v>
      </c>
      <c r="AA505" s="282">
        <f t="shared" ref="AA505" si="561">(Z505/Y505)*100</f>
        <v>100</v>
      </c>
      <c r="AB505" s="937"/>
    </row>
    <row r="506" spans="1:44" s="927" customFormat="1" ht="30" customHeight="1" thickBot="1" x14ac:dyDescent="0.25">
      <c r="A506" s="602">
        <v>2</v>
      </c>
      <c r="B506" s="603" t="s">
        <v>268</v>
      </c>
      <c r="C506" s="800" t="s">
        <v>269</v>
      </c>
      <c r="D506" s="801">
        <v>315</v>
      </c>
      <c r="E506" s="592" t="s">
        <v>546</v>
      </c>
      <c r="F506" s="606" t="s">
        <v>49</v>
      </c>
      <c r="G506" s="22"/>
      <c r="H506" s="22"/>
      <c r="I506" s="802"/>
      <c r="J506" s="802"/>
      <c r="K506" s="802"/>
      <c r="L506" s="817">
        <f>IF(RIGHT(S506)="T",(+H506-G506),0)</f>
        <v>0</v>
      </c>
      <c r="M506" s="817">
        <f>IF(RIGHT(S506)="U",(+H506-G506),0)</f>
        <v>0</v>
      </c>
      <c r="N506" s="817">
        <f>IF(RIGHT(S506)="C",(+H506-G506),0)</f>
        <v>0</v>
      </c>
      <c r="O506" s="817">
        <f>IF(RIGHT(S506)="D",(+H506-G506),0)</f>
        <v>0</v>
      </c>
      <c r="P506" s="803"/>
      <c r="Q506" s="803"/>
      <c r="R506" s="803"/>
      <c r="S506" s="23"/>
      <c r="T506" s="24"/>
      <c r="U506" s="803"/>
      <c r="V506" s="538">
        <f t="shared" ref="V506:V508" si="562">$AB$11-((N506*24))</f>
        <v>744</v>
      </c>
      <c r="W506" s="801">
        <v>315</v>
      </c>
      <c r="X506" s="605"/>
      <c r="Y506" s="611">
        <f t="shared" si="524"/>
        <v>315</v>
      </c>
      <c r="Z506" s="486">
        <f t="shared" ref="Z506:Z507" si="563">(Y506*(V506-L506*24))/V506</f>
        <v>315</v>
      </c>
      <c r="AA506" s="612">
        <f t="shared" ref="AA506:AA531" si="564">(Z506/Y506)*100</f>
        <v>100</v>
      </c>
      <c r="AB506" s="922"/>
      <c r="AC506" s="922"/>
      <c r="AD506" s="922"/>
      <c r="AE506" s="922"/>
      <c r="AF506" s="922"/>
      <c r="AG506" s="922"/>
      <c r="AH506" s="922"/>
      <c r="AI506" s="922"/>
      <c r="AJ506" s="922"/>
      <c r="AK506" s="922"/>
      <c r="AL506" s="922"/>
      <c r="AM506" s="922"/>
      <c r="AN506" s="922"/>
      <c r="AO506" s="922"/>
      <c r="AP506" s="922"/>
      <c r="AQ506" s="922"/>
      <c r="AR506" s="922"/>
    </row>
    <row r="507" spans="1:44" s="927" customFormat="1" ht="30" customHeight="1" thickBot="1" x14ac:dyDescent="0.25">
      <c r="A507" s="602">
        <v>3</v>
      </c>
      <c r="B507" s="603" t="s">
        <v>270</v>
      </c>
      <c r="C507" s="800" t="s">
        <v>271</v>
      </c>
      <c r="D507" s="801">
        <v>315</v>
      </c>
      <c r="E507" s="592" t="s">
        <v>546</v>
      </c>
      <c r="F507" s="606" t="s">
        <v>49</v>
      </c>
      <c r="G507" s="22"/>
      <c r="H507" s="22"/>
      <c r="I507" s="802"/>
      <c r="J507" s="802"/>
      <c r="K507" s="802"/>
      <c r="L507" s="817">
        <f t="shared" ref="L507:L510" si="565">IF(RIGHT(S507)="T",(+H507-G507),0)</f>
        <v>0</v>
      </c>
      <c r="M507" s="817">
        <f t="shared" ref="M507:M510" si="566">IF(RIGHT(S507)="U",(+H507-G507),0)</f>
        <v>0</v>
      </c>
      <c r="N507" s="817">
        <f t="shared" ref="N507:N510" si="567">IF(RIGHT(S507)="C",(+H507-G507),0)</f>
        <v>0</v>
      </c>
      <c r="O507" s="817">
        <f t="shared" ref="O507:O510" si="568">IF(RIGHT(S507)="D",(+H507-G507),0)</f>
        <v>0</v>
      </c>
      <c r="P507" s="803"/>
      <c r="Q507" s="803"/>
      <c r="R507" s="803"/>
      <c r="S507" s="23"/>
      <c r="T507" s="24"/>
      <c r="U507" s="803"/>
      <c r="V507" s="538">
        <f t="shared" si="562"/>
        <v>744</v>
      </c>
      <c r="W507" s="801">
        <v>315</v>
      </c>
      <c r="X507" s="605"/>
      <c r="Y507" s="611">
        <f t="shared" si="524"/>
        <v>315</v>
      </c>
      <c r="Z507" s="486">
        <f t="shared" si="563"/>
        <v>315</v>
      </c>
      <c r="AA507" s="612">
        <f t="shared" si="564"/>
        <v>100</v>
      </c>
      <c r="AB507" s="922"/>
      <c r="AC507" s="922"/>
      <c r="AD507" s="922"/>
      <c r="AE507" s="922"/>
      <c r="AF507" s="922"/>
      <c r="AG507" s="922"/>
      <c r="AH507" s="922"/>
      <c r="AI507" s="922"/>
      <c r="AJ507" s="922"/>
      <c r="AK507" s="922"/>
      <c r="AL507" s="922"/>
      <c r="AM507" s="922"/>
      <c r="AN507" s="922"/>
      <c r="AO507" s="922"/>
      <c r="AP507" s="922"/>
      <c r="AQ507" s="922"/>
      <c r="AR507" s="922"/>
    </row>
    <row r="508" spans="1:44" s="927" customFormat="1" ht="30" customHeight="1" thickBot="1" x14ac:dyDescent="0.25">
      <c r="A508" s="602">
        <v>4</v>
      </c>
      <c r="B508" s="603" t="s">
        <v>450</v>
      </c>
      <c r="C508" s="800" t="s">
        <v>451</v>
      </c>
      <c r="D508" s="801">
        <v>315</v>
      </c>
      <c r="E508" s="592" t="s">
        <v>546</v>
      </c>
      <c r="F508" s="468"/>
      <c r="G508" s="260"/>
      <c r="H508" s="260"/>
      <c r="I508" s="721"/>
      <c r="J508" s="721"/>
      <c r="K508" s="721"/>
      <c r="L508" s="817">
        <f t="shared" si="565"/>
        <v>0</v>
      </c>
      <c r="M508" s="817">
        <f t="shared" si="566"/>
        <v>0</v>
      </c>
      <c r="N508" s="817">
        <f t="shared" si="567"/>
        <v>0</v>
      </c>
      <c r="O508" s="817">
        <f t="shared" si="568"/>
        <v>0</v>
      </c>
      <c r="P508" s="740"/>
      <c r="Q508" s="740"/>
      <c r="R508" s="740"/>
      <c r="S508" s="742"/>
      <c r="T508" s="827"/>
      <c r="U508" s="740"/>
      <c r="V508" s="538">
        <f t="shared" si="562"/>
        <v>744</v>
      </c>
      <c r="W508" s="801">
        <v>315</v>
      </c>
      <c r="X508" s="605"/>
      <c r="Y508" s="611">
        <f>W508</f>
        <v>315</v>
      </c>
      <c r="Z508" s="486">
        <f>(Y508*(V508-L508*24))/V508</f>
        <v>315</v>
      </c>
      <c r="AA508" s="612">
        <f>(Z508/Y508)*100</f>
        <v>100</v>
      </c>
      <c r="AB508" s="922"/>
      <c r="AC508" s="922"/>
      <c r="AD508" s="922"/>
      <c r="AE508" s="922"/>
      <c r="AF508" s="922"/>
      <c r="AG508" s="922"/>
      <c r="AH508" s="922"/>
      <c r="AI508" s="922"/>
      <c r="AJ508" s="922"/>
      <c r="AK508" s="922"/>
      <c r="AL508" s="922"/>
      <c r="AM508" s="922"/>
      <c r="AN508" s="922"/>
      <c r="AO508" s="922"/>
      <c r="AP508" s="922"/>
      <c r="AQ508" s="922"/>
      <c r="AR508" s="922"/>
    </row>
    <row r="509" spans="1:44" s="927" customFormat="1" ht="30" customHeight="1" thickBot="1" x14ac:dyDescent="0.25">
      <c r="A509" s="602">
        <v>5</v>
      </c>
      <c r="B509" s="603" t="s">
        <v>273</v>
      </c>
      <c r="C509" s="800" t="s">
        <v>274</v>
      </c>
      <c r="D509" s="801">
        <v>315</v>
      </c>
      <c r="E509" s="592" t="s">
        <v>546</v>
      </c>
      <c r="F509" s="606" t="s">
        <v>49</v>
      </c>
      <c r="G509" s="22"/>
      <c r="H509" s="22"/>
      <c r="I509" s="802"/>
      <c r="J509" s="802"/>
      <c r="K509" s="802"/>
      <c r="L509" s="817">
        <f t="shared" si="565"/>
        <v>0</v>
      </c>
      <c r="M509" s="817">
        <f t="shared" si="566"/>
        <v>0</v>
      </c>
      <c r="N509" s="817">
        <f t="shared" si="567"/>
        <v>0</v>
      </c>
      <c r="O509" s="817">
        <f t="shared" si="568"/>
        <v>0</v>
      </c>
      <c r="P509" s="609"/>
      <c r="Q509" s="609"/>
      <c r="R509" s="609"/>
      <c r="S509" s="22"/>
      <c r="T509" s="24"/>
      <c r="U509" s="609"/>
      <c r="V509" s="538">
        <f t="shared" ref="V509:V531" si="569">$AB$11-((N509*24))</f>
        <v>744</v>
      </c>
      <c r="W509" s="801">
        <v>315</v>
      </c>
      <c r="X509" s="605"/>
      <c r="Y509" s="611">
        <f t="shared" si="524"/>
        <v>315</v>
      </c>
      <c r="Z509" s="486">
        <f t="shared" ref="Z509:Z531" si="570">(Y509*(V509-L509*24))/V509</f>
        <v>315</v>
      </c>
      <c r="AA509" s="612">
        <f t="shared" si="564"/>
        <v>100</v>
      </c>
      <c r="AB509" s="922"/>
      <c r="AC509" s="922"/>
      <c r="AD509" s="922"/>
      <c r="AE509" s="922"/>
      <c r="AF509" s="922"/>
      <c r="AG509" s="922"/>
      <c r="AH509" s="922"/>
      <c r="AI509" s="922"/>
      <c r="AJ509" s="922"/>
      <c r="AK509" s="922"/>
      <c r="AL509" s="922"/>
      <c r="AM509" s="922"/>
      <c r="AN509" s="922"/>
      <c r="AO509" s="922"/>
      <c r="AP509" s="922"/>
      <c r="AQ509" s="922"/>
      <c r="AR509" s="922"/>
    </row>
    <row r="510" spans="1:44" s="927" customFormat="1" ht="30" customHeight="1" thickBot="1" x14ac:dyDescent="0.25">
      <c r="A510" s="602">
        <v>6</v>
      </c>
      <c r="B510" s="603" t="s">
        <v>275</v>
      </c>
      <c r="C510" s="800" t="s">
        <v>276</v>
      </c>
      <c r="D510" s="801">
        <v>315</v>
      </c>
      <c r="E510" s="592" t="s">
        <v>546</v>
      </c>
      <c r="F510" s="606" t="s">
        <v>49</v>
      </c>
      <c r="G510" s="272"/>
      <c r="H510" s="272"/>
      <c r="I510" s="802"/>
      <c r="J510" s="802"/>
      <c r="K510" s="802"/>
      <c r="L510" s="817">
        <f t="shared" si="565"/>
        <v>0</v>
      </c>
      <c r="M510" s="817">
        <f t="shared" si="566"/>
        <v>0</v>
      </c>
      <c r="N510" s="817">
        <f t="shared" si="567"/>
        <v>0</v>
      </c>
      <c r="O510" s="817">
        <f t="shared" si="568"/>
        <v>0</v>
      </c>
      <c r="P510" s="609"/>
      <c r="Q510" s="609"/>
      <c r="R510" s="609"/>
      <c r="S510" s="289"/>
      <c r="T510" s="383"/>
      <c r="U510" s="609"/>
      <c r="V510" s="538"/>
      <c r="W510" s="801"/>
      <c r="X510" s="605"/>
      <c r="Y510" s="611"/>
      <c r="Z510" s="486"/>
      <c r="AA510" s="612"/>
      <c r="AB510" s="922"/>
      <c r="AC510" s="922"/>
      <c r="AD510" s="922"/>
      <c r="AE510" s="922"/>
      <c r="AF510" s="922"/>
      <c r="AG510" s="922"/>
      <c r="AH510" s="922"/>
      <c r="AI510" s="922"/>
      <c r="AJ510" s="922"/>
      <c r="AK510" s="922"/>
      <c r="AL510" s="922"/>
      <c r="AM510" s="922"/>
      <c r="AN510" s="922"/>
      <c r="AO510" s="922"/>
      <c r="AP510" s="922"/>
      <c r="AQ510" s="922"/>
      <c r="AR510" s="922"/>
    </row>
    <row r="511" spans="1:44" s="938" customFormat="1" ht="30" customHeight="1" thickBot="1" x14ac:dyDescent="0.25">
      <c r="A511" s="278"/>
      <c r="B511" s="279"/>
      <c r="C511" s="287" t="s">
        <v>53</v>
      </c>
      <c r="D511" s="279"/>
      <c r="E511" s="483"/>
      <c r="F511" s="484" t="s">
        <v>49</v>
      </c>
      <c r="G511" s="283"/>
      <c r="H511" s="283"/>
      <c r="I511" s="484" t="s">
        <v>49</v>
      </c>
      <c r="J511" s="484" t="s">
        <v>49</v>
      </c>
      <c r="K511" s="484" t="s">
        <v>49</v>
      </c>
      <c r="L511" s="280">
        <f>SUM(L509:L510)</f>
        <v>0</v>
      </c>
      <c r="M511" s="280">
        <f>SUM(M509:M510)</f>
        <v>0</v>
      </c>
      <c r="N511" s="280">
        <f>SUM(N509:N510)</f>
        <v>0</v>
      </c>
      <c r="O511" s="280">
        <f>SUM(O509:O510)</f>
        <v>0</v>
      </c>
      <c r="P511" s="484"/>
      <c r="Q511" s="484"/>
      <c r="R511" s="484"/>
      <c r="S511" s="279"/>
      <c r="T511" s="509"/>
      <c r="U511" s="279"/>
      <c r="V511" s="538">
        <f t="shared" ref="V511" si="571">$AB$11-((N511*24))</f>
        <v>744</v>
      </c>
      <c r="W511" s="801">
        <v>315</v>
      </c>
      <c r="X511" s="605"/>
      <c r="Y511" s="611">
        <f t="shared" ref="Y511" si="572">W511</f>
        <v>315</v>
      </c>
      <c r="Z511" s="486">
        <f t="shared" ref="Z511" si="573">(Y511*(V511-L511*24))/V511</f>
        <v>315</v>
      </c>
      <c r="AA511" s="612">
        <f t="shared" ref="AA511" si="574">(Z511/Y511)*100</f>
        <v>100</v>
      </c>
      <c r="AB511" s="937"/>
    </row>
    <row r="512" spans="1:44" s="927" customFormat="1" ht="30" customHeight="1" thickBot="1" x14ac:dyDescent="0.25">
      <c r="A512" s="602">
        <f>A510+1</f>
        <v>7</v>
      </c>
      <c r="B512" s="603" t="s">
        <v>277</v>
      </c>
      <c r="C512" s="800" t="s">
        <v>278</v>
      </c>
      <c r="D512" s="801">
        <v>315</v>
      </c>
      <c r="E512" s="592" t="s">
        <v>546</v>
      </c>
      <c r="F512" s="606" t="s">
        <v>49</v>
      </c>
      <c r="G512" s="63"/>
      <c r="H512" s="63"/>
      <c r="I512" s="802"/>
      <c r="J512" s="802"/>
      <c r="K512" s="802"/>
      <c r="L512" s="817">
        <f t="shared" ref="L512" si="575">IF(RIGHT(S512)="T",(+H512-G512),0)</f>
        <v>0</v>
      </c>
      <c r="M512" s="817">
        <f t="shared" ref="M512" si="576">IF(RIGHT(S512)="U",(+H512-G512),0)</f>
        <v>0</v>
      </c>
      <c r="N512" s="817">
        <f t="shared" ref="N512" si="577">IF(RIGHT(S512)="C",(+H512-G512),0)</f>
        <v>0</v>
      </c>
      <c r="O512" s="817">
        <f t="shared" ref="O512" si="578">IF(RIGHT(S512)="D",(+H512-G512),0)</f>
        <v>0</v>
      </c>
      <c r="P512" s="609"/>
      <c r="Q512" s="609"/>
      <c r="R512" s="609"/>
      <c r="S512" s="26"/>
      <c r="T512" s="20"/>
      <c r="U512" s="609"/>
      <c r="V512" s="538">
        <f t="shared" si="569"/>
        <v>744</v>
      </c>
      <c r="W512" s="801">
        <v>315</v>
      </c>
      <c r="X512" s="605"/>
      <c r="Y512" s="611">
        <f t="shared" si="524"/>
        <v>315</v>
      </c>
      <c r="Z512" s="486">
        <f t="shared" si="570"/>
        <v>315</v>
      </c>
      <c r="AA512" s="612">
        <f t="shared" si="564"/>
        <v>100</v>
      </c>
      <c r="AB512" s="922"/>
      <c r="AC512" s="922"/>
      <c r="AD512" s="922"/>
      <c r="AE512" s="922"/>
      <c r="AF512" s="922"/>
      <c r="AG512" s="922"/>
      <c r="AH512" s="922"/>
      <c r="AI512" s="922"/>
      <c r="AJ512" s="922"/>
      <c r="AK512" s="922"/>
      <c r="AL512" s="922"/>
      <c r="AM512" s="922"/>
      <c r="AN512" s="922"/>
      <c r="AO512" s="922"/>
      <c r="AP512" s="922"/>
      <c r="AQ512" s="922"/>
      <c r="AR512" s="922"/>
    </row>
    <row r="513" spans="1:44" s="927" customFormat="1" ht="30" customHeight="1" thickBot="1" x14ac:dyDescent="0.25">
      <c r="A513" s="602"/>
      <c r="B513" s="603"/>
      <c r="C513" s="800"/>
      <c r="D513" s="801"/>
      <c r="E513" s="592"/>
      <c r="F513" s="606"/>
      <c r="G513" s="63"/>
      <c r="H513" s="63"/>
      <c r="I513" s="802"/>
      <c r="J513" s="802"/>
      <c r="K513" s="802"/>
      <c r="L513" s="817">
        <f t="shared" ref="L513" si="579">IF(RIGHT(S513)="T",(+H513-G513),0)</f>
        <v>0</v>
      </c>
      <c r="M513" s="817">
        <f t="shared" ref="M513" si="580">IF(RIGHT(S513)="U",(+H513-G513),0)</f>
        <v>0</v>
      </c>
      <c r="N513" s="817">
        <f t="shared" ref="N513" si="581">IF(RIGHT(S513)="C",(+H513-G513),0)</f>
        <v>0</v>
      </c>
      <c r="O513" s="817">
        <f t="shared" ref="O513" si="582">IF(RIGHT(S513)="D",(+H513-G513),0)</f>
        <v>0</v>
      </c>
      <c r="P513" s="609"/>
      <c r="Q513" s="609"/>
      <c r="R513" s="609"/>
      <c r="S513" s="26"/>
      <c r="T513" s="20"/>
      <c r="U513" s="609"/>
      <c r="V513" s="538"/>
      <c r="W513" s="801"/>
      <c r="X513" s="605"/>
      <c r="Y513" s="611"/>
      <c r="Z513" s="486"/>
      <c r="AA513" s="612"/>
      <c r="AB513" s="922"/>
      <c r="AC513" s="922"/>
      <c r="AD513" s="922"/>
      <c r="AE513" s="922"/>
      <c r="AF513" s="922"/>
      <c r="AG513" s="922"/>
      <c r="AH513" s="922"/>
      <c r="AI513" s="922"/>
      <c r="AJ513" s="922"/>
      <c r="AK513" s="922"/>
      <c r="AL513" s="922"/>
      <c r="AM513" s="922"/>
      <c r="AN513" s="922"/>
      <c r="AO513" s="922"/>
      <c r="AP513" s="922"/>
      <c r="AQ513" s="922"/>
      <c r="AR513" s="922"/>
    </row>
    <row r="514" spans="1:44" s="927" customFormat="1" ht="30" customHeight="1" thickBot="1" x14ac:dyDescent="0.25">
      <c r="A514" s="670"/>
      <c r="B514" s="603"/>
      <c r="C514" s="654" t="s">
        <v>53</v>
      </c>
      <c r="D514" s="653"/>
      <c r="E514" s="483"/>
      <c r="F514" s="484" t="s">
        <v>49</v>
      </c>
      <c r="G514" s="324"/>
      <c r="H514" s="324"/>
      <c r="I514" s="569" t="s">
        <v>49</v>
      </c>
      <c r="J514" s="569" t="s">
        <v>49</v>
      </c>
      <c r="K514" s="641"/>
      <c r="L514" s="320">
        <f>SUM(L512:L513)</f>
        <v>0</v>
      </c>
      <c r="M514" s="320">
        <f t="shared" ref="M514:O514" si="583">SUM(M512:M513)</f>
        <v>0</v>
      </c>
      <c r="N514" s="320">
        <f t="shared" si="583"/>
        <v>0</v>
      </c>
      <c r="O514" s="320">
        <f t="shared" si="583"/>
        <v>0</v>
      </c>
      <c r="P514" s="569"/>
      <c r="Q514" s="569"/>
      <c r="R514" s="569"/>
      <c r="S514" s="321"/>
      <c r="T514" s="642"/>
      <c r="U514" s="279"/>
      <c r="V514" s="538">
        <f t="shared" ref="V514" si="584">$AB$11-((N514*24))</f>
        <v>744</v>
      </c>
      <c r="W514" s="801">
        <v>1500</v>
      </c>
      <c r="X514" s="605"/>
      <c r="Y514" s="611">
        <f>W514</f>
        <v>1500</v>
      </c>
      <c r="Z514" s="486">
        <f>(Y514*(V514-L514*24))/V514</f>
        <v>1500</v>
      </c>
      <c r="AA514" s="538">
        <f>(Z514/Y514)*100</f>
        <v>100</v>
      </c>
      <c r="AB514" s="922"/>
      <c r="AC514" s="922"/>
      <c r="AD514" s="922"/>
      <c r="AE514" s="922"/>
      <c r="AF514" s="922"/>
      <c r="AG514" s="922"/>
      <c r="AH514" s="922"/>
      <c r="AI514" s="922"/>
      <c r="AJ514" s="922"/>
      <c r="AK514" s="922"/>
      <c r="AL514" s="922"/>
      <c r="AM514" s="922"/>
      <c r="AN514" s="922"/>
      <c r="AO514" s="922"/>
      <c r="AP514" s="922"/>
      <c r="AQ514" s="922"/>
      <c r="AR514" s="922"/>
    </row>
    <row r="515" spans="1:44" s="927" customFormat="1" ht="30" customHeight="1" thickBot="1" x14ac:dyDescent="0.25">
      <c r="A515" s="602">
        <v>8</v>
      </c>
      <c r="B515" s="603" t="s">
        <v>279</v>
      </c>
      <c r="C515" s="800" t="s">
        <v>280</v>
      </c>
      <c r="D515" s="801">
        <v>315</v>
      </c>
      <c r="E515" s="592" t="s">
        <v>546</v>
      </c>
      <c r="F515" s="606" t="s">
        <v>49</v>
      </c>
      <c r="G515" s="828"/>
      <c r="H515" s="828"/>
      <c r="I515" s="802"/>
      <c r="J515" s="802"/>
      <c r="K515" s="802"/>
      <c r="L515" s="817">
        <f t="shared" ref="L515:L516" si="585">IF(RIGHT(S515)="T",(+H515-G515),0)</f>
        <v>0</v>
      </c>
      <c r="M515" s="817">
        <f t="shared" ref="M515:M516" si="586">IF(RIGHT(S515)="U",(+H515-G515),0)</f>
        <v>0</v>
      </c>
      <c r="N515" s="817">
        <f t="shared" ref="N515:N516" si="587">IF(RIGHT(S515)="C",(+H515-G515),0)</f>
        <v>0</v>
      </c>
      <c r="O515" s="817">
        <f t="shared" ref="O515:O516" si="588">IF(RIGHT(S515)="D",(+H515-G515),0)</f>
        <v>0</v>
      </c>
      <c r="P515" s="609"/>
      <c r="Q515" s="609"/>
      <c r="R515" s="609"/>
      <c r="S515" s="609"/>
      <c r="T515" s="829"/>
      <c r="U515" s="609"/>
      <c r="V515" s="538">
        <f t="shared" si="569"/>
        <v>744</v>
      </c>
      <c r="W515" s="801">
        <v>315</v>
      </c>
      <c r="X515" s="605"/>
      <c r="Y515" s="611">
        <f t="shared" si="524"/>
        <v>315</v>
      </c>
      <c r="Z515" s="486">
        <f t="shared" si="570"/>
        <v>315</v>
      </c>
      <c r="AA515" s="612">
        <f t="shared" si="564"/>
        <v>100</v>
      </c>
      <c r="AB515" s="943"/>
      <c r="AC515" s="943"/>
      <c r="AD515" s="943"/>
      <c r="AE515" s="943"/>
      <c r="AF515" s="922"/>
      <c r="AG515" s="922"/>
      <c r="AH515" s="922"/>
      <c r="AI515" s="922"/>
      <c r="AJ515" s="922"/>
      <c r="AK515" s="922"/>
      <c r="AL515" s="922"/>
      <c r="AM515" s="922"/>
      <c r="AN515" s="922"/>
      <c r="AO515" s="922"/>
      <c r="AP515" s="922"/>
      <c r="AQ515" s="922"/>
      <c r="AR515" s="922"/>
    </row>
    <row r="516" spans="1:44" s="927" customFormat="1" ht="30" customHeight="1" thickBot="1" x14ac:dyDescent="0.25">
      <c r="A516" s="602">
        <v>9</v>
      </c>
      <c r="B516" s="512" t="s">
        <v>281</v>
      </c>
      <c r="C516" s="720" t="s">
        <v>282</v>
      </c>
      <c r="D516" s="798">
        <v>315</v>
      </c>
      <c r="E516" s="592" t="s">
        <v>546</v>
      </c>
      <c r="F516" s="468" t="s">
        <v>49</v>
      </c>
      <c r="G516" s="577"/>
      <c r="H516" s="577"/>
      <c r="I516" s="721"/>
      <c r="J516" s="721"/>
      <c r="K516" s="721"/>
      <c r="L516" s="817">
        <f t="shared" si="585"/>
        <v>0</v>
      </c>
      <c r="M516" s="817">
        <f t="shared" si="586"/>
        <v>0</v>
      </c>
      <c r="N516" s="817">
        <f t="shared" si="587"/>
        <v>0</v>
      </c>
      <c r="O516" s="817">
        <f t="shared" si="588"/>
        <v>0</v>
      </c>
      <c r="P516" s="471"/>
      <c r="Q516" s="471"/>
      <c r="R516" s="471"/>
      <c r="S516" s="302"/>
      <c r="T516" s="388"/>
      <c r="U516" s="471"/>
      <c r="V516" s="613"/>
      <c r="W516" s="798"/>
      <c r="X516" s="489"/>
      <c r="Y516" s="614"/>
      <c r="Z516" s="486"/>
      <c r="AA516" s="615"/>
      <c r="AB516" s="943"/>
      <c r="AC516" s="943"/>
      <c r="AD516" s="943"/>
      <c r="AE516" s="943"/>
      <c r="AF516" s="922"/>
      <c r="AG516" s="922"/>
      <c r="AH516" s="922"/>
      <c r="AI516" s="922"/>
      <c r="AJ516" s="922"/>
      <c r="AK516" s="922"/>
      <c r="AL516" s="922"/>
      <c r="AM516" s="922"/>
      <c r="AN516" s="922"/>
      <c r="AO516" s="922"/>
      <c r="AP516" s="922"/>
      <c r="AQ516" s="922"/>
      <c r="AR516" s="922"/>
    </row>
    <row r="517" spans="1:44" s="938" customFormat="1" ht="30" customHeight="1" thickBot="1" x14ac:dyDescent="0.25">
      <c r="A517" s="278"/>
      <c r="B517" s="279"/>
      <c r="C517" s="287" t="s">
        <v>53</v>
      </c>
      <c r="D517" s="279"/>
      <c r="E517" s="483"/>
      <c r="F517" s="484" t="s">
        <v>49</v>
      </c>
      <c r="G517" s="283"/>
      <c r="H517" s="283"/>
      <c r="I517" s="484" t="s">
        <v>49</v>
      </c>
      <c r="J517" s="484" t="s">
        <v>49</v>
      </c>
      <c r="K517" s="484" t="s">
        <v>49</v>
      </c>
      <c r="L517" s="280">
        <f>SUM(L516:L516)</f>
        <v>0</v>
      </c>
      <c r="M517" s="280">
        <f t="shared" ref="M517:O519" si="589">SUM(M516:M516)</f>
        <v>0</v>
      </c>
      <c r="N517" s="280">
        <f t="shared" si="589"/>
        <v>0</v>
      </c>
      <c r="O517" s="280">
        <f t="shared" si="589"/>
        <v>0</v>
      </c>
      <c r="P517" s="484"/>
      <c r="Q517" s="484"/>
      <c r="R517" s="484"/>
      <c r="S517" s="279"/>
      <c r="T517" s="509"/>
      <c r="U517" s="279"/>
      <c r="V517" s="486">
        <f t="shared" ref="V517" si="590">$AB$11-((N517*24))</f>
        <v>744</v>
      </c>
      <c r="W517" s="799">
        <v>315</v>
      </c>
      <c r="X517" s="510"/>
      <c r="Y517" s="281">
        <f t="shared" ref="Y517" si="591">W517</f>
        <v>315</v>
      </c>
      <c r="Z517" s="486">
        <f t="shared" ref="Z517" si="592">(Y517*(V517-L517*24))/V517</f>
        <v>315</v>
      </c>
      <c r="AA517" s="282">
        <f t="shared" ref="AA517" si="593">(Z517/Y517)*100</f>
        <v>100</v>
      </c>
      <c r="AB517" s="937"/>
    </row>
    <row r="518" spans="1:44" s="927" customFormat="1" ht="30" customHeight="1" thickBot="1" x14ac:dyDescent="0.25">
      <c r="A518" s="463">
        <v>10</v>
      </c>
      <c r="B518" s="512" t="s">
        <v>283</v>
      </c>
      <c r="C518" s="720" t="s">
        <v>284</v>
      </c>
      <c r="D518" s="798">
        <v>315</v>
      </c>
      <c r="E518" s="592" t="s">
        <v>546</v>
      </c>
      <c r="F518" s="468" t="s">
        <v>49</v>
      </c>
      <c r="G518" s="22"/>
      <c r="H518" s="22"/>
      <c r="I518" s="721"/>
      <c r="J518" s="721"/>
      <c r="K518" s="721"/>
      <c r="L518" s="817">
        <f t="shared" ref="L518" si="594">IF(RIGHT(S518)="T",(+H518-G518),0)</f>
        <v>0</v>
      </c>
      <c r="M518" s="817">
        <f t="shared" ref="M518" si="595">IF(RIGHT(S518)="U",(+H518-G518),0)</f>
        <v>0</v>
      </c>
      <c r="N518" s="817">
        <f t="shared" ref="N518" si="596">IF(RIGHT(S518)="C",(+H518-G518),0)</f>
        <v>0</v>
      </c>
      <c r="O518" s="817">
        <f t="shared" ref="O518" si="597">IF(RIGHT(S518)="D",(+H518-G518),0)</f>
        <v>0</v>
      </c>
      <c r="P518" s="471"/>
      <c r="Q518" s="471"/>
      <c r="R518" s="471"/>
      <c r="S518" s="23"/>
      <c r="T518" s="24"/>
      <c r="U518" s="471"/>
      <c r="V518" s="613"/>
      <c r="W518" s="798"/>
      <c r="X518" s="489"/>
      <c r="Y518" s="614"/>
      <c r="Z518" s="486"/>
      <c r="AA518" s="615"/>
      <c r="AB518" s="943"/>
      <c r="AC518" s="943"/>
      <c r="AD518" s="943"/>
      <c r="AE518" s="943"/>
      <c r="AF518" s="922"/>
      <c r="AG518" s="922"/>
      <c r="AH518" s="922"/>
      <c r="AI518" s="922"/>
      <c r="AJ518" s="922"/>
      <c r="AK518" s="922"/>
      <c r="AL518" s="922"/>
      <c r="AM518" s="922"/>
      <c r="AN518" s="922"/>
      <c r="AO518" s="922"/>
      <c r="AP518" s="922"/>
      <c r="AQ518" s="922"/>
      <c r="AR518" s="922"/>
    </row>
    <row r="519" spans="1:44" s="938" customFormat="1" ht="30" customHeight="1" thickBot="1" x14ac:dyDescent="0.25">
      <c r="A519" s="323"/>
      <c r="B519" s="321"/>
      <c r="C519" s="322" t="s">
        <v>53</v>
      </c>
      <c r="D519" s="321"/>
      <c r="E519" s="568"/>
      <c r="F519" s="569" t="s">
        <v>49</v>
      </c>
      <c r="G519" s="324"/>
      <c r="H519" s="324"/>
      <c r="I519" s="569" t="s">
        <v>49</v>
      </c>
      <c r="J519" s="569" t="s">
        <v>49</v>
      </c>
      <c r="K519" s="569" t="s">
        <v>49</v>
      </c>
      <c r="L519" s="320">
        <f>SUM(L518:L518)</f>
        <v>0</v>
      </c>
      <c r="M519" s="320">
        <f t="shared" si="589"/>
        <v>0</v>
      </c>
      <c r="N519" s="320">
        <f t="shared" si="589"/>
        <v>0</v>
      </c>
      <c r="O519" s="320">
        <f t="shared" si="589"/>
        <v>0</v>
      </c>
      <c r="P519" s="569"/>
      <c r="Q519" s="569"/>
      <c r="R519" s="569"/>
      <c r="S519" s="321"/>
      <c r="T519" s="642"/>
      <c r="U519" s="321"/>
      <c r="V519" s="617">
        <f t="shared" ref="V519" si="598">$AB$11-((N519*24))</f>
        <v>744</v>
      </c>
      <c r="W519" s="819">
        <v>315</v>
      </c>
      <c r="X519" s="494"/>
      <c r="Y519" s="618">
        <f t="shared" ref="Y519" si="599">W519</f>
        <v>315</v>
      </c>
      <c r="Z519" s="486">
        <f t="shared" ref="Z519" si="600">(Y519*(V519-L519*24))/V519</f>
        <v>315</v>
      </c>
      <c r="AA519" s="619">
        <f t="shared" ref="AA519" si="601">(Z519/Y519)*100</f>
        <v>100</v>
      </c>
      <c r="AB519" s="937"/>
    </row>
    <row r="520" spans="1:44" s="927" customFormat="1" ht="30" customHeight="1" thickBot="1" x14ac:dyDescent="0.25">
      <c r="A520" s="463">
        <v>11</v>
      </c>
      <c r="B520" s="512" t="s">
        <v>285</v>
      </c>
      <c r="C520" s="720" t="s">
        <v>286</v>
      </c>
      <c r="D520" s="801">
        <v>315</v>
      </c>
      <c r="E520" s="592" t="s">
        <v>546</v>
      </c>
      <c r="F520" s="606" t="s">
        <v>49</v>
      </c>
      <c r="G520" s="272"/>
      <c r="H520" s="272"/>
      <c r="I520" s="830"/>
      <c r="J520" s="830"/>
      <c r="K520" s="830"/>
      <c r="L520" s="334">
        <f>IF(RIGHT(S520)="T",(+H520-G520),0)</f>
        <v>0</v>
      </c>
      <c r="M520" s="334">
        <f>IF(RIGHT(S520)="U",(+H520-G520),0)</f>
        <v>0</v>
      </c>
      <c r="N520" s="334">
        <f>IF(RIGHT(S520)="C",(+H520-G520),0)</f>
        <v>0</v>
      </c>
      <c r="O520" s="334">
        <f>IF(RIGHT(S520)="D",(+H520-G520),0)</f>
        <v>0</v>
      </c>
      <c r="P520" s="831"/>
      <c r="Q520" s="831"/>
      <c r="R520" s="831"/>
      <c r="S520" s="289"/>
      <c r="T520" s="383"/>
      <c r="U520" s="831"/>
      <c r="V520" s="534"/>
      <c r="W520" s="657"/>
      <c r="X520" s="537"/>
      <c r="Y520" s="764"/>
      <c r="Z520" s="486"/>
      <c r="AA520" s="534"/>
      <c r="AB520" s="943"/>
      <c r="AC520" s="943"/>
      <c r="AD520" s="943"/>
      <c r="AE520" s="943"/>
      <c r="AF520" s="922"/>
      <c r="AG520" s="922"/>
      <c r="AH520" s="922"/>
      <c r="AI520" s="922"/>
      <c r="AJ520" s="922"/>
      <c r="AK520" s="922"/>
      <c r="AL520" s="922"/>
      <c r="AM520" s="922"/>
      <c r="AN520" s="922"/>
      <c r="AO520" s="922"/>
      <c r="AP520" s="922"/>
      <c r="AQ520" s="922"/>
      <c r="AR520" s="922"/>
    </row>
    <row r="521" spans="1:44" s="927" customFormat="1" ht="30" customHeight="1" thickBot="1" x14ac:dyDescent="0.25">
      <c r="A521" s="278"/>
      <c r="B521" s="279"/>
      <c r="C521" s="287" t="s">
        <v>53</v>
      </c>
      <c r="D521" s="321"/>
      <c r="E521" s="568"/>
      <c r="F521" s="569" t="s">
        <v>49</v>
      </c>
      <c r="G521" s="283"/>
      <c r="H521" s="283"/>
      <c r="I521" s="569" t="s">
        <v>49</v>
      </c>
      <c r="J521" s="569" t="s">
        <v>49</v>
      </c>
      <c r="K521" s="569" t="s">
        <v>49</v>
      </c>
      <c r="L521" s="320">
        <f>SUM(L520:L520)</f>
        <v>0</v>
      </c>
      <c r="M521" s="320">
        <f t="shared" ref="M521:O523" si="602">SUM(M520:M520)</f>
        <v>0</v>
      </c>
      <c r="N521" s="320">
        <f t="shared" si="602"/>
        <v>0</v>
      </c>
      <c r="O521" s="320">
        <f t="shared" si="602"/>
        <v>0</v>
      </c>
      <c r="P521" s="569"/>
      <c r="Q521" s="569"/>
      <c r="R521" s="569"/>
      <c r="S521" s="321"/>
      <c r="T521" s="642"/>
      <c r="U521" s="321"/>
      <c r="V521" s="538">
        <f t="shared" ref="V521" si="603">$AB$11-((N521*24))</f>
        <v>744</v>
      </c>
      <c r="W521" s="801">
        <v>315</v>
      </c>
      <c r="X521" s="605"/>
      <c r="Y521" s="611">
        <f t="shared" ref="Y521" si="604">W521</f>
        <v>315</v>
      </c>
      <c r="Z521" s="486">
        <f t="shared" ref="Z521" si="605">(Y521*(V521-L521*24))/V521</f>
        <v>315</v>
      </c>
      <c r="AA521" s="612">
        <f t="shared" ref="AA521" si="606">(Z521/Y521)*100</f>
        <v>100</v>
      </c>
      <c r="AB521" s="943"/>
      <c r="AC521" s="943"/>
      <c r="AD521" s="943"/>
      <c r="AE521" s="943"/>
      <c r="AF521" s="922"/>
      <c r="AG521" s="922"/>
      <c r="AH521" s="922"/>
      <c r="AI521" s="922"/>
      <c r="AJ521" s="922"/>
      <c r="AK521" s="922"/>
      <c r="AL521" s="922"/>
      <c r="AM521" s="922"/>
      <c r="AN521" s="922"/>
      <c r="AO521" s="922"/>
      <c r="AP521" s="922"/>
      <c r="AQ521" s="922"/>
      <c r="AR521" s="922"/>
    </row>
    <row r="522" spans="1:44" s="927" customFormat="1" ht="30" customHeight="1" thickBot="1" x14ac:dyDescent="0.25">
      <c r="A522" s="463">
        <v>12</v>
      </c>
      <c r="B522" s="512" t="s">
        <v>287</v>
      </c>
      <c r="C522" s="720" t="s">
        <v>288</v>
      </c>
      <c r="D522" s="801">
        <v>500</v>
      </c>
      <c r="E522" s="592" t="s">
        <v>546</v>
      </c>
      <c r="F522" s="606" t="s">
        <v>49</v>
      </c>
      <c r="G522" s="272"/>
      <c r="H522" s="272"/>
      <c r="I522" s="830"/>
      <c r="J522" s="830"/>
      <c r="K522" s="830"/>
      <c r="L522" s="334">
        <f>IF(RIGHT(S522)="T",(+H522-G522),0)</f>
        <v>0</v>
      </c>
      <c r="M522" s="334">
        <f>IF(RIGHT(S522)="U",(+H522-G522),0)</f>
        <v>0</v>
      </c>
      <c r="N522" s="334">
        <f>IF(RIGHT(S522)="C",(+H522-G522),0)</f>
        <v>0</v>
      </c>
      <c r="O522" s="334">
        <f>IF(RIGHT(S522)="D",(+H522-G522),0)</f>
        <v>0</v>
      </c>
      <c r="P522" s="831"/>
      <c r="Q522" s="831"/>
      <c r="R522" s="831"/>
      <c r="S522" s="289"/>
      <c r="T522" s="383"/>
      <c r="U522" s="609"/>
      <c r="V522" s="538"/>
      <c r="W522" s="801"/>
      <c r="X522" s="605"/>
      <c r="Y522" s="611"/>
      <c r="Z522" s="486"/>
      <c r="AA522" s="612"/>
      <c r="AB522" s="943"/>
      <c r="AC522" s="943"/>
      <c r="AD522" s="943"/>
      <c r="AE522" s="943"/>
      <c r="AF522" s="922"/>
      <c r="AG522" s="922"/>
      <c r="AH522" s="922"/>
      <c r="AI522" s="922"/>
      <c r="AJ522" s="922"/>
      <c r="AK522" s="922"/>
      <c r="AL522" s="922"/>
      <c r="AM522" s="922"/>
      <c r="AN522" s="922"/>
      <c r="AO522" s="922"/>
      <c r="AP522" s="922"/>
      <c r="AQ522" s="922"/>
      <c r="AR522" s="922"/>
    </row>
    <row r="523" spans="1:44" s="927" customFormat="1" ht="30" customHeight="1" thickBot="1" x14ac:dyDescent="0.25">
      <c r="A523" s="278"/>
      <c r="B523" s="279"/>
      <c r="C523" s="287" t="s">
        <v>53</v>
      </c>
      <c r="D523" s="321"/>
      <c r="E523" s="568"/>
      <c r="F523" s="569" t="s">
        <v>49</v>
      </c>
      <c r="G523" s="283"/>
      <c r="H523" s="283"/>
      <c r="I523" s="569" t="s">
        <v>49</v>
      </c>
      <c r="J523" s="569" t="s">
        <v>49</v>
      </c>
      <c r="K523" s="569" t="s">
        <v>49</v>
      </c>
      <c r="L523" s="320">
        <f>SUM(L522:L522)</f>
        <v>0</v>
      </c>
      <c r="M523" s="320">
        <f t="shared" si="602"/>
        <v>0</v>
      </c>
      <c r="N523" s="320">
        <f t="shared" si="602"/>
        <v>0</v>
      </c>
      <c r="O523" s="320">
        <f t="shared" si="602"/>
        <v>0</v>
      </c>
      <c r="P523" s="569"/>
      <c r="Q523" s="569"/>
      <c r="R523" s="569"/>
      <c r="S523" s="321"/>
      <c r="T523" s="642"/>
      <c r="U523" s="321"/>
      <c r="V523" s="538">
        <f t="shared" ref="V523" si="607">$AB$11-((N523*24))</f>
        <v>744</v>
      </c>
      <c r="W523" s="801">
        <v>500</v>
      </c>
      <c r="X523" s="605"/>
      <c r="Y523" s="611">
        <f t="shared" ref="Y523" si="608">W523</f>
        <v>500</v>
      </c>
      <c r="Z523" s="486">
        <f t="shared" ref="Z523" si="609">(Y523*(V523-L523*24))/V523</f>
        <v>500</v>
      </c>
      <c r="AA523" s="612">
        <f t="shared" ref="AA523" si="610">(Z523/Y523)*100</f>
        <v>100</v>
      </c>
      <c r="AB523" s="943"/>
      <c r="AC523" s="943"/>
      <c r="AD523" s="943"/>
      <c r="AE523" s="943"/>
      <c r="AF523" s="922"/>
      <c r="AG523" s="922"/>
      <c r="AH523" s="922"/>
      <c r="AI523" s="922"/>
      <c r="AJ523" s="922"/>
      <c r="AK523" s="922"/>
      <c r="AL523" s="922"/>
      <c r="AM523" s="922"/>
      <c r="AN523" s="922"/>
      <c r="AO523" s="922"/>
      <c r="AP523" s="922"/>
      <c r="AQ523" s="922"/>
      <c r="AR523" s="922"/>
    </row>
    <row r="524" spans="1:44" s="927" customFormat="1" ht="30" customHeight="1" thickBot="1" x14ac:dyDescent="0.25">
      <c r="A524" s="463">
        <v>13</v>
      </c>
      <c r="B524" s="512" t="s">
        <v>290</v>
      </c>
      <c r="C524" s="720" t="s">
        <v>291</v>
      </c>
      <c r="D524" s="801">
        <v>315</v>
      </c>
      <c r="E524" s="592" t="s">
        <v>546</v>
      </c>
      <c r="F524" s="832" t="s">
        <v>49</v>
      </c>
      <c r="G524" s="246">
        <v>42944.393055555556</v>
      </c>
      <c r="H524" s="246">
        <v>42945.783333333333</v>
      </c>
      <c r="I524" s="830"/>
      <c r="J524" s="830"/>
      <c r="K524" s="830"/>
      <c r="L524" s="334">
        <f>IF(RIGHT(S524)="T",(+H524-G524),0)</f>
        <v>1.390277777776646</v>
      </c>
      <c r="M524" s="334">
        <f>IF(RIGHT(S524)="U",(+H524-G524),0)</f>
        <v>0</v>
      </c>
      <c r="N524" s="334">
        <f>IF(RIGHT(S524)="C",(+H524-G524),0)</f>
        <v>0</v>
      </c>
      <c r="O524" s="334">
        <f>IF(RIGHT(S524)="D",(+H524-G524),0)</f>
        <v>0</v>
      </c>
      <c r="P524" s="831"/>
      <c r="Q524" s="831"/>
      <c r="R524" s="831"/>
      <c r="S524" s="21" t="s">
        <v>473</v>
      </c>
      <c r="T524" s="55" t="s">
        <v>1327</v>
      </c>
      <c r="U524" s="609"/>
      <c r="V524" s="538"/>
      <c r="W524" s="801"/>
      <c r="X524" s="605"/>
      <c r="Y524" s="611"/>
      <c r="Z524" s="486"/>
      <c r="AA524" s="612"/>
      <c r="AB524" s="943"/>
      <c r="AC524" s="943"/>
      <c r="AD524" s="943"/>
      <c r="AE524" s="943"/>
      <c r="AF524" s="922"/>
      <c r="AG524" s="922"/>
      <c r="AH524" s="922"/>
      <c r="AI524" s="922"/>
      <c r="AJ524" s="922"/>
      <c r="AK524" s="922"/>
      <c r="AL524" s="922"/>
      <c r="AM524" s="922"/>
      <c r="AN524" s="922"/>
      <c r="AO524" s="922"/>
      <c r="AP524" s="922"/>
      <c r="AQ524" s="922"/>
      <c r="AR524" s="922"/>
    </row>
    <row r="525" spans="1:44" s="927" customFormat="1" ht="30" customHeight="1" thickBot="1" x14ac:dyDescent="0.25">
      <c r="A525" s="278"/>
      <c r="B525" s="279"/>
      <c r="C525" s="287" t="s">
        <v>53</v>
      </c>
      <c r="D525" s="321"/>
      <c r="E525" s="568"/>
      <c r="F525" s="569" t="s">
        <v>49</v>
      </c>
      <c r="G525" s="283"/>
      <c r="H525" s="283"/>
      <c r="I525" s="569" t="s">
        <v>49</v>
      </c>
      <c r="J525" s="569" t="s">
        <v>49</v>
      </c>
      <c r="K525" s="569" t="s">
        <v>49</v>
      </c>
      <c r="L525" s="320">
        <f>SUM(L524:L524)</f>
        <v>1.390277777776646</v>
      </c>
      <c r="M525" s="320">
        <f>SUM(M524:M524)</f>
        <v>0</v>
      </c>
      <c r="N525" s="320">
        <f>SUM(N524:N524)</f>
        <v>0</v>
      </c>
      <c r="O525" s="320">
        <f>SUM(O524:O524)</f>
        <v>0</v>
      </c>
      <c r="P525" s="569"/>
      <c r="Q525" s="569"/>
      <c r="R525" s="569"/>
      <c r="S525" s="321"/>
      <c r="T525" s="642"/>
      <c r="U525" s="609"/>
      <c r="V525" s="538">
        <f t="shared" ref="V525" si="611">$AB$11-((N525*24))</f>
        <v>744</v>
      </c>
      <c r="W525" s="801">
        <v>315</v>
      </c>
      <c r="X525" s="605"/>
      <c r="Y525" s="611">
        <f t="shared" ref="Y525" si="612">W525</f>
        <v>315</v>
      </c>
      <c r="Z525" s="486">
        <f t="shared" ref="Z525" si="613">(Y525*(V525-L525*24))/V525</f>
        <v>300.87298387097923</v>
      </c>
      <c r="AA525" s="612">
        <f t="shared" ref="AA525" si="614">(Z525/Y525)*100</f>
        <v>95.515232974914042</v>
      </c>
      <c r="AB525" s="943"/>
      <c r="AC525" s="943"/>
      <c r="AD525" s="943"/>
      <c r="AE525" s="943"/>
      <c r="AF525" s="922"/>
      <c r="AG525" s="922"/>
      <c r="AH525" s="922"/>
      <c r="AI525" s="922"/>
      <c r="AJ525" s="922"/>
      <c r="AK525" s="922"/>
      <c r="AL525" s="922"/>
      <c r="AM525" s="922"/>
      <c r="AN525" s="922"/>
      <c r="AO525" s="922"/>
      <c r="AP525" s="922"/>
      <c r="AQ525" s="922"/>
      <c r="AR525" s="922"/>
    </row>
    <row r="526" spans="1:44" s="927" customFormat="1" ht="30" customHeight="1" thickBot="1" x14ac:dyDescent="0.25">
      <c r="A526" s="463">
        <v>14</v>
      </c>
      <c r="B526" s="512" t="s">
        <v>292</v>
      </c>
      <c r="C526" s="720" t="s">
        <v>293</v>
      </c>
      <c r="D526" s="801">
        <v>315</v>
      </c>
      <c r="E526" s="592" t="s">
        <v>546</v>
      </c>
      <c r="F526" s="468" t="s">
        <v>49</v>
      </c>
      <c r="G526" s="246">
        <v>42942.496527777781</v>
      </c>
      <c r="H526" s="246">
        <v>42943.942361111112</v>
      </c>
      <c r="I526" s="721"/>
      <c r="J526" s="721"/>
      <c r="K526" s="721"/>
      <c r="L526" s="340">
        <f>IF(RIGHT(S526)="T",(+H526-G526),0)</f>
        <v>1.4458333333313931</v>
      </c>
      <c r="M526" s="340">
        <f>IF(RIGHT(S526)="U",(+H526-G526),0)</f>
        <v>0</v>
      </c>
      <c r="N526" s="340">
        <f>IF(RIGHT(S526)="C",(+H526-G526),0)</f>
        <v>0</v>
      </c>
      <c r="O526" s="340">
        <f>IF(RIGHT(S526)="D",(+H526-G526),0)</f>
        <v>0</v>
      </c>
      <c r="P526" s="471"/>
      <c r="Q526" s="471"/>
      <c r="R526" s="471"/>
      <c r="S526" s="21" t="s">
        <v>473</v>
      </c>
      <c r="T526" s="55" t="s">
        <v>1329</v>
      </c>
      <c r="U526" s="471"/>
      <c r="V526" s="613"/>
      <c r="W526" s="798"/>
      <c r="X526" s="489"/>
      <c r="Y526" s="614"/>
      <c r="Z526" s="486"/>
      <c r="AA526" s="615"/>
      <c r="AB526" s="943"/>
      <c r="AC526" s="943"/>
      <c r="AD526" s="943"/>
      <c r="AE526" s="943"/>
      <c r="AF526" s="922"/>
      <c r="AG526" s="922"/>
      <c r="AH526" s="922"/>
      <c r="AI526" s="922"/>
      <c r="AJ526" s="922"/>
      <c r="AK526" s="922"/>
      <c r="AL526" s="922"/>
      <c r="AM526" s="922"/>
      <c r="AN526" s="922"/>
      <c r="AO526" s="922"/>
      <c r="AP526" s="922"/>
      <c r="AQ526" s="922"/>
      <c r="AR526" s="922"/>
    </row>
    <row r="527" spans="1:44" s="927" customFormat="1" ht="30" customHeight="1" thickBot="1" x14ac:dyDescent="0.25">
      <c r="A527" s="278"/>
      <c r="B527" s="279"/>
      <c r="C527" s="287" t="s">
        <v>53</v>
      </c>
      <c r="D527" s="279"/>
      <c r="E527" s="483"/>
      <c r="F527" s="484" t="s">
        <v>49</v>
      </c>
      <c r="G527" s="283"/>
      <c r="H527" s="283"/>
      <c r="I527" s="484" t="s">
        <v>49</v>
      </c>
      <c r="J527" s="484" t="s">
        <v>49</v>
      </c>
      <c r="K527" s="484" t="s">
        <v>49</v>
      </c>
      <c r="L527" s="280">
        <f>SUM(L525:L526)</f>
        <v>2.836111111108039</v>
      </c>
      <c r="M527" s="280">
        <f>SUM(M525:M526)</f>
        <v>0</v>
      </c>
      <c r="N527" s="280">
        <f>SUM(N525:N526)</f>
        <v>0</v>
      </c>
      <c r="O527" s="280">
        <f>SUM(O525:O526)</f>
        <v>0</v>
      </c>
      <c r="P527" s="484"/>
      <c r="Q527" s="484"/>
      <c r="R527" s="484"/>
      <c r="S527" s="279"/>
      <c r="T527" s="833"/>
      <c r="U527" s="471"/>
      <c r="V527" s="538">
        <f t="shared" ref="V527" si="615">$AB$11-((N527*24))</f>
        <v>744</v>
      </c>
      <c r="W527" s="801">
        <v>315</v>
      </c>
      <c r="X527" s="605"/>
      <c r="Y527" s="611">
        <f t="shared" ref="Y527" si="616">W527</f>
        <v>315</v>
      </c>
      <c r="Z527" s="486">
        <f t="shared" ref="Z527" si="617">(Y527*(V527-L527*24))/V527</f>
        <v>286.18145161293444</v>
      </c>
      <c r="AA527" s="612">
        <f t="shared" ref="AA527" si="618">(Z527/Y527)*100</f>
        <v>90.851254480296646</v>
      </c>
      <c r="AB527" s="943"/>
      <c r="AC527" s="943"/>
      <c r="AD527" s="943"/>
      <c r="AE527" s="943"/>
      <c r="AF527" s="922"/>
      <c r="AG527" s="922"/>
      <c r="AH527" s="922"/>
      <c r="AI527" s="922"/>
      <c r="AJ527" s="922"/>
      <c r="AK527" s="922"/>
      <c r="AL527" s="922"/>
      <c r="AM527" s="922"/>
      <c r="AN527" s="922"/>
      <c r="AO527" s="922"/>
      <c r="AP527" s="922"/>
      <c r="AQ527" s="922"/>
      <c r="AR527" s="922"/>
    </row>
    <row r="528" spans="1:44" s="927" customFormat="1" ht="30" customHeight="1" thickBot="1" x14ac:dyDescent="0.25">
      <c r="A528" s="602">
        <v>15</v>
      </c>
      <c r="B528" s="603" t="s">
        <v>452</v>
      </c>
      <c r="C528" s="800" t="s">
        <v>453</v>
      </c>
      <c r="D528" s="801">
        <v>500</v>
      </c>
      <c r="E528" s="592" t="s">
        <v>546</v>
      </c>
      <c r="F528" s="606"/>
      <c r="G528" s="828"/>
      <c r="H528" s="828"/>
      <c r="I528" s="802"/>
      <c r="J528" s="802"/>
      <c r="K528" s="802"/>
      <c r="L528" s="776">
        <v>0</v>
      </c>
      <c r="M528" s="776">
        <v>0</v>
      </c>
      <c r="N528" s="776">
        <v>0</v>
      </c>
      <c r="O528" s="776">
        <v>0</v>
      </c>
      <c r="P528" s="609"/>
      <c r="Q528" s="609"/>
      <c r="R528" s="609"/>
      <c r="S528" s="609"/>
      <c r="T528" s="829"/>
      <c r="U528" s="609"/>
      <c r="V528" s="538">
        <f t="shared" si="569"/>
        <v>744</v>
      </c>
      <c r="W528" s="801">
        <v>500</v>
      </c>
      <c r="X528" s="605"/>
      <c r="Y528" s="611">
        <f t="shared" ref="Y528:Y536" si="619">W528</f>
        <v>500</v>
      </c>
      <c r="Z528" s="486">
        <f>(Y528*(V528-L528*24))/V528</f>
        <v>500</v>
      </c>
      <c r="AA528" s="612">
        <f t="shared" si="564"/>
        <v>100</v>
      </c>
      <c r="AB528" s="943"/>
      <c r="AC528" s="943"/>
      <c r="AD528" s="943"/>
      <c r="AE528" s="943"/>
      <c r="AF528" s="922"/>
      <c r="AG528" s="922"/>
      <c r="AH528" s="922"/>
      <c r="AI528" s="922"/>
      <c r="AJ528" s="922"/>
      <c r="AK528" s="922"/>
      <c r="AL528" s="922"/>
      <c r="AM528" s="922"/>
      <c r="AN528" s="922"/>
      <c r="AO528" s="922"/>
      <c r="AP528" s="922"/>
      <c r="AQ528" s="922"/>
      <c r="AR528" s="922"/>
    </row>
    <row r="529" spans="1:44" s="927" customFormat="1" ht="30" customHeight="1" thickBot="1" x14ac:dyDescent="0.25">
      <c r="A529" s="602">
        <v>16</v>
      </c>
      <c r="B529" s="603" t="s">
        <v>454</v>
      </c>
      <c r="C529" s="800" t="s">
        <v>455</v>
      </c>
      <c r="D529" s="801">
        <v>500</v>
      </c>
      <c r="E529" s="592" t="s">
        <v>546</v>
      </c>
      <c r="F529" s="606"/>
      <c r="G529" s="828"/>
      <c r="H529" s="828"/>
      <c r="I529" s="802"/>
      <c r="J529" s="802"/>
      <c r="K529" s="802"/>
      <c r="L529" s="776">
        <v>0</v>
      </c>
      <c r="M529" s="776">
        <v>0</v>
      </c>
      <c r="N529" s="776">
        <v>0</v>
      </c>
      <c r="O529" s="776">
        <v>0</v>
      </c>
      <c r="P529" s="609"/>
      <c r="Q529" s="609"/>
      <c r="R529" s="609"/>
      <c r="S529" s="609"/>
      <c r="T529" s="829"/>
      <c r="U529" s="609"/>
      <c r="V529" s="538">
        <f t="shared" si="569"/>
        <v>744</v>
      </c>
      <c r="W529" s="801">
        <v>500</v>
      </c>
      <c r="X529" s="605"/>
      <c r="Y529" s="611">
        <f t="shared" si="619"/>
        <v>500</v>
      </c>
      <c r="Z529" s="486">
        <f>(Y529*(V529-L529*24))/V529</f>
        <v>500</v>
      </c>
      <c r="AA529" s="612">
        <f t="shared" si="564"/>
        <v>100</v>
      </c>
      <c r="AB529" s="943"/>
      <c r="AC529" s="943"/>
      <c r="AD529" s="943"/>
      <c r="AE529" s="943"/>
      <c r="AF529" s="922"/>
      <c r="AG529" s="922"/>
      <c r="AH529" s="922"/>
      <c r="AI529" s="922"/>
      <c r="AJ529" s="922"/>
      <c r="AK529" s="922"/>
      <c r="AL529" s="922"/>
      <c r="AM529" s="922"/>
      <c r="AN529" s="922"/>
      <c r="AO529" s="922"/>
      <c r="AP529" s="922"/>
      <c r="AQ529" s="922"/>
      <c r="AR529" s="922"/>
    </row>
    <row r="530" spans="1:44" s="927" customFormat="1" ht="30" customHeight="1" thickBot="1" x14ac:dyDescent="0.25">
      <c r="A530" s="602">
        <v>17</v>
      </c>
      <c r="B530" s="603" t="s">
        <v>294</v>
      </c>
      <c r="C530" s="800" t="s">
        <v>295</v>
      </c>
      <c r="D530" s="801">
        <v>315</v>
      </c>
      <c r="E530" s="592" t="s">
        <v>546</v>
      </c>
      <c r="F530" s="606" t="s">
        <v>49</v>
      </c>
      <c r="G530" s="828"/>
      <c r="H530" s="828"/>
      <c r="I530" s="802"/>
      <c r="J530" s="802"/>
      <c r="K530" s="802"/>
      <c r="L530" s="776">
        <v>0</v>
      </c>
      <c r="M530" s="776">
        <v>0</v>
      </c>
      <c r="N530" s="776">
        <v>0</v>
      </c>
      <c r="O530" s="776">
        <v>0</v>
      </c>
      <c r="P530" s="609"/>
      <c r="Q530" s="609"/>
      <c r="R530" s="609"/>
      <c r="S530" s="609"/>
      <c r="T530" s="829"/>
      <c r="U530" s="609"/>
      <c r="V530" s="538">
        <f t="shared" si="569"/>
        <v>744</v>
      </c>
      <c r="W530" s="801">
        <v>315</v>
      </c>
      <c r="X530" s="605"/>
      <c r="Y530" s="611">
        <f t="shared" si="619"/>
        <v>315</v>
      </c>
      <c r="Z530" s="486">
        <f t="shared" si="570"/>
        <v>315</v>
      </c>
      <c r="AA530" s="612">
        <f t="shared" si="564"/>
        <v>100</v>
      </c>
      <c r="AB530" s="943"/>
      <c r="AC530" s="943"/>
      <c r="AD530" s="943"/>
      <c r="AE530" s="943"/>
      <c r="AF530" s="922"/>
      <c r="AG530" s="922"/>
      <c r="AH530" s="922"/>
      <c r="AI530" s="922"/>
      <c r="AJ530" s="922"/>
      <c r="AK530" s="922"/>
      <c r="AL530" s="922"/>
      <c r="AM530" s="922"/>
      <c r="AN530" s="922"/>
      <c r="AO530" s="922"/>
      <c r="AP530" s="922"/>
      <c r="AQ530" s="922"/>
      <c r="AR530" s="922"/>
    </row>
    <row r="531" spans="1:44" s="927" customFormat="1" ht="30" customHeight="1" thickBot="1" x14ac:dyDescent="0.25">
      <c r="A531" s="602">
        <v>18</v>
      </c>
      <c r="B531" s="603" t="s">
        <v>296</v>
      </c>
      <c r="C531" s="800" t="s">
        <v>297</v>
      </c>
      <c r="D531" s="801">
        <v>315</v>
      </c>
      <c r="E531" s="592" t="s">
        <v>546</v>
      </c>
      <c r="F531" s="606" t="s">
        <v>49</v>
      </c>
      <c r="G531" s="828"/>
      <c r="H531" s="828"/>
      <c r="I531" s="802"/>
      <c r="J531" s="802"/>
      <c r="K531" s="802"/>
      <c r="L531" s="776">
        <v>0</v>
      </c>
      <c r="M531" s="776">
        <v>0</v>
      </c>
      <c r="N531" s="776">
        <v>0</v>
      </c>
      <c r="O531" s="776">
        <v>0</v>
      </c>
      <c r="P531" s="609"/>
      <c r="Q531" s="609"/>
      <c r="R531" s="609"/>
      <c r="S531" s="609"/>
      <c r="T531" s="829"/>
      <c r="U531" s="609"/>
      <c r="V531" s="538">
        <f t="shared" si="569"/>
        <v>744</v>
      </c>
      <c r="W531" s="801">
        <v>315</v>
      </c>
      <c r="X531" s="605"/>
      <c r="Y531" s="611">
        <f t="shared" si="619"/>
        <v>315</v>
      </c>
      <c r="Z531" s="486">
        <f t="shared" si="570"/>
        <v>315</v>
      </c>
      <c r="AA531" s="612">
        <f t="shared" si="564"/>
        <v>100</v>
      </c>
      <c r="AB531" s="943"/>
      <c r="AC531" s="943"/>
      <c r="AD531" s="943"/>
      <c r="AE531" s="943"/>
      <c r="AF531" s="922"/>
      <c r="AG531" s="922"/>
      <c r="AH531" s="922"/>
      <c r="AI531" s="922"/>
      <c r="AJ531" s="922"/>
      <c r="AK531" s="922"/>
      <c r="AL531" s="922"/>
      <c r="AM531" s="922"/>
      <c r="AN531" s="922"/>
      <c r="AO531" s="922"/>
      <c r="AP531" s="922"/>
      <c r="AQ531" s="922"/>
      <c r="AR531" s="922"/>
    </row>
    <row r="532" spans="1:44" s="927" customFormat="1" ht="30" customHeight="1" thickBot="1" x14ac:dyDescent="0.25">
      <c r="A532" s="670"/>
      <c r="B532" s="518"/>
      <c r="C532" s="722"/>
      <c r="D532" s="819"/>
      <c r="E532" s="481"/>
      <c r="F532" s="482"/>
      <c r="G532" s="644"/>
      <c r="H532" s="644"/>
      <c r="I532" s="737"/>
      <c r="J532" s="737"/>
      <c r="K532" s="737"/>
      <c r="L532" s="834"/>
      <c r="M532" s="834"/>
      <c r="N532" s="834"/>
      <c r="O532" s="834"/>
      <c r="P532" s="470"/>
      <c r="Q532" s="470"/>
      <c r="R532" s="470"/>
      <c r="S532" s="470"/>
      <c r="T532" s="835"/>
      <c r="U532" s="470"/>
      <c r="V532" s="617"/>
      <c r="W532" s="819"/>
      <c r="X532" s="494"/>
      <c r="Y532" s="618"/>
      <c r="Z532" s="486"/>
      <c r="AA532" s="596"/>
      <c r="AB532" s="943"/>
      <c r="AC532" s="943"/>
      <c r="AD532" s="943"/>
      <c r="AE532" s="943"/>
      <c r="AF532" s="922"/>
      <c r="AG532" s="922"/>
      <c r="AH532" s="922"/>
      <c r="AI532" s="922"/>
      <c r="AJ532" s="922"/>
      <c r="AK532" s="922"/>
      <c r="AL532" s="922"/>
      <c r="AM532" s="922"/>
      <c r="AN532" s="922"/>
      <c r="AO532" s="922"/>
      <c r="AP532" s="922"/>
      <c r="AQ532" s="922"/>
      <c r="AR532" s="922"/>
    </row>
    <row r="533" spans="1:44" s="927" customFormat="1" ht="30" customHeight="1" thickBot="1" x14ac:dyDescent="0.25">
      <c r="A533" s="644" t="s">
        <v>45</v>
      </c>
      <c r="B533" s="644"/>
      <c r="C533" s="836" t="s">
        <v>298</v>
      </c>
      <c r="D533" s="819"/>
      <c r="E533" s="592" t="s">
        <v>546</v>
      </c>
      <c r="F533" s="482" t="s">
        <v>49</v>
      </c>
      <c r="G533" s="837"/>
      <c r="H533" s="837"/>
      <c r="I533" s="823"/>
      <c r="J533" s="823"/>
      <c r="K533" s="823"/>
      <c r="L533" s="470"/>
      <c r="M533" s="838"/>
      <c r="N533" s="838"/>
      <c r="O533" s="470"/>
      <c r="P533" s="470"/>
      <c r="Q533" s="470"/>
      <c r="R533" s="470"/>
      <c r="S533" s="470"/>
      <c r="T533" s="835"/>
      <c r="U533" s="470"/>
      <c r="V533" s="617"/>
      <c r="W533" s="819"/>
      <c r="X533" s="494"/>
      <c r="Y533" s="618"/>
      <c r="Z533" s="486"/>
      <c r="AA533" s="617"/>
      <c r="AB533" s="943"/>
      <c r="AC533" s="943"/>
      <c r="AD533" s="943"/>
      <c r="AE533" s="943"/>
      <c r="AF533" s="922"/>
      <c r="AG533" s="922"/>
      <c r="AH533" s="922"/>
      <c r="AI533" s="922"/>
      <c r="AJ533" s="922"/>
      <c r="AK533" s="922"/>
      <c r="AL533" s="922"/>
      <c r="AM533" s="922"/>
      <c r="AN533" s="922"/>
      <c r="AO533" s="922"/>
      <c r="AP533" s="922"/>
      <c r="AQ533" s="922"/>
      <c r="AR533" s="922"/>
    </row>
    <row r="534" spans="1:44" s="927" customFormat="1" ht="13.5" thickBot="1" x14ac:dyDescent="0.25">
      <c r="A534" s="602">
        <v>1</v>
      </c>
      <c r="B534" s="603" t="s">
        <v>299</v>
      </c>
      <c r="C534" s="800" t="s">
        <v>300</v>
      </c>
      <c r="D534" s="801">
        <v>100</v>
      </c>
      <c r="E534" s="592" t="s">
        <v>546</v>
      </c>
      <c r="F534" s="606" t="s">
        <v>49</v>
      </c>
      <c r="G534" s="341"/>
      <c r="H534" s="341"/>
      <c r="I534" s="723"/>
      <c r="J534" s="723"/>
      <c r="K534" s="723"/>
      <c r="L534" s="318">
        <f>IF(RIGHT(R534)="U",(+G534-F534),0)</f>
        <v>0</v>
      </c>
      <c r="M534" s="318">
        <f>IF(RIGHT(S534)="U",(+H534-G534),0)</f>
        <v>0</v>
      </c>
      <c r="N534" s="318">
        <f>IF(RIGHT(S534)="C",(+H534-G534),0)</f>
        <v>0</v>
      </c>
      <c r="O534" s="318">
        <f>IF(RIGHT(S534)="D",(+H534-G534),0)</f>
        <v>0</v>
      </c>
      <c r="P534" s="516"/>
      <c r="Q534" s="516"/>
      <c r="R534" s="516"/>
      <c r="S534" s="304"/>
      <c r="T534" s="415"/>
      <c r="U534" s="609"/>
      <c r="V534" s="538"/>
      <c r="W534" s="801"/>
      <c r="X534" s="605"/>
      <c r="Y534" s="611"/>
      <c r="Z534" s="486"/>
      <c r="AA534" s="612"/>
      <c r="AB534" s="943"/>
      <c r="AC534" s="943"/>
      <c r="AD534" s="943"/>
      <c r="AE534" s="943"/>
      <c r="AF534" s="922"/>
      <c r="AG534" s="922"/>
      <c r="AH534" s="922"/>
      <c r="AI534" s="922"/>
      <c r="AJ534" s="922"/>
      <c r="AK534" s="922"/>
      <c r="AL534" s="922"/>
      <c r="AM534" s="922"/>
      <c r="AN534" s="922"/>
      <c r="AO534" s="922"/>
      <c r="AP534" s="922"/>
      <c r="AQ534" s="922"/>
      <c r="AR534" s="922"/>
    </row>
    <row r="535" spans="1:44" s="927" customFormat="1" ht="30" customHeight="1" thickBot="1" x14ac:dyDescent="0.25">
      <c r="A535" s="323"/>
      <c r="B535" s="321"/>
      <c r="C535" s="322" t="s">
        <v>53</v>
      </c>
      <c r="D535" s="321"/>
      <c r="E535" s="483"/>
      <c r="F535" s="569" t="s">
        <v>49</v>
      </c>
      <c r="G535" s="324"/>
      <c r="H535" s="324"/>
      <c r="I535" s="569" t="s">
        <v>49</v>
      </c>
      <c r="J535" s="569" t="s">
        <v>49</v>
      </c>
      <c r="K535" s="569" t="s">
        <v>49</v>
      </c>
      <c r="L535" s="320">
        <f>SUM(L534:L534)</f>
        <v>0</v>
      </c>
      <c r="M535" s="320">
        <f t="shared" ref="M535:O535" si="620">SUM(M534:M534)</f>
        <v>0</v>
      </c>
      <c r="N535" s="320">
        <f t="shared" si="620"/>
        <v>0</v>
      </c>
      <c r="O535" s="320">
        <f t="shared" si="620"/>
        <v>0</v>
      </c>
      <c r="P535" s="569"/>
      <c r="Q535" s="569"/>
      <c r="R535" s="569"/>
      <c r="S535" s="321"/>
      <c r="T535" s="321"/>
      <c r="U535" s="609"/>
      <c r="V535" s="538">
        <f t="shared" ref="V535" si="621">$AB$11-((N535*24))</f>
        <v>744</v>
      </c>
      <c r="W535" s="801">
        <v>100</v>
      </c>
      <c r="X535" s="605"/>
      <c r="Y535" s="611">
        <f t="shared" ref="Y535" si="622">W535</f>
        <v>100</v>
      </c>
      <c r="Z535" s="486">
        <f t="shared" ref="Z535" si="623">(Y535*(V535-L535*24))/V535</f>
        <v>100</v>
      </c>
      <c r="AA535" s="612">
        <f t="shared" ref="AA535" si="624">(Z535/Y535)*100</f>
        <v>100</v>
      </c>
      <c r="AB535" s="943"/>
      <c r="AC535" s="943"/>
      <c r="AD535" s="943"/>
      <c r="AE535" s="943"/>
      <c r="AF535" s="922"/>
      <c r="AG535" s="922"/>
      <c r="AH535" s="922"/>
      <c r="AI535" s="922"/>
      <c r="AJ535" s="922"/>
      <c r="AK535" s="922"/>
      <c r="AL535" s="922"/>
      <c r="AM535" s="922"/>
      <c r="AN535" s="922"/>
      <c r="AO535" s="922"/>
      <c r="AP535" s="922"/>
      <c r="AQ535" s="922"/>
      <c r="AR535" s="922"/>
    </row>
    <row r="536" spans="1:44" s="927" customFormat="1" ht="30" customHeight="1" thickBot="1" x14ac:dyDescent="0.25">
      <c r="A536" s="602">
        <v>2</v>
      </c>
      <c r="B536" s="603" t="s">
        <v>301</v>
      </c>
      <c r="C536" s="800" t="s">
        <v>302</v>
      </c>
      <c r="D536" s="801">
        <v>100</v>
      </c>
      <c r="E536" s="592" t="s">
        <v>546</v>
      </c>
      <c r="F536" s="606" t="s">
        <v>49</v>
      </c>
      <c r="G536" s="828"/>
      <c r="H536" s="828"/>
      <c r="I536" s="802"/>
      <c r="J536" s="802"/>
      <c r="K536" s="802"/>
      <c r="L536" s="609"/>
      <c r="M536" s="609"/>
      <c r="N536" s="609"/>
      <c r="O536" s="609"/>
      <c r="P536" s="609"/>
      <c r="Q536" s="609"/>
      <c r="R536" s="609"/>
      <c r="S536" s="609"/>
      <c r="T536" s="829"/>
      <c r="U536" s="609"/>
      <c r="V536" s="538">
        <f t="shared" ref="V536" si="625">$AB$11-((N536*24))</f>
        <v>744</v>
      </c>
      <c r="W536" s="801">
        <v>100</v>
      </c>
      <c r="X536" s="605"/>
      <c r="Y536" s="611">
        <f t="shared" si="619"/>
        <v>100</v>
      </c>
      <c r="Z536" s="486">
        <f t="shared" ref="Z536" si="626">(Y536*(V536-L536*24))/V536</f>
        <v>100</v>
      </c>
      <c r="AA536" s="612">
        <f t="shared" ref="AA536" si="627">(Z536/Y536)*100</f>
        <v>100</v>
      </c>
      <c r="AB536" s="943"/>
      <c r="AC536" s="943"/>
      <c r="AD536" s="943"/>
      <c r="AE536" s="943"/>
      <c r="AF536" s="922"/>
      <c r="AG536" s="922"/>
      <c r="AH536" s="922"/>
      <c r="AI536" s="922"/>
      <c r="AJ536" s="922"/>
      <c r="AK536" s="922"/>
      <c r="AL536" s="922"/>
      <c r="AM536" s="922"/>
      <c r="AN536" s="922"/>
      <c r="AO536" s="922"/>
      <c r="AP536" s="922"/>
      <c r="AQ536" s="922"/>
      <c r="AR536" s="922"/>
    </row>
    <row r="537" spans="1:44" s="927" customFormat="1" ht="30" customHeight="1" thickBot="1" x14ac:dyDescent="0.25">
      <c r="A537" s="819">
        <v>3</v>
      </c>
      <c r="B537" s="518" t="s">
        <v>303</v>
      </c>
      <c r="C537" s="722" t="s">
        <v>304</v>
      </c>
      <c r="D537" s="819">
        <v>100</v>
      </c>
      <c r="E537" s="592" t="s">
        <v>546</v>
      </c>
      <c r="F537" s="482" t="s">
        <v>49</v>
      </c>
      <c r="G537" s="63"/>
      <c r="H537" s="63"/>
      <c r="I537" s="737"/>
      <c r="J537" s="737"/>
      <c r="K537" s="737"/>
      <c r="L537" s="340">
        <f>IF(RIGHT(S537)="T",(+H537-G537),0)</f>
        <v>0</v>
      </c>
      <c r="M537" s="340">
        <f>IF(RIGHT(S537)="U",(+H537-G537),0)</f>
        <v>0</v>
      </c>
      <c r="N537" s="340">
        <f>IF(RIGHT(S537)="C",(+H537-G537),0)</f>
        <v>0</v>
      </c>
      <c r="O537" s="340">
        <f>IF(RIGHT(S537)="D",(+H537-G537),0)</f>
        <v>0</v>
      </c>
      <c r="P537" s="470"/>
      <c r="Q537" s="470"/>
      <c r="R537" s="470"/>
      <c r="S537" s="26"/>
      <c r="T537" s="20"/>
      <c r="U537" s="470"/>
      <c r="V537" s="617"/>
      <c r="W537" s="819"/>
      <c r="X537" s="494"/>
      <c r="Y537" s="618"/>
      <c r="Z537" s="486"/>
      <c r="AA537" s="617"/>
      <c r="AB537" s="943"/>
      <c r="AC537" s="943"/>
      <c r="AD537" s="943"/>
      <c r="AE537" s="943"/>
      <c r="AF537" s="922"/>
      <c r="AG537" s="922"/>
      <c r="AH537" s="922"/>
      <c r="AI537" s="922"/>
      <c r="AJ537" s="922"/>
      <c r="AK537" s="922"/>
      <c r="AL537" s="922"/>
      <c r="AM537" s="922"/>
      <c r="AN537" s="922"/>
      <c r="AO537" s="922"/>
      <c r="AP537" s="922"/>
      <c r="AQ537" s="922"/>
      <c r="AR537" s="922"/>
    </row>
    <row r="538" spans="1:44" s="938" customFormat="1" ht="30" customHeight="1" thickBot="1" x14ac:dyDescent="0.25">
      <c r="A538" s="323"/>
      <c r="B538" s="321"/>
      <c r="C538" s="322" t="s">
        <v>53</v>
      </c>
      <c r="D538" s="321"/>
      <c r="E538" s="483"/>
      <c r="F538" s="569" t="s">
        <v>49</v>
      </c>
      <c r="G538" s="324"/>
      <c r="H538" s="324"/>
      <c r="I538" s="569" t="s">
        <v>49</v>
      </c>
      <c r="J538" s="569" t="s">
        <v>49</v>
      </c>
      <c r="K538" s="569" t="s">
        <v>49</v>
      </c>
      <c r="L538" s="320">
        <f>SUM(L537:L537)</f>
        <v>0</v>
      </c>
      <c r="M538" s="320">
        <f t="shared" ref="M538:O538" si="628">SUM(M537:M537)</f>
        <v>0</v>
      </c>
      <c r="N538" s="320">
        <f t="shared" si="628"/>
        <v>0</v>
      </c>
      <c r="O538" s="320">
        <f t="shared" si="628"/>
        <v>0</v>
      </c>
      <c r="P538" s="569"/>
      <c r="Q538" s="569"/>
      <c r="R538" s="569"/>
      <c r="S538" s="321"/>
      <c r="T538" s="321"/>
      <c r="U538" s="321"/>
      <c r="V538" s="617">
        <f t="shared" ref="V538" si="629">$AB$11-((N538*24))</f>
        <v>744</v>
      </c>
      <c r="W538" s="819">
        <v>100</v>
      </c>
      <c r="X538" s="494"/>
      <c r="Y538" s="618">
        <f t="shared" ref="Y538" si="630">W538</f>
        <v>100</v>
      </c>
      <c r="Z538" s="486">
        <f t="shared" ref="Z538" si="631">(Y538*(V538-L538*24))/V538</f>
        <v>100</v>
      </c>
      <c r="AA538" s="617">
        <f t="shared" ref="AA538" si="632">(Z538/Y538)*100</f>
        <v>100</v>
      </c>
      <c r="AB538" s="937"/>
    </row>
    <row r="539" spans="1:44" s="927" customFormat="1" ht="30" customHeight="1" thickBot="1" x14ac:dyDescent="0.25">
      <c r="A539" s="463">
        <v>4</v>
      </c>
      <c r="B539" s="603" t="s">
        <v>305</v>
      </c>
      <c r="C539" s="720" t="s">
        <v>306</v>
      </c>
      <c r="D539" s="798">
        <v>100</v>
      </c>
      <c r="E539" s="592" t="s">
        <v>546</v>
      </c>
      <c r="F539" s="482" t="s">
        <v>49</v>
      </c>
      <c r="G539" s="63"/>
      <c r="H539" s="63"/>
      <c r="I539" s="737"/>
      <c r="J539" s="737"/>
      <c r="K539" s="737"/>
      <c r="L539" s="340">
        <f>IF(RIGHT(S539)="T",(+H539-G539),0)</f>
        <v>0</v>
      </c>
      <c r="M539" s="340">
        <f>IF(RIGHT(S539)="U",(+H539-G539),0)</f>
        <v>0</v>
      </c>
      <c r="N539" s="340">
        <f>IF(RIGHT(S539)="C",(+H539-G539),0)</f>
        <v>0</v>
      </c>
      <c r="O539" s="340">
        <f>IF(RIGHT(S539)="D",(+H539-G539),0)</f>
        <v>0</v>
      </c>
      <c r="P539" s="470"/>
      <c r="Q539" s="470"/>
      <c r="R539" s="470"/>
      <c r="S539" s="26"/>
      <c r="T539" s="20"/>
      <c r="U539" s="609"/>
      <c r="V539" s="538"/>
      <c r="W539" s="801"/>
      <c r="X539" s="605"/>
      <c r="Y539" s="611"/>
      <c r="Z539" s="486"/>
      <c r="AA539" s="612"/>
      <c r="AB539" s="943"/>
      <c r="AC539" s="943"/>
      <c r="AD539" s="943"/>
      <c r="AE539" s="943"/>
      <c r="AF539" s="922"/>
      <c r="AG539" s="922"/>
      <c r="AH539" s="922"/>
      <c r="AI539" s="922"/>
      <c r="AJ539" s="922"/>
      <c r="AK539" s="922"/>
      <c r="AL539" s="922"/>
      <c r="AM539" s="922"/>
      <c r="AN539" s="922"/>
      <c r="AO539" s="922"/>
      <c r="AP539" s="922"/>
      <c r="AQ539" s="922"/>
      <c r="AR539" s="922"/>
    </row>
    <row r="540" spans="1:44" s="927" customFormat="1" ht="30" customHeight="1" thickBot="1" x14ac:dyDescent="0.25">
      <c r="A540" s="477"/>
      <c r="B540" s="567"/>
      <c r="C540" s="722"/>
      <c r="D540" s="819"/>
      <c r="E540" s="483"/>
      <c r="F540" s="482"/>
      <c r="G540" s="272"/>
      <c r="H540" s="272"/>
      <c r="I540" s="737"/>
      <c r="J540" s="737"/>
      <c r="K540" s="737"/>
      <c r="L540" s="340">
        <f t="shared" ref="L540:L541" si="633">IF(RIGHT(S540)="T",(+H540-G540),0)</f>
        <v>0</v>
      </c>
      <c r="M540" s="340">
        <f t="shared" ref="M540:M541" si="634">IF(RIGHT(S540)="U",(+H540-G540),0)</f>
        <v>0</v>
      </c>
      <c r="N540" s="340">
        <f t="shared" ref="N540:N541" si="635">IF(RIGHT(S540)="C",(+H540-G540),0)</f>
        <v>0</v>
      </c>
      <c r="O540" s="340">
        <f t="shared" ref="O540:O541" si="636">IF(RIGHT(S540)="D",(+H540-G540),0)</f>
        <v>0</v>
      </c>
      <c r="P540" s="470"/>
      <c r="Q540" s="470"/>
      <c r="R540" s="470"/>
      <c r="S540" s="296"/>
      <c r="T540" s="383"/>
      <c r="U540" s="609"/>
      <c r="V540" s="538"/>
      <c r="W540" s="801"/>
      <c r="X540" s="605"/>
      <c r="Y540" s="611"/>
      <c r="Z540" s="486"/>
      <c r="AA540" s="612"/>
      <c r="AB540" s="943"/>
      <c r="AC540" s="943"/>
      <c r="AD540" s="943"/>
      <c r="AE540" s="943"/>
      <c r="AF540" s="922"/>
      <c r="AG540" s="922"/>
      <c r="AH540" s="922"/>
      <c r="AI540" s="922"/>
      <c r="AJ540" s="922"/>
      <c r="AK540" s="922"/>
      <c r="AL540" s="922"/>
      <c r="AM540" s="922"/>
      <c r="AN540" s="922"/>
      <c r="AO540" s="922"/>
      <c r="AP540" s="922"/>
      <c r="AQ540" s="922"/>
      <c r="AR540" s="922"/>
    </row>
    <row r="541" spans="1:44" s="927" customFormat="1" ht="30" customHeight="1" thickBot="1" x14ac:dyDescent="0.25">
      <c r="A541" s="616"/>
      <c r="B541" s="567"/>
      <c r="C541" s="808"/>
      <c r="D541" s="804"/>
      <c r="E541" s="483"/>
      <c r="F541" s="482"/>
      <c r="G541" s="272"/>
      <c r="H541" s="272"/>
      <c r="I541" s="737"/>
      <c r="J541" s="737"/>
      <c r="K541" s="737"/>
      <c r="L541" s="340">
        <f t="shared" si="633"/>
        <v>0</v>
      </c>
      <c r="M541" s="340">
        <f t="shared" si="634"/>
        <v>0</v>
      </c>
      <c r="N541" s="340">
        <f t="shared" si="635"/>
        <v>0</v>
      </c>
      <c r="O541" s="340">
        <f t="shared" si="636"/>
        <v>0</v>
      </c>
      <c r="P541" s="470"/>
      <c r="Q541" s="470"/>
      <c r="R541" s="470"/>
      <c r="S541" s="296"/>
      <c r="T541" s="383"/>
      <c r="U541" s="609"/>
      <c r="V541" s="538"/>
      <c r="W541" s="801"/>
      <c r="X541" s="605"/>
      <c r="Y541" s="611"/>
      <c r="Z541" s="486"/>
      <c r="AA541" s="612"/>
      <c r="AB541" s="943"/>
      <c r="AC541" s="943"/>
      <c r="AD541" s="943"/>
      <c r="AE541" s="943"/>
      <c r="AF541" s="922"/>
      <c r="AG541" s="922"/>
      <c r="AH541" s="922"/>
      <c r="AI541" s="922"/>
      <c r="AJ541" s="922"/>
      <c r="AK541" s="922"/>
      <c r="AL541" s="922"/>
      <c r="AM541" s="922"/>
      <c r="AN541" s="922"/>
      <c r="AO541" s="922"/>
      <c r="AP541" s="922"/>
      <c r="AQ541" s="922"/>
      <c r="AR541" s="922"/>
    </row>
    <row r="542" spans="1:44" s="927" customFormat="1" ht="30" customHeight="1" thickBot="1" x14ac:dyDescent="0.25">
      <c r="A542" s="323"/>
      <c r="B542" s="321"/>
      <c r="C542" s="322" t="s">
        <v>53</v>
      </c>
      <c r="D542" s="321"/>
      <c r="E542" s="483"/>
      <c r="F542" s="569" t="s">
        <v>49</v>
      </c>
      <c r="G542" s="324"/>
      <c r="H542" s="324"/>
      <c r="I542" s="569" t="s">
        <v>49</v>
      </c>
      <c r="J542" s="569" t="s">
        <v>49</v>
      </c>
      <c r="K542" s="569" t="s">
        <v>49</v>
      </c>
      <c r="L542" s="320">
        <f>SUM(L539:L541)</f>
        <v>0</v>
      </c>
      <c r="M542" s="320">
        <f t="shared" ref="M542:O542" si="637">SUM(M539:M541)</f>
        <v>0</v>
      </c>
      <c r="N542" s="320">
        <f t="shared" si="637"/>
        <v>0</v>
      </c>
      <c r="O542" s="320">
        <f t="shared" si="637"/>
        <v>0</v>
      </c>
      <c r="P542" s="569"/>
      <c r="Q542" s="569"/>
      <c r="R542" s="569"/>
      <c r="S542" s="321"/>
      <c r="T542" s="321"/>
      <c r="U542" s="609"/>
      <c r="V542" s="538">
        <f t="shared" ref="V542" si="638">$AB$11-((N542*24))</f>
        <v>744</v>
      </c>
      <c r="W542" s="801">
        <v>100</v>
      </c>
      <c r="X542" s="605"/>
      <c r="Y542" s="611">
        <f t="shared" ref="Y542" si="639">W542</f>
        <v>100</v>
      </c>
      <c r="Z542" s="486">
        <f t="shared" ref="Z542" si="640">(Y542*(V542-L542*24))/V542</f>
        <v>100</v>
      </c>
      <c r="AA542" s="612">
        <f t="shared" ref="AA542" si="641">(Z542/Y542)*100</f>
        <v>100</v>
      </c>
      <c r="AB542" s="943"/>
      <c r="AC542" s="943"/>
      <c r="AD542" s="943"/>
      <c r="AE542" s="943"/>
      <c r="AF542" s="922"/>
      <c r="AG542" s="922"/>
      <c r="AH542" s="922"/>
      <c r="AI542" s="922"/>
      <c r="AJ542" s="922"/>
      <c r="AK542" s="922"/>
      <c r="AL542" s="922"/>
      <c r="AM542" s="922"/>
      <c r="AN542" s="922"/>
      <c r="AO542" s="922"/>
      <c r="AP542" s="922"/>
      <c r="AQ542" s="922"/>
      <c r="AR542" s="922"/>
    </row>
    <row r="543" spans="1:44" s="927" customFormat="1" ht="30" customHeight="1" thickBot="1" x14ac:dyDescent="0.25">
      <c r="A543" s="463">
        <v>5</v>
      </c>
      <c r="B543" s="603" t="s">
        <v>307</v>
      </c>
      <c r="C543" s="720" t="s">
        <v>308</v>
      </c>
      <c r="D543" s="798">
        <v>100</v>
      </c>
      <c r="E543" s="592" t="s">
        <v>546</v>
      </c>
      <c r="F543" s="482" t="s">
        <v>49</v>
      </c>
      <c r="G543" s="63"/>
      <c r="H543" s="63"/>
      <c r="I543" s="802"/>
      <c r="J543" s="802"/>
      <c r="K543" s="802"/>
      <c r="L543" s="350">
        <f>IF(RIGHT(S543)="T",(+H543-G543),0)</f>
        <v>0</v>
      </c>
      <c r="M543" s="350">
        <f>IF(RIGHT(S543)="U",(+H543-G543),0)</f>
        <v>0</v>
      </c>
      <c r="N543" s="350">
        <f>IF(RIGHT(S543)="C",(+H543-G543),0)</f>
        <v>0</v>
      </c>
      <c r="O543" s="350">
        <f>IF(RIGHT(S543)="D",(+H543-G543),0)</f>
        <v>0</v>
      </c>
      <c r="P543" s="609"/>
      <c r="Q543" s="609"/>
      <c r="R543" s="609"/>
      <c r="S543" s="26"/>
      <c r="T543" s="20"/>
      <c r="U543" s="609"/>
      <c r="V543" s="538"/>
      <c r="W543" s="801"/>
      <c r="X543" s="605"/>
      <c r="Y543" s="611"/>
      <c r="Z543" s="486"/>
      <c r="AA543" s="612"/>
      <c r="AB543" s="943"/>
      <c r="AC543" s="943"/>
      <c r="AD543" s="943"/>
      <c r="AE543" s="943"/>
      <c r="AF543" s="922"/>
      <c r="AG543" s="922"/>
      <c r="AH543" s="922"/>
      <c r="AI543" s="922"/>
      <c r="AJ543" s="922"/>
      <c r="AK543" s="922"/>
      <c r="AL543" s="922"/>
      <c r="AM543" s="922"/>
      <c r="AN543" s="922"/>
      <c r="AO543" s="922"/>
      <c r="AP543" s="922"/>
      <c r="AQ543" s="922"/>
      <c r="AR543" s="922"/>
    </row>
    <row r="544" spans="1:44" s="927" customFormat="1" ht="30" customHeight="1" thickBot="1" x14ac:dyDescent="0.25">
      <c r="A544" s="477"/>
      <c r="B544" s="567"/>
      <c r="C544" s="722"/>
      <c r="D544" s="819"/>
      <c r="E544" s="481"/>
      <c r="F544" s="482"/>
      <c r="G544" s="272"/>
      <c r="H544" s="272"/>
      <c r="I544" s="839"/>
      <c r="J544" s="839"/>
      <c r="K544" s="839"/>
      <c r="L544" s="340">
        <f t="shared" ref="L544:L545" si="642">IF(RIGHT(S544)="T",(+H544-G544),0)</f>
        <v>0</v>
      </c>
      <c r="M544" s="340">
        <f t="shared" ref="M544:M545" si="643">IF(RIGHT(S544)="U",(+H544-G544),0)</f>
        <v>0</v>
      </c>
      <c r="N544" s="340">
        <f t="shared" ref="N544:N545" si="644">IF(RIGHT(S544)="C",(+H544-G544),0)</f>
        <v>0</v>
      </c>
      <c r="O544" s="340">
        <f t="shared" ref="O544:O545" si="645">IF(RIGHT(S544)="D",(+H544-G544),0)</f>
        <v>0</v>
      </c>
      <c r="P544" s="671"/>
      <c r="Q544" s="671"/>
      <c r="R544" s="671"/>
      <c r="S544" s="296"/>
      <c r="T544" s="383"/>
      <c r="U544" s="609"/>
      <c r="V544" s="538"/>
      <c r="W544" s="801"/>
      <c r="X544" s="605"/>
      <c r="Y544" s="611"/>
      <c r="Z544" s="486"/>
      <c r="AA544" s="612"/>
      <c r="AB544" s="943"/>
      <c r="AC544" s="943"/>
      <c r="AD544" s="943"/>
      <c r="AE544" s="943"/>
      <c r="AF544" s="922"/>
      <c r="AG544" s="922"/>
      <c r="AH544" s="922"/>
      <c r="AI544" s="922"/>
      <c r="AJ544" s="922"/>
      <c r="AK544" s="922"/>
      <c r="AL544" s="922"/>
      <c r="AM544" s="922"/>
      <c r="AN544" s="922"/>
      <c r="AO544" s="922"/>
      <c r="AP544" s="922"/>
      <c r="AQ544" s="922"/>
      <c r="AR544" s="922"/>
    </row>
    <row r="545" spans="1:44" s="927" customFormat="1" ht="30" customHeight="1" thickBot="1" x14ac:dyDescent="0.25">
      <c r="A545" s="616"/>
      <c r="B545" s="567"/>
      <c r="C545" s="808"/>
      <c r="D545" s="804"/>
      <c r="E545" s="481"/>
      <c r="F545" s="482"/>
      <c r="G545" s="272"/>
      <c r="H545" s="272"/>
      <c r="I545" s="839"/>
      <c r="J545" s="839"/>
      <c r="K545" s="839"/>
      <c r="L545" s="340">
        <f t="shared" si="642"/>
        <v>0</v>
      </c>
      <c r="M545" s="340">
        <f t="shared" si="643"/>
        <v>0</v>
      </c>
      <c r="N545" s="340">
        <f t="shared" si="644"/>
        <v>0</v>
      </c>
      <c r="O545" s="340">
        <f t="shared" si="645"/>
        <v>0</v>
      </c>
      <c r="P545" s="671"/>
      <c r="Q545" s="671"/>
      <c r="R545" s="671"/>
      <c r="S545" s="296"/>
      <c r="T545" s="383"/>
      <c r="U545" s="609"/>
      <c r="V545" s="538"/>
      <c r="W545" s="801"/>
      <c r="X545" s="605"/>
      <c r="Y545" s="611"/>
      <c r="Z545" s="486"/>
      <c r="AA545" s="612"/>
      <c r="AB545" s="943"/>
      <c r="AC545" s="943"/>
      <c r="AD545" s="943"/>
      <c r="AE545" s="943"/>
      <c r="AF545" s="922"/>
      <c r="AG545" s="922"/>
      <c r="AH545" s="922"/>
      <c r="AI545" s="922"/>
      <c r="AJ545" s="922"/>
      <c r="AK545" s="922"/>
      <c r="AL545" s="922"/>
      <c r="AM545" s="922"/>
      <c r="AN545" s="922"/>
      <c r="AO545" s="922"/>
      <c r="AP545" s="922"/>
      <c r="AQ545" s="922"/>
      <c r="AR545" s="922"/>
    </row>
    <row r="546" spans="1:44" s="927" customFormat="1" ht="30" customHeight="1" thickBot="1" x14ac:dyDescent="0.25">
      <c r="A546" s="323"/>
      <c r="B546" s="321"/>
      <c r="C546" s="322" t="s">
        <v>53</v>
      </c>
      <c r="D546" s="321"/>
      <c r="E546" s="483"/>
      <c r="F546" s="569" t="s">
        <v>49</v>
      </c>
      <c r="G546" s="324"/>
      <c r="H546" s="324"/>
      <c r="I546" s="569" t="s">
        <v>49</v>
      </c>
      <c r="J546" s="569" t="s">
        <v>49</v>
      </c>
      <c r="K546" s="569" t="s">
        <v>49</v>
      </c>
      <c r="L546" s="320">
        <f>SUM(L543:L545)</f>
        <v>0</v>
      </c>
      <c r="M546" s="320">
        <f t="shared" ref="M546:O546" si="646">SUM(M543:M545)</f>
        <v>0</v>
      </c>
      <c r="N546" s="320">
        <f t="shared" si="646"/>
        <v>0</v>
      </c>
      <c r="O546" s="320">
        <f t="shared" si="646"/>
        <v>0</v>
      </c>
      <c r="P546" s="569"/>
      <c r="Q546" s="569"/>
      <c r="R546" s="569"/>
      <c r="S546" s="351"/>
      <c r="T546" s="352"/>
      <c r="U546" s="609"/>
      <c r="V546" s="538">
        <f t="shared" ref="V546" si="647">$AB$11-((N546*24))</f>
        <v>744</v>
      </c>
      <c r="W546" s="801">
        <v>100</v>
      </c>
      <c r="X546" s="605"/>
      <c r="Y546" s="611">
        <f t="shared" ref="Y546" si="648">W546</f>
        <v>100</v>
      </c>
      <c r="Z546" s="486">
        <f t="shared" ref="Z546" si="649">(Y546*(V546-L546*24))/V546</f>
        <v>100</v>
      </c>
      <c r="AA546" s="612">
        <f t="shared" ref="AA546" si="650">(Z546/Y546)*100</f>
        <v>100</v>
      </c>
      <c r="AB546" s="943"/>
      <c r="AC546" s="943"/>
      <c r="AD546" s="943"/>
      <c r="AE546" s="943"/>
      <c r="AF546" s="922"/>
      <c r="AG546" s="922"/>
      <c r="AH546" s="922"/>
      <c r="AI546" s="922"/>
      <c r="AJ546" s="922"/>
      <c r="AK546" s="922"/>
      <c r="AL546" s="922"/>
      <c r="AM546" s="922"/>
      <c r="AN546" s="922"/>
      <c r="AO546" s="922"/>
      <c r="AP546" s="922"/>
      <c r="AQ546" s="922"/>
      <c r="AR546" s="922"/>
    </row>
    <row r="547" spans="1:44" s="927" customFormat="1" ht="30" customHeight="1" thickBot="1" x14ac:dyDescent="0.25">
      <c r="A547" s="602">
        <v>6</v>
      </c>
      <c r="B547" s="603" t="s">
        <v>309</v>
      </c>
      <c r="C547" s="800" t="s">
        <v>310</v>
      </c>
      <c r="D547" s="801">
        <v>100</v>
      </c>
      <c r="E547" s="592" t="s">
        <v>546</v>
      </c>
      <c r="F547" s="482" t="s">
        <v>49</v>
      </c>
      <c r="G547" s="22"/>
      <c r="H547" s="22"/>
      <c r="I547" s="737"/>
      <c r="J547" s="737"/>
      <c r="K547" s="737"/>
      <c r="L547" s="340">
        <f>IF(RIGHT(S547)="T",(+H547-G547),0)</f>
        <v>0</v>
      </c>
      <c r="M547" s="340">
        <f>IF(RIGHT(S547)="U",(+H547-G547),0)</f>
        <v>0</v>
      </c>
      <c r="N547" s="340">
        <f>IF(RIGHT(S547)="C",(+H547-G547),0)</f>
        <v>0</v>
      </c>
      <c r="O547" s="340">
        <f>IF(RIGHT(S547)="D",(+H547-G547),0)</f>
        <v>0</v>
      </c>
      <c r="P547" s="470"/>
      <c r="Q547" s="470"/>
      <c r="R547" s="470"/>
      <c r="S547" s="23"/>
      <c r="T547" s="24"/>
      <c r="U547" s="609"/>
      <c r="V547" s="538"/>
      <c r="W547" s="801"/>
      <c r="X547" s="605"/>
      <c r="Y547" s="611"/>
      <c r="Z547" s="486"/>
      <c r="AA547" s="612"/>
      <c r="AB547" s="943"/>
      <c r="AC547" s="943"/>
      <c r="AD547" s="943"/>
      <c r="AE547" s="943"/>
      <c r="AF547" s="922"/>
      <c r="AG547" s="922"/>
      <c r="AH547" s="922"/>
      <c r="AI547" s="922"/>
      <c r="AJ547" s="922"/>
      <c r="AK547" s="922"/>
      <c r="AL547" s="922"/>
      <c r="AM547" s="922"/>
      <c r="AN547" s="922"/>
      <c r="AO547" s="922"/>
      <c r="AP547" s="922"/>
      <c r="AQ547" s="922"/>
      <c r="AR547" s="922"/>
    </row>
    <row r="548" spans="1:44" s="927" customFormat="1" ht="30" customHeight="1" thickBot="1" x14ac:dyDescent="0.25">
      <c r="A548" s="323"/>
      <c r="B548" s="321"/>
      <c r="C548" s="322" t="s">
        <v>53</v>
      </c>
      <c r="D548" s="321"/>
      <c r="E548" s="483"/>
      <c r="F548" s="569" t="s">
        <v>49</v>
      </c>
      <c r="G548" s="324"/>
      <c r="H548" s="324"/>
      <c r="I548" s="569" t="s">
        <v>49</v>
      </c>
      <c r="J548" s="569" t="s">
        <v>49</v>
      </c>
      <c r="K548" s="569" t="s">
        <v>49</v>
      </c>
      <c r="L548" s="320">
        <f>SUM(L547:L547)</f>
        <v>0</v>
      </c>
      <c r="M548" s="320">
        <f t="shared" ref="M548:O548" si="651">SUM(M547:M547)</f>
        <v>0</v>
      </c>
      <c r="N548" s="320">
        <f t="shared" si="651"/>
        <v>0</v>
      </c>
      <c r="O548" s="320">
        <f t="shared" si="651"/>
        <v>0</v>
      </c>
      <c r="P548" s="569"/>
      <c r="Q548" s="569"/>
      <c r="R548" s="569"/>
      <c r="S548" s="321"/>
      <c r="T548" s="321"/>
      <c r="U548" s="321"/>
      <c r="V548" s="538">
        <f t="shared" ref="V548" si="652">$AB$11-((N548*24))</f>
        <v>744</v>
      </c>
      <c r="W548" s="801">
        <v>100</v>
      </c>
      <c r="X548" s="605"/>
      <c r="Y548" s="611">
        <f t="shared" ref="Y548" si="653">W548</f>
        <v>100</v>
      </c>
      <c r="Z548" s="486">
        <f t="shared" ref="Z548" si="654">(Y548*(V548-L548*24))/V548</f>
        <v>100</v>
      </c>
      <c r="AA548" s="612">
        <f t="shared" ref="AA548" si="655">(Z548/Y548)*100</f>
        <v>100</v>
      </c>
      <c r="AB548" s="943"/>
      <c r="AC548" s="943"/>
      <c r="AD548" s="943"/>
      <c r="AE548" s="943"/>
      <c r="AF548" s="922"/>
      <c r="AG548" s="922"/>
      <c r="AH548" s="922"/>
      <c r="AI548" s="922"/>
      <c r="AJ548" s="922"/>
      <c r="AK548" s="922"/>
      <c r="AL548" s="922"/>
      <c r="AM548" s="922"/>
      <c r="AN548" s="922"/>
      <c r="AO548" s="922"/>
      <c r="AP548" s="922"/>
      <c r="AQ548" s="922"/>
      <c r="AR548" s="922"/>
    </row>
    <row r="549" spans="1:44" s="927" customFormat="1" ht="30" customHeight="1" thickBot="1" x14ac:dyDescent="0.25">
      <c r="A549" s="602">
        <v>7</v>
      </c>
      <c r="B549" s="603" t="s">
        <v>311</v>
      </c>
      <c r="C549" s="800" t="s">
        <v>312</v>
      </c>
      <c r="D549" s="801">
        <v>100</v>
      </c>
      <c r="E549" s="592" t="s">
        <v>546</v>
      </c>
      <c r="F549" s="482" t="s">
        <v>49</v>
      </c>
      <c r="G549" s="22"/>
      <c r="H549" s="22"/>
      <c r="I549" s="737"/>
      <c r="J549" s="737"/>
      <c r="K549" s="737"/>
      <c r="L549" s="340">
        <f>IF(RIGHT(S549)="T",(+H549-G549),0)</f>
        <v>0</v>
      </c>
      <c r="M549" s="340">
        <f>IF(RIGHT(S549)="U",(+H549-G549),0)</f>
        <v>0</v>
      </c>
      <c r="N549" s="340">
        <f>IF(RIGHT(S549)="C",(+H549-G549),0)</f>
        <v>0</v>
      </c>
      <c r="O549" s="340">
        <f>IF(RIGHT(S549)="D",(+H549-G549),0)</f>
        <v>0</v>
      </c>
      <c r="P549" s="470"/>
      <c r="Q549" s="470"/>
      <c r="R549" s="470"/>
      <c r="S549" s="23"/>
      <c r="T549" s="24"/>
      <c r="U549" s="609"/>
      <c r="V549" s="538"/>
      <c r="W549" s="801"/>
      <c r="X549" s="605"/>
      <c r="Y549" s="611"/>
      <c r="Z549" s="486"/>
      <c r="AA549" s="612"/>
      <c r="AB549" s="943"/>
      <c r="AC549" s="943"/>
      <c r="AD549" s="943"/>
      <c r="AE549" s="943"/>
      <c r="AF549" s="922"/>
      <c r="AG549" s="922"/>
      <c r="AH549" s="922"/>
      <c r="AI549" s="922"/>
      <c r="AJ549" s="922"/>
      <c r="AK549" s="922"/>
      <c r="AL549" s="922"/>
      <c r="AM549" s="922"/>
      <c r="AN549" s="922"/>
      <c r="AO549" s="922"/>
      <c r="AP549" s="922"/>
      <c r="AQ549" s="922"/>
      <c r="AR549" s="922"/>
    </row>
    <row r="550" spans="1:44" s="927" customFormat="1" ht="30" customHeight="1" thickBot="1" x14ac:dyDescent="0.25">
      <c r="A550" s="323"/>
      <c r="B550" s="321"/>
      <c r="C550" s="322" t="s">
        <v>53</v>
      </c>
      <c r="D550" s="321"/>
      <c r="E550" s="483"/>
      <c r="F550" s="569" t="s">
        <v>49</v>
      </c>
      <c r="G550" s="324"/>
      <c r="H550" s="324"/>
      <c r="I550" s="569" t="s">
        <v>49</v>
      </c>
      <c r="J550" s="569" t="s">
        <v>49</v>
      </c>
      <c r="K550" s="569" t="s">
        <v>49</v>
      </c>
      <c r="L550" s="320">
        <f>SUM(L549:L549)</f>
        <v>0</v>
      </c>
      <c r="M550" s="320">
        <f t="shared" ref="M550:O550" si="656">SUM(M549:M549)</f>
        <v>0</v>
      </c>
      <c r="N550" s="320">
        <f t="shared" si="656"/>
        <v>0</v>
      </c>
      <c r="O550" s="320">
        <f t="shared" si="656"/>
        <v>0</v>
      </c>
      <c r="P550" s="569"/>
      <c r="Q550" s="569"/>
      <c r="R550" s="569"/>
      <c r="S550" s="321"/>
      <c r="T550" s="321"/>
      <c r="U550" s="321"/>
      <c r="V550" s="538">
        <f t="shared" ref="V550" si="657">$AB$11-((N550*24))</f>
        <v>744</v>
      </c>
      <c r="W550" s="801">
        <v>100</v>
      </c>
      <c r="X550" s="605"/>
      <c r="Y550" s="611">
        <f t="shared" ref="Y550" si="658">W550</f>
        <v>100</v>
      </c>
      <c r="Z550" s="486">
        <f t="shared" ref="Z550" si="659">(Y550*(V550-L550*24))/V550</f>
        <v>100</v>
      </c>
      <c r="AA550" s="612">
        <f t="shared" ref="AA550" si="660">(Z550/Y550)*100</f>
        <v>100</v>
      </c>
      <c r="AB550" s="943"/>
      <c r="AC550" s="943"/>
      <c r="AD550" s="943"/>
      <c r="AE550" s="943"/>
      <c r="AF550" s="922"/>
      <c r="AG550" s="922"/>
      <c r="AH550" s="922"/>
      <c r="AI550" s="922"/>
      <c r="AJ550" s="922"/>
      <c r="AK550" s="922"/>
      <c r="AL550" s="922"/>
      <c r="AM550" s="922"/>
      <c r="AN550" s="922"/>
      <c r="AO550" s="922"/>
      <c r="AP550" s="922"/>
      <c r="AQ550" s="922"/>
      <c r="AR550" s="922"/>
    </row>
    <row r="551" spans="1:44" s="927" customFormat="1" ht="30" customHeight="1" thickBot="1" x14ac:dyDescent="0.25">
      <c r="A551" s="657"/>
      <c r="B551" s="840"/>
      <c r="C551" s="841"/>
      <c r="D551" s="734"/>
      <c r="E551" s="502"/>
      <c r="F551" s="495" t="s">
        <v>49</v>
      </c>
      <c r="G551" s="734"/>
      <c r="H551" s="734"/>
      <c r="I551" s="830"/>
      <c r="J551" s="830"/>
      <c r="K551" s="830"/>
      <c r="L551" s="762"/>
      <c r="M551" s="762"/>
      <c r="N551" s="779"/>
      <c r="O551" s="779"/>
      <c r="P551" s="779"/>
      <c r="Q551" s="779"/>
      <c r="R551" s="779"/>
      <c r="S551" s="780"/>
      <c r="T551" s="591"/>
      <c r="U551" s="779"/>
      <c r="V551" s="534"/>
      <c r="W551" s="657"/>
      <c r="X551" s="657"/>
      <c r="Y551" s="764"/>
      <c r="Z551" s="486"/>
      <c r="AA551" s="534"/>
      <c r="AB551" s="943"/>
      <c r="AC551" s="943"/>
      <c r="AD551" s="943"/>
      <c r="AE551" s="943"/>
      <c r="AF551" s="922"/>
      <c r="AG551" s="922"/>
      <c r="AH551" s="922"/>
      <c r="AI551" s="922"/>
      <c r="AJ551" s="922"/>
      <c r="AK551" s="922"/>
      <c r="AL551" s="922"/>
      <c r="AM551" s="922"/>
      <c r="AN551" s="922"/>
      <c r="AO551" s="922"/>
      <c r="AP551" s="922"/>
      <c r="AQ551" s="922"/>
      <c r="AR551" s="922"/>
    </row>
    <row r="552" spans="1:44" s="927" customFormat="1" ht="30" customHeight="1" thickBot="1" x14ac:dyDescent="0.25">
      <c r="A552" s="781">
        <f>A498+A531+A549</f>
        <v>45</v>
      </c>
      <c r="B552" s="725"/>
      <c r="C552" s="842" t="s">
        <v>313</v>
      </c>
      <c r="D552" s="784"/>
      <c r="E552" s="622"/>
      <c r="F552" s="532" t="s">
        <v>49</v>
      </c>
      <c r="G552" s="784"/>
      <c r="H552" s="784"/>
      <c r="I552" s="785"/>
      <c r="J552" s="785"/>
      <c r="K552" s="785"/>
      <c r="L552" s="743">
        <f>SUM(L468:L551)</f>
        <v>8.0319444444467081</v>
      </c>
      <c r="M552" s="743">
        <f>SUM(M468:M551)</f>
        <v>0</v>
      </c>
      <c r="N552" s="743">
        <f>SUM(N468:N551)</f>
        <v>0</v>
      </c>
      <c r="O552" s="743">
        <f>SUM(O468:O551)</f>
        <v>0</v>
      </c>
      <c r="P552" s="743"/>
      <c r="Q552" s="743"/>
      <c r="R552" s="743"/>
      <c r="S552" s="743"/>
      <c r="T552" s="786"/>
      <c r="U552" s="743"/>
      <c r="V552" s="517"/>
      <c r="W552" s="843">
        <f>SUM(W468:W551)</f>
        <v>29425</v>
      </c>
      <c r="X552" s="455"/>
      <c r="Y552" s="517">
        <f>SUM(Y468:Y551)</f>
        <v>29425</v>
      </c>
      <c r="Z552" s="486">
        <f>SUM(Z468:Z551)</f>
        <v>29356.584005376099</v>
      </c>
      <c r="AA552" s="517">
        <f>(Z552/Y552)*100</f>
        <v>99.767490247667297</v>
      </c>
      <c r="AB552" s="923" t="s">
        <v>246</v>
      </c>
      <c r="AC552" s="943"/>
      <c r="AD552" s="943"/>
      <c r="AE552" s="943"/>
      <c r="AF552" s="922"/>
      <c r="AG552" s="922"/>
      <c r="AH552" s="922"/>
      <c r="AI552" s="922"/>
      <c r="AJ552" s="922"/>
      <c r="AK552" s="922"/>
      <c r="AL552" s="922"/>
      <c r="AM552" s="922"/>
      <c r="AN552" s="922"/>
      <c r="AO552" s="922"/>
      <c r="AP552" s="922"/>
      <c r="AQ552" s="922"/>
      <c r="AR552" s="922"/>
    </row>
    <row r="553" spans="1:44" s="927" customFormat="1" ht="30" customHeight="1" thickBot="1" x14ac:dyDescent="0.25">
      <c r="A553" s="844" t="s">
        <v>46</v>
      </c>
      <c r="B553" s="457"/>
      <c r="C553" s="458" t="s">
        <v>314</v>
      </c>
      <c r="D553" s="456"/>
      <c r="E553" s="483"/>
      <c r="F553" s="680" t="s">
        <v>49</v>
      </c>
      <c r="G553" s="460"/>
      <c r="H553" s="460"/>
      <c r="I553" s="461"/>
      <c r="J553" s="461"/>
      <c r="K553" s="461"/>
      <c r="L553" s="845"/>
      <c r="M553" s="845"/>
      <c r="N553" s="845"/>
      <c r="O553" s="845"/>
      <c r="P553" s="845"/>
      <c r="Q553" s="845"/>
      <c r="R553" s="845"/>
      <c r="S553" s="796"/>
      <c r="T553" s="483"/>
      <c r="U553" s="768"/>
      <c r="V553" s="501"/>
      <c r="W553" s="457" t="s">
        <v>315</v>
      </c>
      <c r="X553" s="846" t="s">
        <v>316</v>
      </c>
      <c r="Y553" s="797"/>
      <c r="Z553" s="486"/>
      <c r="AA553" s="797"/>
      <c r="AB553" s="943"/>
      <c r="AC553" s="943"/>
      <c r="AD553" s="943"/>
      <c r="AE553" s="943"/>
      <c r="AF553" s="922"/>
      <c r="AG553" s="922"/>
      <c r="AH553" s="922"/>
      <c r="AI553" s="922"/>
      <c r="AJ553" s="922"/>
      <c r="AK553" s="922"/>
      <c r="AL553" s="922"/>
      <c r="AM553" s="922"/>
      <c r="AN553" s="922"/>
      <c r="AO553" s="922"/>
      <c r="AP553" s="922"/>
      <c r="AQ553" s="922"/>
      <c r="AR553" s="922"/>
    </row>
    <row r="554" spans="1:44" s="927" customFormat="1" ht="30.75" customHeight="1" thickBot="1" x14ac:dyDescent="0.25">
      <c r="A554" s="463">
        <v>1</v>
      </c>
      <c r="B554" s="735" t="s">
        <v>317</v>
      </c>
      <c r="C554" s="720" t="s">
        <v>318</v>
      </c>
      <c r="D554" s="643">
        <v>815</v>
      </c>
      <c r="E554" s="467" t="s">
        <v>546</v>
      </c>
      <c r="F554" s="468" t="s">
        <v>49</v>
      </c>
      <c r="G554" s="241">
        <v>42919.651388888888</v>
      </c>
      <c r="H554" s="241">
        <v>42919.651388888888</v>
      </c>
      <c r="I554" s="721"/>
      <c r="J554" s="721"/>
      <c r="K554" s="721"/>
      <c r="L554" s="285">
        <f>IF(RIGHT(S554)="T",(+H554-G554),0)</f>
        <v>0</v>
      </c>
      <c r="M554" s="285">
        <f>IF(RIGHT(S554)="U",(+H554-G554),0)</f>
        <v>0</v>
      </c>
      <c r="N554" s="285">
        <f>IF(RIGHT(S554)="C",(+H554-G554),0)</f>
        <v>0</v>
      </c>
      <c r="O554" s="285">
        <f>IF(RIGHT(S554)="D",(+H554-G554),0)</f>
        <v>0</v>
      </c>
      <c r="P554" s="470"/>
      <c r="Q554" s="470"/>
      <c r="R554" s="470"/>
      <c r="S554" s="23" t="s">
        <v>488</v>
      </c>
      <c r="T554" s="55" t="s">
        <v>1154</v>
      </c>
      <c r="U554" s="471"/>
      <c r="V554" s="472"/>
      <c r="W554" s="390"/>
      <c r="X554" s="390"/>
      <c r="Y554" s="390"/>
      <c r="Z554" s="486"/>
      <c r="AA554" s="391"/>
      <c r="AB554" s="943"/>
      <c r="AC554" s="943"/>
      <c r="AD554" s="943"/>
      <c r="AE554" s="943"/>
      <c r="AF554" s="922"/>
      <c r="AG554" s="922"/>
      <c r="AH554" s="922"/>
      <c r="AI554" s="922"/>
      <c r="AJ554" s="922"/>
      <c r="AK554" s="922"/>
      <c r="AL554" s="922"/>
      <c r="AM554" s="922"/>
      <c r="AN554" s="922"/>
      <c r="AO554" s="922"/>
      <c r="AP554" s="922"/>
      <c r="AQ554" s="922"/>
      <c r="AR554" s="922"/>
    </row>
    <row r="555" spans="1:44" s="927" customFormat="1" ht="30.75" customHeight="1" thickBot="1" x14ac:dyDescent="0.25">
      <c r="A555" s="477"/>
      <c r="B555" s="736"/>
      <c r="C555" s="722"/>
      <c r="D555" s="644"/>
      <c r="E555" s="481"/>
      <c r="F555" s="468"/>
      <c r="G555" s="246">
        <v>42923.588194444441</v>
      </c>
      <c r="H555" s="246">
        <v>42929.776388888888</v>
      </c>
      <c r="I555" s="721"/>
      <c r="J555" s="721"/>
      <c r="K555" s="721"/>
      <c r="L555" s="285">
        <f t="shared" ref="L555:L558" si="661">IF(RIGHT(S555)="T",(+H555-G555),0)</f>
        <v>0</v>
      </c>
      <c r="M555" s="285">
        <f t="shared" ref="M555:M558" si="662">IF(RIGHT(S555)="U",(+H555-G555),0)</f>
        <v>0</v>
      </c>
      <c r="N555" s="285">
        <f t="shared" ref="N555:N558" si="663">IF(RIGHT(S555)="C",(+H555-G555),0)</f>
        <v>0</v>
      </c>
      <c r="O555" s="285">
        <f t="shared" ref="O555:O558" si="664">IF(RIGHT(S555)="D",(+H555-G555),0)</f>
        <v>6.1881944444467081</v>
      </c>
      <c r="P555" s="470"/>
      <c r="Q555" s="470"/>
      <c r="R555" s="470"/>
      <c r="S555" s="21" t="s">
        <v>470</v>
      </c>
      <c r="T555" s="55" t="s">
        <v>1156</v>
      </c>
      <c r="U555" s="471"/>
      <c r="V555" s="596"/>
      <c r="W555" s="396"/>
      <c r="X555" s="396"/>
      <c r="Y555" s="396"/>
      <c r="Z555" s="486"/>
      <c r="AA555" s="397"/>
      <c r="AB555" s="943"/>
      <c r="AC555" s="943"/>
      <c r="AD555" s="943"/>
      <c r="AE555" s="943"/>
      <c r="AF555" s="922"/>
      <c r="AG555" s="922"/>
      <c r="AH555" s="922"/>
      <c r="AI555" s="922"/>
      <c r="AJ555" s="922"/>
      <c r="AK555" s="922"/>
      <c r="AL555" s="922"/>
      <c r="AM555" s="922"/>
      <c r="AN555" s="922"/>
      <c r="AO555" s="922"/>
      <c r="AP555" s="922"/>
      <c r="AQ555" s="922"/>
      <c r="AR555" s="922"/>
    </row>
    <row r="556" spans="1:44" s="927" customFormat="1" ht="30.75" customHeight="1" thickBot="1" x14ac:dyDescent="0.25">
      <c r="A556" s="477"/>
      <c r="B556" s="736"/>
      <c r="C556" s="722"/>
      <c r="D556" s="644"/>
      <c r="E556" s="481"/>
      <c r="F556" s="468"/>
      <c r="G556" s="246">
        <v>42940.205555555556</v>
      </c>
      <c r="H556" s="246">
        <v>42940.205555555556</v>
      </c>
      <c r="I556" s="721"/>
      <c r="J556" s="721"/>
      <c r="K556" s="721"/>
      <c r="L556" s="285">
        <f t="shared" si="661"/>
        <v>0</v>
      </c>
      <c r="M556" s="285">
        <f t="shared" si="662"/>
        <v>0</v>
      </c>
      <c r="N556" s="285">
        <f t="shared" si="663"/>
        <v>0</v>
      </c>
      <c r="O556" s="285">
        <f t="shared" si="664"/>
        <v>0</v>
      </c>
      <c r="P556" s="470"/>
      <c r="Q556" s="470"/>
      <c r="R556" s="470"/>
      <c r="S556" s="21" t="s">
        <v>488</v>
      </c>
      <c r="T556" s="55" t="s">
        <v>1157</v>
      </c>
      <c r="U556" s="471"/>
      <c r="V556" s="596"/>
      <c r="W556" s="396"/>
      <c r="X556" s="396"/>
      <c r="Y556" s="396"/>
      <c r="Z556" s="486"/>
      <c r="AA556" s="397"/>
      <c r="AB556" s="943"/>
      <c r="AC556" s="943"/>
      <c r="AD556" s="943"/>
      <c r="AE556" s="943"/>
      <c r="AF556" s="922"/>
      <c r="AG556" s="922"/>
      <c r="AH556" s="922"/>
      <c r="AI556" s="922"/>
      <c r="AJ556" s="922"/>
      <c r="AK556" s="922"/>
      <c r="AL556" s="922"/>
      <c r="AM556" s="922"/>
      <c r="AN556" s="922"/>
      <c r="AO556" s="922"/>
      <c r="AP556" s="922"/>
      <c r="AQ556" s="922"/>
      <c r="AR556" s="922"/>
    </row>
    <row r="557" spans="1:44" s="927" customFormat="1" ht="30.75" customHeight="1" thickBot="1" x14ac:dyDescent="0.25">
      <c r="A557" s="477"/>
      <c r="B557" s="736"/>
      <c r="C557" s="722"/>
      <c r="D557" s="644"/>
      <c r="E557" s="481"/>
      <c r="F557" s="468"/>
      <c r="G557" s="246">
        <v>42943.21875</v>
      </c>
      <c r="H557" s="246">
        <v>42943.21875</v>
      </c>
      <c r="I557" s="721"/>
      <c r="J557" s="721"/>
      <c r="K557" s="721"/>
      <c r="L557" s="285">
        <f t="shared" si="661"/>
        <v>0</v>
      </c>
      <c r="M557" s="285">
        <f t="shared" si="662"/>
        <v>0</v>
      </c>
      <c r="N557" s="285">
        <f t="shared" si="663"/>
        <v>0</v>
      </c>
      <c r="O557" s="285">
        <f t="shared" si="664"/>
        <v>0</v>
      </c>
      <c r="P557" s="470"/>
      <c r="Q557" s="470"/>
      <c r="R557" s="470"/>
      <c r="S557" s="23" t="s">
        <v>488</v>
      </c>
      <c r="T557" s="55" t="s">
        <v>1158</v>
      </c>
      <c r="U557" s="471"/>
      <c r="V557" s="596"/>
      <c r="W557" s="396"/>
      <c r="X557" s="396"/>
      <c r="Y557" s="396"/>
      <c r="Z557" s="486"/>
      <c r="AA557" s="397"/>
      <c r="AB557" s="943"/>
      <c r="AC557" s="943"/>
      <c r="AD557" s="943"/>
      <c r="AE557" s="943"/>
      <c r="AF557" s="922"/>
      <c r="AG557" s="922"/>
      <c r="AH557" s="922"/>
      <c r="AI557" s="922"/>
      <c r="AJ557" s="922"/>
      <c r="AK557" s="922"/>
      <c r="AL557" s="922"/>
      <c r="AM557" s="922"/>
      <c r="AN557" s="922"/>
      <c r="AO557" s="922"/>
      <c r="AP557" s="922"/>
      <c r="AQ557" s="922"/>
      <c r="AR557" s="922"/>
    </row>
    <row r="558" spans="1:44" s="927" customFormat="1" ht="30.75" customHeight="1" thickBot="1" x14ac:dyDescent="0.25">
      <c r="A558" s="477"/>
      <c r="B558" s="736"/>
      <c r="C558" s="722"/>
      <c r="D558" s="644"/>
      <c r="E558" s="481"/>
      <c r="F558" s="468"/>
      <c r="G558" s="246">
        <v>42947.368750000001</v>
      </c>
      <c r="H558" s="246">
        <v>42947.368750000001</v>
      </c>
      <c r="I558" s="721"/>
      <c r="J558" s="721"/>
      <c r="K558" s="721"/>
      <c r="L558" s="285">
        <f t="shared" si="661"/>
        <v>0</v>
      </c>
      <c r="M558" s="285">
        <f t="shared" si="662"/>
        <v>0</v>
      </c>
      <c r="N558" s="285">
        <f t="shared" si="663"/>
        <v>0</v>
      </c>
      <c r="O558" s="285">
        <f t="shared" si="664"/>
        <v>0</v>
      </c>
      <c r="P558" s="470"/>
      <c r="Q558" s="470"/>
      <c r="R558" s="470"/>
      <c r="S558" s="21" t="s">
        <v>488</v>
      </c>
      <c r="T558" s="55" t="s">
        <v>1159</v>
      </c>
      <c r="U558" s="471"/>
      <c r="V558" s="596"/>
      <c r="W558" s="396"/>
      <c r="X558" s="396"/>
      <c r="Y558" s="396"/>
      <c r="Z558" s="486"/>
      <c r="AA558" s="397"/>
      <c r="AB558" s="943"/>
      <c r="AC558" s="943"/>
      <c r="AD558" s="943"/>
      <c r="AE558" s="943"/>
      <c r="AF558" s="922"/>
      <c r="AG558" s="922"/>
      <c r="AH558" s="922"/>
      <c r="AI558" s="922"/>
      <c r="AJ558" s="922"/>
      <c r="AK558" s="922"/>
      <c r="AL558" s="922"/>
      <c r="AM558" s="922"/>
      <c r="AN558" s="922"/>
      <c r="AO558" s="922"/>
      <c r="AP558" s="922"/>
      <c r="AQ558" s="922"/>
      <c r="AR558" s="922"/>
    </row>
    <row r="559" spans="1:44" s="927" customFormat="1" ht="30.75" customHeight="1" thickBot="1" x14ac:dyDescent="0.25">
      <c r="A559" s="477"/>
      <c r="B559" s="736"/>
      <c r="C559" s="722"/>
      <c r="D559" s="644"/>
      <c r="E559" s="481"/>
      <c r="F559" s="482"/>
      <c r="G559" s="97"/>
      <c r="H559" s="97"/>
      <c r="I559" s="737"/>
      <c r="J559" s="737"/>
      <c r="K559" s="737"/>
      <c r="L559" s="285">
        <f t="shared" ref="L559" si="665">IF(RIGHT(S559)="T",(+H559-G559),0)</f>
        <v>0</v>
      </c>
      <c r="M559" s="285">
        <f t="shared" ref="M559" si="666">IF(RIGHT(S559)="U",(+H559-G559),0)</f>
        <v>0</v>
      </c>
      <c r="N559" s="285">
        <f t="shared" ref="N559" si="667">IF(RIGHT(S559)="C",(+H559-G559),0)</f>
        <v>0</v>
      </c>
      <c r="O559" s="285">
        <f t="shared" ref="O559" si="668">IF(RIGHT(S559)="D",(+H559-G559),0)</f>
        <v>0</v>
      </c>
      <c r="P559" s="470"/>
      <c r="Q559" s="470"/>
      <c r="R559" s="470"/>
      <c r="S559" s="26"/>
      <c r="T559" s="20"/>
      <c r="U559" s="470"/>
      <c r="V559" s="596"/>
      <c r="W559" s="396"/>
      <c r="X559" s="396"/>
      <c r="Y559" s="396"/>
      <c r="Z559" s="486"/>
      <c r="AA559" s="397"/>
      <c r="AB559" s="943"/>
      <c r="AC559" s="943"/>
      <c r="AD559" s="943"/>
      <c r="AE559" s="943"/>
      <c r="AF559" s="922"/>
      <c r="AG559" s="922"/>
      <c r="AH559" s="922"/>
      <c r="AI559" s="922"/>
      <c r="AJ559" s="922"/>
      <c r="AK559" s="922"/>
      <c r="AL559" s="922"/>
      <c r="AM559" s="922"/>
      <c r="AN559" s="922"/>
      <c r="AO559" s="922"/>
      <c r="AP559" s="922"/>
      <c r="AQ559" s="922"/>
      <c r="AR559" s="922"/>
    </row>
    <row r="560" spans="1:44" s="938" customFormat="1" ht="30" customHeight="1" thickBot="1" x14ac:dyDescent="0.25">
      <c r="A560" s="323"/>
      <c r="B560" s="321"/>
      <c r="C560" s="322" t="s">
        <v>53</v>
      </c>
      <c r="D560" s="321"/>
      <c r="E560" s="483"/>
      <c r="F560" s="569" t="s">
        <v>49</v>
      </c>
      <c r="G560" s="499"/>
      <c r="H560" s="499"/>
      <c r="I560" s="569" t="s">
        <v>49</v>
      </c>
      <c r="J560" s="569" t="s">
        <v>49</v>
      </c>
      <c r="K560" s="569" t="s">
        <v>49</v>
      </c>
      <c r="L560" s="320">
        <f>SUM(L554:L559)</f>
        <v>0</v>
      </c>
      <c r="M560" s="320">
        <f>SUM(M554:M559)</f>
        <v>0</v>
      </c>
      <c r="N560" s="320">
        <f>SUM(N554:N559)</f>
        <v>0</v>
      </c>
      <c r="O560" s="320">
        <f>SUM(O554:O559)</f>
        <v>6.1881944444467081</v>
      </c>
      <c r="P560" s="320"/>
      <c r="Q560" s="320"/>
      <c r="R560" s="320"/>
      <c r="S560" s="321"/>
      <c r="T560" s="642"/>
      <c r="U560" s="321"/>
      <c r="V560" s="572">
        <f>$AB$11-((N560*24))</f>
        <v>744</v>
      </c>
      <c r="W560" s="568">
        <v>750</v>
      </c>
      <c r="X560" s="637">
        <v>815</v>
      </c>
      <c r="Y560" s="338">
        <f>W560*X560</f>
        <v>611250</v>
      </c>
      <c r="Z560" s="486">
        <f>(Y560*(V560-L560*24))/V560</f>
        <v>611250</v>
      </c>
      <c r="AA560" s="339">
        <f>(Z560/Y560)*100</f>
        <v>100</v>
      </c>
      <c r="AB560" s="937"/>
    </row>
    <row r="561" spans="1:44" s="927" customFormat="1" ht="30" customHeight="1" thickBot="1" x14ac:dyDescent="0.25">
      <c r="A561" s="463">
        <v>2</v>
      </c>
      <c r="B561" s="735" t="s">
        <v>319</v>
      </c>
      <c r="C561" s="720" t="s">
        <v>320</v>
      </c>
      <c r="D561" s="643">
        <v>815</v>
      </c>
      <c r="E561" s="467" t="s">
        <v>546</v>
      </c>
      <c r="F561" s="468" t="s">
        <v>49</v>
      </c>
      <c r="G561" s="241">
        <v>42923.249305555553</v>
      </c>
      <c r="H561" s="241">
        <v>42923.249305555553</v>
      </c>
      <c r="I561" s="721"/>
      <c r="J561" s="721"/>
      <c r="K561" s="721"/>
      <c r="L561" s="285">
        <f>IF(RIGHT(S561)="T",(+H561-G561),0)</f>
        <v>0</v>
      </c>
      <c r="M561" s="285">
        <f>IF(RIGHT(S561)="U",(+H561-G561),0)</f>
        <v>0</v>
      </c>
      <c r="N561" s="285">
        <f>IF(RIGHT(S561)="C",(+H561-G561),0)</f>
        <v>0</v>
      </c>
      <c r="O561" s="285">
        <f>IF(RIGHT(S561)="D",(+H561-G561),0)</f>
        <v>0</v>
      </c>
      <c r="P561" s="471"/>
      <c r="Q561" s="471"/>
      <c r="R561" s="471"/>
      <c r="S561" s="24" t="s">
        <v>488</v>
      </c>
      <c r="T561" s="55" t="s">
        <v>1160</v>
      </c>
      <c r="U561" s="471"/>
      <c r="V561" s="472"/>
      <c r="W561" s="390"/>
      <c r="X561" s="390"/>
      <c r="Y561" s="390"/>
      <c r="Z561" s="486"/>
      <c r="AA561" s="391"/>
      <c r="AB561" s="943"/>
      <c r="AC561" s="943"/>
      <c r="AD561" s="943"/>
      <c r="AE561" s="943"/>
      <c r="AF561" s="922"/>
      <c r="AG561" s="922"/>
      <c r="AH561" s="922"/>
      <c r="AI561" s="922"/>
      <c r="AJ561" s="922"/>
      <c r="AK561" s="922"/>
      <c r="AL561" s="922"/>
      <c r="AM561" s="922"/>
      <c r="AN561" s="922"/>
      <c r="AO561" s="922"/>
      <c r="AP561" s="922"/>
      <c r="AQ561" s="922"/>
      <c r="AR561" s="922"/>
    </row>
    <row r="562" spans="1:44" s="927" customFormat="1" ht="30" customHeight="1" thickBot="1" x14ac:dyDescent="0.25">
      <c r="A562" s="477"/>
      <c r="B562" s="736"/>
      <c r="C562" s="722"/>
      <c r="D562" s="644"/>
      <c r="E562" s="481"/>
      <c r="F562" s="482"/>
      <c r="G562" s="241">
        <v>42925.170138888891</v>
      </c>
      <c r="H562" s="241">
        <v>42925.170138888891</v>
      </c>
      <c r="I562" s="737"/>
      <c r="J562" s="737"/>
      <c r="K562" s="737"/>
      <c r="L562" s="285">
        <f t="shared" ref="L562:L566" si="669">IF(RIGHT(S562)="T",(+H562-G562),0)</f>
        <v>0</v>
      </c>
      <c r="M562" s="285">
        <f t="shared" ref="M562:M566" si="670">IF(RIGHT(S562)="U",(+H562-G562),0)</f>
        <v>0</v>
      </c>
      <c r="N562" s="285">
        <f t="shared" ref="N562:N566" si="671">IF(RIGHT(S562)="C",(+H562-G562),0)</f>
        <v>0</v>
      </c>
      <c r="O562" s="285">
        <f t="shared" ref="O562:O566" si="672">IF(RIGHT(S562)="D",(+H562-G562),0)</f>
        <v>0</v>
      </c>
      <c r="P562" s="470"/>
      <c r="Q562" s="470"/>
      <c r="R562" s="470"/>
      <c r="S562" s="23" t="s">
        <v>488</v>
      </c>
      <c r="T562" s="55" t="s">
        <v>1161</v>
      </c>
      <c r="U562" s="470"/>
      <c r="V562" s="596"/>
      <c r="W562" s="396"/>
      <c r="X562" s="396"/>
      <c r="Y562" s="396"/>
      <c r="Z562" s="486"/>
      <c r="AA562" s="397"/>
      <c r="AB562" s="943"/>
      <c r="AC562" s="943"/>
      <c r="AD562" s="943"/>
      <c r="AE562" s="943"/>
      <c r="AF562" s="922"/>
      <c r="AG562" s="922"/>
      <c r="AH562" s="922"/>
      <c r="AI562" s="922"/>
      <c r="AJ562" s="922"/>
      <c r="AK562" s="922"/>
      <c r="AL562" s="922"/>
      <c r="AM562" s="922"/>
      <c r="AN562" s="922"/>
      <c r="AO562" s="922"/>
      <c r="AP562" s="922"/>
      <c r="AQ562" s="922"/>
      <c r="AR562" s="922"/>
    </row>
    <row r="563" spans="1:44" s="927" customFormat="1" ht="30" customHeight="1" thickBot="1" x14ac:dyDescent="0.25">
      <c r="A563" s="477"/>
      <c r="B563" s="736"/>
      <c r="C563" s="722"/>
      <c r="D563" s="644"/>
      <c r="E563" s="481"/>
      <c r="F563" s="482"/>
      <c r="G563" s="246">
        <v>42933.063888888886</v>
      </c>
      <c r="H563" s="246">
        <v>42933.063888888886</v>
      </c>
      <c r="I563" s="737"/>
      <c r="J563" s="737"/>
      <c r="K563" s="737"/>
      <c r="L563" s="285">
        <f t="shared" si="669"/>
        <v>0</v>
      </c>
      <c r="M563" s="285">
        <f t="shared" si="670"/>
        <v>0</v>
      </c>
      <c r="N563" s="285">
        <f t="shared" si="671"/>
        <v>0</v>
      </c>
      <c r="O563" s="285">
        <f t="shared" si="672"/>
        <v>0</v>
      </c>
      <c r="P563" s="470"/>
      <c r="Q563" s="470"/>
      <c r="R563" s="470"/>
      <c r="S563" s="23" t="s">
        <v>488</v>
      </c>
      <c r="T563" s="55" t="s">
        <v>1162</v>
      </c>
      <c r="U563" s="470"/>
      <c r="V563" s="596"/>
      <c r="W563" s="396"/>
      <c r="X563" s="396"/>
      <c r="Y563" s="396"/>
      <c r="Z563" s="486"/>
      <c r="AA563" s="397"/>
      <c r="AB563" s="943"/>
      <c r="AC563" s="943"/>
      <c r="AD563" s="943"/>
      <c r="AE563" s="943"/>
      <c r="AF563" s="922"/>
      <c r="AG563" s="922"/>
      <c r="AH563" s="922"/>
      <c r="AI563" s="922"/>
      <c r="AJ563" s="922"/>
      <c r="AK563" s="922"/>
      <c r="AL563" s="922"/>
      <c r="AM563" s="922"/>
      <c r="AN563" s="922"/>
      <c r="AO563" s="922"/>
      <c r="AP563" s="922"/>
      <c r="AQ563" s="922"/>
      <c r="AR563" s="922"/>
    </row>
    <row r="564" spans="1:44" s="927" customFormat="1" ht="30" customHeight="1" thickBot="1" x14ac:dyDescent="0.25">
      <c r="A564" s="477"/>
      <c r="B564" s="736"/>
      <c r="C564" s="722"/>
      <c r="D564" s="644"/>
      <c r="E564" s="481"/>
      <c r="F564" s="482"/>
      <c r="G564" s="246">
        <v>42933.680555555555</v>
      </c>
      <c r="H564" s="246">
        <v>42933.69027777778</v>
      </c>
      <c r="I564" s="737"/>
      <c r="J564" s="737"/>
      <c r="K564" s="737"/>
      <c r="L564" s="285">
        <f t="shared" si="669"/>
        <v>9.7222222248092294E-3</v>
      </c>
      <c r="M564" s="285">
        <f t="shared" si="670"/>
        <v>0</v>
      </c>
      <c r="N564" s="285">
        <f t="shared" si="671"/>
        <v>0</v>
      </c>
      <c r="O564" s="285">
        <f t="shared" si="672"/>
        <v>0</v>
      </c>
      <c r="P564" s="470"/>
      <c r="Q564" s="470"/>
      <c r="R564" s="470"/>
      <c r="S564" s="23" t="s">
        <v>599</v>
      </c>
      <c r="T564" s="55" t="s">
        <v>1163</v>
      </c>
      <c r="U564" s="470"/>
      <c r="V564" s="596"/>
      <c r="W564" s="396"/>
      <c r="X564" s="396"/>
      <c r="Y564" s="396"/>
      <c r="Z564" s="486"/>
      <c r="AA564" s="397"/>
      <c r="AB564" s="943"/>
      <c r="AC564" s="943"/>
      <c r="AD564" s="943"/>
      <c r="AE564" s="943"/>
      <c r="AF564" s="922"/>
      <c r="AG564" s="922"/>
      <c r="AH564" s="922"/>
      <c r="AI564" s="922"/>
      <c r="AJ564" s="922"/>
      <c r="AK564" s="922"/>
      <c r="AL564" s="922"/>
      <c r="AM564" s="922"/>
      <c r="AN564" s="922"/>
      <c r="AO564" s="922"/>
      <c r="AP564" s="922"/>
      <c r="AQ564" s="922"/>
      <c r="AR564" s="922"/>
    </row>
    <row r="565" spans="1:44" s="927" customFormat="1" ht="30" customHeight="1" thickBot="1" x14ac:dyDescent="0.25">
      <c r="A565" s="477"/>
      <c r="B565" s="736"/>
      <c r="C565" s="722"/>
      <c r="D565" s="644"/>
      <c r="E565" s="481"/>
      <c r="F565" s="482"/>
      <c r="G565" s="246">
        <v>42939.987500000003</v>
      </c>
      <c r="H565" s="246">
        <v>42939.987500000003</v>
      </c>
      <c r="I565" s="737"/>
      <c r="J565" s="737"/>
      <c r="K565" s="737"/>
      <c r="L565" s="285">
        <f t="shared" si="669"/>
        <v>0</v>
      </c>
      <c r="M565" s="285">
        <f t="shared" si="670"/>
        <v>0</v>
      </c>
      <c r="N565" s="285">
        <f t="shared" si="671"/>
        <v>0</v>
      </c>
      <c r="O565" s="285">
        <f t="shared" si="672"/>
        <v>0</v>
      </c>
      <c r="P565" s="470"/>
      <c r="Q565" s="470"/>
      <c r="R565" s="470"/>
      <c r="S565" s="21" t="s">
        <v>488</v>
      </c>
      <c r="T565" s="55" t="s">
        <v>1164</v>
      </c>
      <c r="U565" s="470"/>
      <c r="V565" s="596"/>
      <c r="W565" s="396"/>
      <c r="X565" s="396"/>
      <c r="Y565" s="396"/>
      <c r="Z565" s="486"/>
      <c r="AA565" s="397"/>
      <c r="AB565" s="943"/>
      <c r="AC565" s="943"/>
      <c r="AD565" s="943"/>
      <c r="AE565" s="943"/>
      <c r="AF565" s="922"/>
      <c r="AG565" s="922"/>
      <c r="AH565" s="922"/>
      <c r="AI565" s="922"/>
      <c r="AJ565" s="922"/>
      <c r="AK565" s="922"/>
      <c r="AL565" s="922"/>
      <c r="AM565" s="922"/>
      <c r="AN565" s="922"/>
      <c r="AO565" s="922"/>
      <c r="AP565" s="922"/>
      <c r="AQ565" s="922"/>
      <c r="AR565" s="922"/>
    </row>
    <row r="566" spans="1:44" s="927" customFormat="1" ht="30" customHeight="1" thickBot="1" x14ac:dyDescent="0.25">
      <c r="A566" s="477"/>
      <c r="B566" s="736"/>
      <c r="C566" s="722"/>
      <c r="D566" s="644"/>
      <c r="E566" s="481"/>
      <c r="F566" s="482"/>
      <c r="G566" s="246">
        <v>42942.01458333333</v>
      </c>
      <c r="H566" s="246">
        <v>42942.01458333333</v>
      </c>
      <c r="I566" s="737"/>
      <c r="J566" s="737"/>
      <c r="K566" s="737"/>
      <c r="L566" s="285">
        <f t="shared" si="669"/>
        <v>0</v>
      </c>
      <c r="M566" s="285">
        <f t="shared" si="670"/>
        <v>0</v>
      </c>
      <c r="N566" s="285">
        <f t="shared" si="671"/>
        <v>0</v>
      </c>
      <c r="O566" s="285">
        <f t="shared" si="672"/>
        <v>0</v>
      </c>
      <c r="P566" s="470"/>
      <c r="Q566" s="470"/>
      <c r="R566" s="470"/>
      <c r="S566" s="21" t="s">
        <v>488</v>
      </c>
      <c r="T566" s="55" t="s">
        <v>1165</v>
      </c>
      <c r="U566" s="470"/>
      <c r="V566" s="596"/>
      <c r="W566" s="396"/>
      <c r="X566" s="396"/>
      <c r="Y566" s="396"/>
      <c r="Z566" s="486"/>
      <c r="AA566" s="397"/>
      <c r="AB566" s="943"/>
      <c r="AC566" s="943"/>
      <c r="AD566" s="943"/>
      <c r="AE566" s="943"/>
      <c r="AF566" s="922"/>
      <c r="AG566" s="922"/>
      <c r="AH566" s="922"/>
      <c r="AI566" s="922"/>
      <c r="AJ566" s="922"/>
      <c r="AK566" s="922"/>
      <c r="AL566" s="922"/>
      <c r="AM566" s="922"/>
      <c r="AN566" s="922"/>
      <c r="AO566" s="922"/>
      <c r="AP566" s="922"/>
      <c r="AQ566" s="922"/>
      <c r="AR566" s="922"/>
    </row>
    <row r="567" spans="1:44" s="927" customFormat="1" ht="30" customHeight="1" thickBot="1" x14ac:dyDescent="0.25">
      <c r="A567" s="477"/>
      <c r="B567" s="736"/>
      <c r="C567" s="722"/>
      <c r="D567" s="644"/>
      <c r="E567" s="481"/>
      <c r="F567" s="482"/>
      <c r="G567" s="246">
        <v>42942.890972222223</v>
      </c>
      <c r="H567" s="23">
        <v>42943.00277777778</v>
      </c>
      <c r="I567" s="737"/>
      <c r="J567" s="737"/>
      <c r="K567" s="737"/>
      <c r="L567" s="285">
        <f t="shared" ref="L567" si="673">IF(RIGHT(S567)="T",(+H567-G567),0)</f>
        <v>0.11180555555620231</v>
      </c>
      <c r="M567" s="285">
        <f t="shared" ref="M567" si="674">IF(RIGHT(S567)="U",(+H567-G567),0)</f>
        <v>0</v>
      </c>
      <c r="N567" s="285">
        <f t="shared" ref="N567" si="675">IF(RIGHT(S567)="C",(+H567-G567),0)</f>
        <v>0</v>
      </c>
      <c r="O567" s="285">
        <f t="shared" ref="O567" si="676">IF(RIGHT(S567)="D",(+H567-G567),0)</f>
        <v>0</v>
      </c>
      <c r="P567" s="470"/>
      <c r="Q567" s="470"/>
      <c r="R567" s="470"/>
      <c r="S567" s="21" t="s">
        <v>519</v>
      </c>
      <c r="T567" s="55" t="s">
        <v>1166</v>
      </c>
      <c r="U567" s="470"/>
      <c r="V567" s="596"/>
      <c r="W567" s="396"/>
      <c r="X567" s="396"/>
      <c r="Y567" s="396"/>
      <c r="Z567" s="486"/>
      <c r="AA567" s="397"/>
      <c r="AB567" s="943"/>
      <c r="AC567" s="943"/>
      <c r="AD567" s="943"/>
      <c r="AE567" s="943"/>
      <c r="AF567" s="922"/>
      <c r="AG567" s="922"/>
      <c r="AH567" s="922"/>
      <c r="AI567" s="922"/>
      <c r="AJ567" s="922"/>
      <c r="AK567" s="922"/>
      <c r="AL567" s="922"/>
      <c r="AM567" s="922"/>
      <c r="AN567" s="922"/>
      <c r="AO567" s="922"/>
      <c r="AP567" s="922"/>
      <c r="AQ567" s="922"/>
      <c r="AR567" s="922"/>
    </row>
    <row r="568" spans="1:44" s="927" customFormat="1" ht="30" customHeight="1" thickBot="1" x14ac:dyDescent="0.25">
      <c r="A568" s="477"/>
      <c r="B568" s="736"/>
      <c r="C568" s="722"/>
      <c r="D568" s="644"/>
      <c r="E568" s="481"/>
      <c r="F568" s="482"/>
      <c r="G568" s="246">
        <v>42943.640277777777</v>
      </c>
      <c r="H568" s="246">
        <v>42943.659722222219</v>
      </c>
      <c r="I568" s="737"/>
      <c r="J568" s="737"/>
      <c r="K568" s="737"/>
      <c r="L568" s="285">
        <f t="shared" ref="L568:L569" si="677">IF(RIGHT(S568)="T",(+H568-G568),0)</f>
        <v>1.9444444442342501E-2</v>
      </c>
      <c r="M568" s="285">
        <f t="shared" ref="M568:M569" si="678">IF(RIGHT(S568)="U",(+H568-G568),0)</f>
        <v>0</v>
      </c>
      <c r="N568" s="285">
        <f t="shared" ref="N568:N569" si="679">IF(RIGHT(S568)="C",(+H568-G568),0)</f>
        <v>0</v>
      </c>
      <c r="O568" s="285">
        <f t="shared" ref="O568:O569" si="680">IF(RIGHT(S568)="D",(+H568-G568),0)</f>
        <v>0</v>
      </c>
      <c r="P568" s="470"/>
      <c r="Q568" s="470"/>
      <c r="R568" s="470"/>
      <c r="S568" s="21" t="s">
        <v>473</v>
      </c>
      <c r="T568" s="55" t="s">
        <v>1168</v>
      </c>
      <c r="U568" s="470"/>
      <c r="V568" s="596"/>
      <c r="W568" s="396"/>
      <c r="X568" s="396"/>
      <c r="Y568" s="396"/>
      <c r="Z568" s="486"/>
      <c r="AA568" s="397"/>
      <c r="AB568" s="943"/>
      <c r="AC568" s="943"/>
      <c r="AD568" s="943"/>
      <c r="AE568" s="943"/>
      <c r="AF568" s="922"/>
      <c r="AG568" s="922"/>
      <c r="AH568" s="922"/>
      <c r="AI568" s="922"/>
      <c r="AJ568" s="922"/>
      <c r="AK568" s="922"/>
      <c r="AL568" s="922"/>
      <c r="AM568" s="922"/>
      <c r="AN568" s="922"/>
      <c r="AO568" s="922"/>
      <c r="AP568" s="922"/>
      <c r="AQ568" s="922"/>
      <c r="AR568" s="922"/>
    </row>
    <row r="569" spans="1:44" s="927" customFormat="1" ht="30" customHeight="1" thickBot="1" x14ac:dyDescent="0.25">
      <c r="A569" s="477"/>
      <c r="B569" s="736"/>
      <c r="C569" s="722"/>
      <c r="D569" s="644"/>
      <c r="E569" s="481"/>
      <c r="F569" s="482"/>
      <c r="G569" s="246">
        <v>42944.418749999997</v>
      </c>
      <c r="H569" s="246">
        <v>42944.574305555558</v>
      </c>
      <c r="I569" s="737"/>
      <c r="J569" s="737"/>
      <c r="K569" s="737"/>
      <c r="L569" s="285">
        <f t="shared" si="677"/>
        <v>0.15555555556056788</v>
      </c>
      <c r="M569" s="285">
        <f t="shared" si="678"/>
        <v>0</v>
      </c>
      <c r="N569" s="285">
        <f t="shared" si="679"/>
        <v>0</v>
      </c>
      <c r="O569" s="285">
        <f t="shared" si="680"/>
        <v>0</v>
      </c>
      <c r="P569" s="470"/>
      <c r="Q569" s="470"/>
      <c r="R569" s="470"/>
      <c r="S569" s="21" t="s">
        <v>471</v>
      </c>
      <c r="T569" s="55" t="s">
        <v>1170</v>
      </c>
      <c r="U569" s="470"/>
      <c r="V569" s="596"/>
      <c r="W569" s="396"/>
      <c r="X569" s="396"/>
      <c r="Y569" s="396"/>
      <c r="Z569" s="486"/>
      <c r="AA569" s="397"/>
      <c r="AB569" s="943"/>
      <c r="AC569" s="943"/>
      <c r="AD569" s="943"/>
      <c r="AE569" s="943"/>
      <c r="AF569" s="922"/>
      <c r="AG569" s="922"/>
      <c r="AH569" s="922"/>
      <c r="AI569" s="922"/>
      <c r="AJ569" s="922"/>
      <c r="AK569" s="922"/>
      <c r="AL569" s="922"/>
      <c r="AM569" s="922"/>
      <c r="AN569" s="922"/>
      <c r="AO569" s="922"/>
      <c r="AP569" s="922"/>
      <c r="AQ569" s="922"/>
      <c r="AR569" s="922"/>
    </row>
    <row r="570" spans="1:44" s="938" customFormat="1" ht="30" customHeight="1" thickBot="1" x14ac:dyDescent="0.25">
      <c r="A570" s="323"/>
      <c r="B570" s="321"/>
      <c r="C570" s="322" t="s">
        <v>53</v>
      </c>
      <c r="D570" s="321"/>
      <c r="E570" s="483"/>
      <c r="F570" s="569" t="s">
        <v>49</v>
      </c>
      <c r="I570" s="569" t="s">
        <v>49</v>
      </c>
      <c r="J570" s="569" t="s">
        <v>49</v>
      </c>
      <c r="K570" s="569" t="s">
        <v>49</v>
      </c>
      <c r="L570" s="320">
        <f>SUM(L561:L569)</f>
        <v>0.29652777778392192</v>
      </c>
      <c r="M570" s="320">
        <f>SUM(M561:M569)</f>
        <v>0</v>
      </c>
      <c r="N570" s="320">
        <f>SUM(N561:N569)</f>
        <v>0</v>
      </c>
      <c r="O570" s="320">
        <f>SUM(O561:O569)</f>
        <v>0</v>
      </c>
      <c r="P570" s="320"/>
      <c r="Q570" s="320"/>
      <c r="R570" s="320"/>
      <c r="S570" s="321"/>
      <c r="T570" s="642"/>
      <c r="U570" s="321"/>
      <c r="V570" s="572">
        <f>$AB$11-((N570*24))</f>
        <v>744</v>
      </c>
      <c r="W570" s="568">
        <v>750</v>
      </c>
      <c r="X570" s="637">
        <v>815</v>
      </c>
      <c r="Y570" s="338">
        <f>W570*X570</f>
        <v>611250</v>
      </c>
      <c r="Z570" s="486">
        <f>(Y570*(V570-L570*24))/V570</f>
        <v>605403.14180095412</v>
      </c>
      <c r="AA570" s="847">
        <f>(Z570/Y570)*100</f>
        <v>99.043458781342181</v>
      </c>
      <c r="AB570" s="937"/>
    </row>
    <row r="571" spans="1:44" s="937" customFormat="1" ht="30" customHeight="1" thickBot="1" x14ac:dyDescent="0.25">
      <c r="A571" s="274">
        <v>3</v>
      </c>
      <c r="B571" s="464" t="s">
        <v>321</v>
      </c>
      <c r="C571" s="275" t="s">
        <v>322</v>
      </c>
      <c r="D571" s="643">
        <v>789.78599999999994</v>
      </c>
      <c r="E571" s="467" t="s">
        <v>546</v>
      </c>
      <c r="F571" s="468" t="s">
        <v>49</v>
      </c>
      <c r="G571" s="241">
        <v>42918.487500000003</v>
      </c>
      <c r="H571" s="241">
        <v>42918.487500000003</v>
      </c>
      <c r="I571" s="468"/>
      <c r="J571" s="468"/>
      <c r="K571" s="468"/>
      <c r="L571" s="285">
        <f t="shared" ref="L571" si="681">IF(RIGHT(S571)="T",(+H571-G571),0)</f>
        <v>0</v>
      </c>
      <c r="M571" s="285">
        <f t="shared" ref="M571" si="682">IF(RIGHT(S571)="U",(+H571-G571),0)</f>
        <v>0</v>
      </c>
      <c r="N571" s="285">
        <f t="shared" ref="N571" si="683">IF(RIGHT(S571)="C",(+H571-G571),0)</f>
        <v>0</v>
      </c>
      <c r="O571" s="285">
        <f t="shared" ref="O571" si="684">IF(RIGHT(S571)="D",(+H571-G571),0)</f>
        <v>0</v>
      </c>
      <c r="P571" s="848"/>
      <c r="Q571" s="848"/>
      <c r="R571" s="848"/>
      <c r="S571" s="23" t="s">
        <v>488</v>
      </c>
      <c r="T571" s="55" t="s">
        <v>1143</v>
      </c>
      <c r="U571" s="375"/>
      <c r="V571" s="491"/>
      <c r="W571" s="492"/>
      <c r="X571" s="492"/>
      <c r="Y571" s="492"/>
      <c r="Z571" s="486"/>
      <c r="AA571" s="493"/>
    </row>
    <row r="572" spans="1:44" s="937" customFormat="1" ht="30" customHeight="1" thickBot="1" x14ac:dyDescent="0.25">
      <c r="A572" s="276"/>
      <c r="B572" s="478"/>
      <c r="C572" s="277"/>
      <c r="D572" s="644"/>
      <c r="E572" s="481"/>
      <c r="F572" s="468"/>
      <c r="G572" s="241">
        <v>42925.361805555556</v>
      </c>
      <c r="H572" s="241">
        <v>42925.499305555553</v>
      </c>
      <c r="I572" s="468"/>
      <c r="J572" s="468"/>
      <c r="K572" s="468"/>
      <c r="L572" s="285">
        <f t="shared" ref="L572:L576" si="685">IF(RIGHT(S572)="T",(+H572-G572),0)</f>
        <v>0.13749999999708962</v>
      </c>
      <c r="M572" s="285">
        <f t="shared" ref="M572:M576" si="686">IF(RIGHT(S572)="U",(+H572-G572),0)</f>
        <v>0</v>
      </c>
      <c r="N572" s="285">
        <f t="shared" ref="N572:N576" si="687">IF(RIGHT(S572)="C",(+H572-G572),0)</f>
        <v>0</v>
      </c>
      <c r="O572" s="285">
        <f t="shared" ref="O572:O576" si="688">IF(RIGHT(S572)="D",(+H572-G572),0)</f>
        <v>0</v>
      </c>
      <c r="P572" s="848"/>
      <c r="Q572" s="848"/>
      <c r="R572" s="848"/>
      <c r="S572" s="21" t="s">
        <v>599</v>
      </c>
      <c r="T572" s="55" t="s">
        <v>1144</v>
      </c>
      <c r="U572" s="375"/>
      <c r="V572" s="496"/>
      <c r="W572" s="497"/>
      <c r="X572" s="497"/>
      <c r="Y572" s="497"/>
      <c r="Z572" s="486"/>
      <c r="AA572" s="498"/>
    </row>
    <row r="573" spans="1:44" s="937" customFormat="1" ht="30" customHeight="1" thickBot="1" x14ac:dyDescent="0.25">
      <c r="A573" s="276"/>
      <c r="B573" s="478"/>
      <c r="C573" s="277"/>
      <c r="D573" s="644"/>
      <c r="E573" s="481"/>
      <c r="F573" s="468"/>
      <c r="G573" s="241">
        <v>42926.322916666664</v>
      </c>
      <c r="H573" s="241">
        <v>42926.322916666664</v>
      </c>
      <c r="I573" s="468"/>
      <c r="J573" s="468"/>
      <c r="K573" s="468"/>
      <c r="L573" s="285">
        <f t="shared" si="685"/>
        <v>0</v>
      </c>
      <c r="M573" s="285">
        <f t="shared" si="686"/>
        <v>0</v>
      </c>
      <c r="N573" s="285">
        <f t="shared" si="687"/>
        <v>0</v>
      </c>
      <c r="O573" s="285">
        <f t="shared" si="688"/>
        <v>0</v>
      </c>
      <c r="P573" s="848"/>
      <c r="Q573" s="848"/>
      <c r="R573" s="848"/>
      <c r="S573" s="23" t="s">
        <v>488</v>
      </c>
      <c r="T573" s="55" t="s">
        <v>1145</v>
      </c>
      <c r="U573" s="375"/>
      <c r="V573" s="496"/>
      <c r="W573" s="497"/>
      <c r="X573" s="497"/>
      <c r="Y573" s="497"/>
      <c r="Z573" s="486"/>
      <c r="AA573" s="498"/>
    </row>
    <row r="574" spans="1:44" s="937" customFormat="1" ht="30" customHeight="1" thickBot="1" x14ac:dyDescent="0.25">
      <c r="A574" s="276"/>
      <c r="B574" s="478"/>
      <c r="C574" s="277"/>
      <c r="D574" s="644"/>
      <c r="E574" s="481"/>
      <c r="F574" s="468"/>
      <c r="G574" s="246">
        <v>42930.833333333336</v>
      </c>
      <c r="H574" s="246">
        <v>42930.833333333336</v>
      </c>
      <c r="I574" s="468"/>
      <c r="J574" s="468"/>
      <c r="K574" s="468"/>
      <c r="L574" s="285">
        <f t="shared" si="685"/>
        <v>0</v>
      </c>
      <c r="M574" s="285">
        <f t="shared" si="686"/>
        <v>0</v>
      </c>
      <c r="N574" s="285">
        <f t="shared" si="687"/>
        <v>0</v>
      </c>
      <c r="O574" s="285">
        <f t="shared" si="688"/>
        <v>0</v>
      </c>
      <c r="P574" s="848"/>
      <c r="Q574" s="848"/>
      <c r="R574" s="848"/>
      <c r="S574" s="23" t="s">
        <v>488</v>
      </c>
      <c r="T574" s="55" t="s">
        <v>1146</v>
      </c>
      <c r="U574" s="375"/>
      <c r="V574" s="496"/>
      <c r="W574" s="497"/>
      <c r="X574" s="497"/>
      <c r="Y574" s="497"/>
      <c r="Z574" s="486"/>
      <c r="AA574" s="498"/>
    </row>
    <row r="575" spans="1:44" s="937" customFormat="1" ht="30" customHeight="1" thickBot="1" x14ac:dyDescent="0.25">
      <c r="A575" s="276"/>
      <c r="B575" s="478"/>
      <c r="C575" s="277"/>
      <c r="D575" s="644"/>
      <c r="E575" s="481"/>
      <c r="F575" s="468"/>
      <c r="G575" s="246">
        <v>42940.18472222222</v>
      </c>
      <c r="H575" s="246">
        <v>42940.18472222222</v>
      </c>
      <c r="I575" s="468"/>
      <c r="J575" s="468"/>
      <c r="K575" s="468"/>
      <c r="L575" s="285">
        <f t="shared" si="685"/>
        <v>0</v>
      </c>
      <c r="M575" s="285">
        <f t="shared" si="686"/>
        <v>0</v>
      </c>
      <c r="N575" s="285">
        <f t="shared" si="687"/>
        <v>0</v>
      </c>
      <c r="O575" s="285">
        <f t="shared" si="688"/>
        <v>0</v>
      </c>
      <c r="P575" s="848"/>
      <c r="Q575" s="848"/>
      <c r="R575" s="848"/>
      <c r="S575" s="21" t="s">
        <v>488</v>
      </c>
      <c r="T575" s="55" t="s">
        <v>1147</v>
      </c>
      <c r="U575" s="375"/>
      <c r="V575" s="496"/>
      <c r="W575" s="497"/>
      <c r="X575" s="497"/>
      <c r="Y575" s="497"/>
      <c r="Z575" s="486"/>
      <c r="AA575" s="498"/>
    </row>
    <row r="576" spans="1:44" s="937" customFormat="1" ht="30" customHeight="1" thickBot="1" x14ac:dyDescent="0.25">
      <c r="A576" s="276"/>
      <c r="B576" s="478"/>
      <c r="C576" s="277"/>
      <c r="D576" s="644"/>
      <c r="E576" s="481"/>
      <c r="F576" s="482"/>
      <c r="G576" s="246">
        <v>42945.102083333331</v>
      </c>
      <c r="H576" s="246">
        <v>42945.102083333331</v>
      </c>
      <c r="I576" s="482"/>
      <c r="J576" s="482"/>
      <c r="K576" s="482"/>
      <c r="L576" s="285">
        <f t="shared" si="685"/>
        <v>0</v>
      </c>
      <c r="M576" s="285">
        <f t="shared" si="686"/>
        <v>0</v>
      </c>
      <c r="N576" s="285">
        <f t="shared" si="687"/>
        <v>0</v>
      </c>
      <c r="O576" s="285">
        <f t="shared" si="688"/>
        <v>0</v>
      </c>
      <c r="P576" s="849"/>
      <c r="Q576" s="849"/>
      <c r="R576" s="849"/>
      <c r="S576" s="23" t="s">
        <v>488</v>
      </c>
      <c r="T576" s="55" t="s">
        <v>1148</v>
      </c>
      <c r="U576" s="411"/>
      <c r="V576" s="496"/>
      <c r="W576" s="497"/>
      <c r="X576" s="497"/>
      <c r="Y576" s="497"/>
      <c r="Z576" s="486"/>
      <c r="AA576" s="498"/>
    </row>
    <row r="577" spans="1:44" s="938" customFormat="1" ht="30" customHeight="1" thickBot="1" x14ac:dyDescent="0.25">
      <c r="A577" s="323"/>
      <c r="B577" s="321"/>
      <c r="C577" s="322" t="s">
        <v>53</v>
      </c>
      <c r="D577" s="321"/>
      <c r="E577" s="483"/>
      <c r="F577" s="569" t="s">
        <v>49</v>
      </c>
      <c r="I577" s="569" t="s">
        <v>49</v>
      </c>
      <c r="J577" s="569" t="s">
        <v>49</v>
      </c>
      <c r="K577" s="569" t="s">
        <v>49</v>
      </c>
      <c r="L577" s="320">
        <f>SUM(L571:L576)</f>
        <v>0.13749999999708962</v>
      </c>
      <c r="M577" s="320">
        <f t="shared" ref="M577:O577" si="689">SUM(M571:M576)</f>
        <v>0</v>
      </c>
      <c r="N577" s="320">
        <f t="shared" si="689"/>
        <v>0</v>
      </c>
      <c r="O577" s="320">
        <f t="shared" si="689"/>
        <v>0</v>
      </c>
      <c r="P577" s="320"/>
      <c r="Q577" s="320"/>
      <c r="R577" s="320"/>
      <c r="S577" s="321"/>
      <c r="T577" s="642"/>
      <c r="U577" s="321"/>
      <c r="V577" s="486">
        <f>$AB$11-((N577*24))</f>
        <v>744</v>
      </c>
      <c r="W577" s="483">
        <v>1250</v>
      </c>
      <c r="X577" s="510">
        <v>789.78599999999994</v>
      </c>
      <c r="Y577" s="281">
        <f>W577*X577</f>
        <v>987232.49999999988</v>
      </c>
      <c r="Z577" s="486">
        <f>(Y577*(V577-L577*24))/V577</f>
        <v>982853.64616944746</v>
      </c>
      <c r="AA577" s="282">
        <f>(Z577/Y577)*100</f>
        <v>99.556451612912625</v>
      </c>
      <c r="AB577" s="937"/>
    </row>
    <row r="578" spans="1:44" s="937" customFormat="1" ht="30" customHeight="1" thickBot="1" x14ac:dyDescent="0.25">
      <c r="A578" s="274">
        <v>4</v>
      </c>
      <c r="B578" s="464" t="s">
        <v>323</v>
      </c>
      <c r="C578" s="275" t="s">
        <v>324</v>
      </c>
      <c r="D578" s="643">
        <v>789.78599999999994</v>
      </c>
      <c r="E578" s="467" t="s">
        <v>546</v>
      </c>
      <c r="F578" s="468" t="s">
        <v>49</v>
      </c>
      <c r="G578" s="241">
        <v>42917.718055555553</v>
      </c>
      <c r="H578" s="241">
        <v>42917.718055555553</v>
      </c>
      <c r="I578" s="468"/>
      <c r="J578" s="468"/>
      <c r="K578" s="468"/>
      <c r="L578" s="285">
        <f t="shared" ref="L578" si="690">IF(RIGHT(S578)="T",(+H578-G578),0)</f>
        <v>0</v>
      </c>
      <c r="M578" s="285">
        <f t="shared" ref="M578" si="691">IF(RIGHT(S578)="U",(+H578-G578),0)</f>
        <v>0</v>
      </c>
      <c r="N578" s="285">
        <f t="shared" ref="N578" si="692">IF(RIGHT(S578)="C",(+H578-G578),0)</f>
        <v>0</v>
      </c>
      <c r="O578" s="285">
        <f t="shared" ref="O578" si="693">IF(RIGHT(S578)="D",(+H578-G578),0)</f>
        <v>0</v>
      </c>
      <c r="P578" s="848"/>
      <c r="Q578" s="848"/>
      <c r="R578" s="848"/>
      <c r="S578" s="23" t="s">
        <v>488</v>
      </c>
      <c r="T578" s="55" t="s">
        <v>1149</v>
      </c>
      <c r="U578" s="375"/>
      <c r="V578" s="491"/>
      <c r="W578" s="492"/>
      <c r="X578" s="492"/>
      <c r="Y578" s="492"/>
      <c r="Z578" s="486"/>
      <c r="AA578" s="493"/>
    </row>
    <row r="579" spans="1:44" s="937" customFormat="1" ht="30" customHeight="1" thickBot="1" x14ac:dyDescent="0.25">
      <c r="A579" s="276"/>
      <c r="B579" s="478"/>
      <c r="C579" s="277"/>
      <c r="D579" s="644"/>
      <c r="E579" s="481"/>
      <c r="F579" s="482"/>
      <c r="G579" s="241">
        <v>42923.095833333333</v>
      </c>
      <c r="H579" s="241">
        <v>42923.095833333333</v>
      </c>
      <c r="I579" s="482"/>
      <c r="J579" s="482"/>
      <c r="K579" s="482"/>
      <c r="L579" s="285">
        <f t="shared" ref="L579:L584" si="694">IF(RIGHT(S579)="T",(+H579-G579),0)</f>
        <v>0</v>
      </c>
      <c r="M579" s="285">
        <f t="shared" ref="M579:M584" si="695">IF(RIGHT(S579)="U",(+H579-G579),0)</f>
        <v>0</v>
      </c>
      <c r="N579" s="285">
        <f t="shared" ref="N579:N584" si="696">IF(RIGHT(S579)="C",(+H579-G579),0)</f>
        <v>0</v>
      </c>
      <c r="O579" s="285">
        <f t="shared" ref="O579:O584" si="697">IF(RIGHT(S579)="D",(+H579-G579),0)</f>
        <v>0</v>
      </c>
      <c r="P579" s="849"/>
      <c r="Q579" s="849"/>
      <c r="R579" s="849"/>
      <c r="S579" s="24" t="s">
        <v>488</v>
      </c>
      <c r="T579" s="55" t="s">
        <v>1150</v>
      </c>
      <c r="U579" s="375"/>
      <c r="V579" s="496"/>
      <c r="W579" s="497"/>
      <c r="X579" s="497"/>
      <c r="Y579" s="497"/>
      <c r="Z579" s="486"/>
      <c r="AA579" s="498"/>
    </row>
    <row r="580" spans="1:44" s="937" customFormat="1" ht="30" customHeight="1" thickBot="1" x14ac:dyDescent="0.25">
      <c r="A580" s="276"/>
      <c r="B580" s="478"/>
      <c r="C580" s="277"/>
      <c r="D580" s="644"/>
      <c r="E580" s="481"/>
      <c r="F580" s="482"/>
      <c r="G580" s="241">
        <v>42923.213888888888</v>
      </c>
      <c r="H580" s="241">
        <v>42923.213888888888</v>
      </c>
      <c r="I580" s="482"/>
      <c r="J580" s="482"/>
      <c r="K580" s="482"/>
      <c r="L580" s="285">
        <f t="shared" si="694"/>
        <v>0</v>
      </c>
      <c r="M580" s="285">
        <f t="shared" si="695"/>
        <v>0</v>
      </c>
      <c r="N580" s="285">
        <f t="shared" si="696"/>
        <v>0</v>
      </c>
      <c r="O580" s="285">
        <f t="shared" si="697"/>
        <v>0</v>
      </c>
      <c r="P580" s="849"/>
      <c r="Q580" s="849"/>
      <c r="R580" s="849"/>
      <c r="S580" s="24" t="s">
        <v>488</v>
      </c>
      <c r="T580" s="55" t="s">
        <v>1151</v>
      </c>
      <c r="U580" s="375"/>
      <c r="V580" s="496"/>
      <c r="W580" s="497"/>
      <c r="X580" s="497"/>
      <c r="Y580" s="497"/>
      <c r="Z580" s="486"/>
      <c r="AA580" s="498"/>
    </row>
    <row r="581" spans="1:44" s="937" customFormat="1" ht="30" customHeight="1" thickBot="1" x14ac:dyDescent="0.25">
      <c r="A581" s="276"/>
      <c r="B581" s="478"/>
      <c r="C581" s="277"/>
      <c r="D581" s="644"/>
      <c r="E581" s="481"/>
      <c r="F581" s="482"/>
      <c r="G581" s="241">
        <v>42925.361805555556</v>
      </c>
      <c r="H581" s="241">
        <v>42925.507638888892</v>
      </c>
      <c r="I581" s="482"/>
      <c r="J581" s="482"/>
      <c r="K581" s="482"/>
      <c r="L581" s="285">
        <f t="shared" si="694"/>
        <v>0.14583333333575865</v>
      </c>
      <c r="M581" s="285">
        <f t="shared" si="695"/>
        <v>0</v>
      </c>
      <c r="N581" s="285">
        <f t="shared" si="696"/>
        <v>0</v>
      </c>
      <c r="O581" s="285">
        <f t="shared" si="697"/>
        <v>0</v>
      </c>
      <c r="P581" s="849"/>
      <c r="Q581" s="849"/>
      <c r="R581" s="849"/>
      <c r="S581" s="21" t="s">
        <v>599</v>
      </c>
      <c r="T581" s="55" t="s">
        <v>1144</v>
      </c>
      <c r="U581" s="375"/>
      <c r="V581" s="496"/>
      <c r="W581" s="497"/>
      <c r="X581" s="497"/>
      <c r="Y581" s="497"/>
      <c r="Z581" s="486"/>
      <c r="AA581" s="498"/>
    </row>
    <row r="582" spans="1:44" s="937" customFormat="1" ht="30" customHeight="1" thickBot="1" x14ac:dyDescent="0.25">
      <c r="A582" s="276"/>
      <c r="B582" s="478"/>
      <c r="C582" s="277"/>
      <c r="D582" s="644"/>
      <c r="E582" s="481"/>
      <c r="F582" s="482"/>
      <c r="G582" s="241">
        <v>42927.252083333333</v>
      </c>
      <c r="H582" s="241">
        <v>42927.252083333333</v>
      </c>
      <c r="I582" s="482"/>
      <c r="J582" s="482"/>
      <c r="K582" s="482"/>
      <c r="L582" s="285">
        <f t="shared" si="694"/>
        <v>0</v>
      </c>
      <c r="M582" s="285">
        <f t="shared" si="695"/>
        <v>0</v>
      </c>
      <c r="N582" s="285">
        <f t="shared" si="696"/>
        <v>0</v>
      </c>
      <c r="O582" s="285">
        <f t="shared" si="697"/>
        <v>0</v>
      </c>
      <c r="P582" s="849"/>
      <c r="Q582" s="849"/>
      <c r="R582" s="849"/>
      <c r="S582" s="23" t="s">
        <v>488</v>
      </c>
      <c r="T582" s="55" t="s">
        <v>1152</v>
      </c>
      <c r="U582" s="375"/>
      <c r="V582" s="496"/>
      <c r="W582" s="497"/>
      <c r="X582" s="497"/>
      <c r="Y582" s="497"/>
      <c r="Z582" s="486"/>
      <c r="AA582" s="498"/>
    </row>
    <row r="583" spans="1:44" s="937" customFormat="1" ht="30" customHeight="1" thickBot="1" x14ac:dyDescent="0.25">
      <c r="A583" s="276"/>
      <c r="B583" s="478"/>
      <c r="C583" s="277"/>
      <c r="D583" s="644"/>
      <c r="E583" s="481"/>
      <c r="F583" s="482"/>
      <c r="G583" s="246">
        <v>42938.196527777778</v>
      </c>
      <c r="H583" s="246">
        <v>42938.196527777778</v>
      </c>
      <c r="I583" s="482"/>
      <c r="J583" s="482"/>
      <c r="K583" s="482"/>
      <c r="L583" s="285">
        <f t="shared" si="694"/>
        <v>0</v>
      </c>
      <c r="M583" s="285">
        <f t="shared" si="695"/>
        <v>0</v>
      </c>
      <c r="N583" s="285">
        <f t="shared" si="696"/>
        <v>0</v>
      </c>
      <c r="O583" s="285">
        <f t="shared" si="697"/>
        <v>0</v>
      </c>
      <c r="P583" s="849"/>
      <c r="Q583" s="849"/>
      <c r="R583" s="849"/>
      <c r="S583" s="21" t="s">
        <v>488</v>
      </c>
      <c r="T583" s="55" t="s">
        <v>1153</v>
      </c>
      <c r="U583" s="375"/>
      <c r="V583" s="496"/>
      <c r="W583" s="497"/>
      <c r="X583" s="497"/>
      <c r="Y583" s="497"/>
      <c r="Z583" s="486"/>
      <c r="AA583" s="498"/>
    </row>
    <row r="584" spans="1:44" s="937" customFormat="1" ht="30" customHeight="1" thickBot="1" x14ac:dyDescent="0.25">
      <c r="A584" s="276"/>
      <c r="B584" s="478"/>
      <c r="C584" s="277"/>
      <c r="D584" s="644"/>
      <c r="E584" s="481"/>
      <c r="F584" s="482"/>
      <c r="G584" s="97"/>
      <c r="H584" s="97"/>
      <c r="I584" s="482"/>
      <c r="J584" s="482"/>
      <c r="K584" s="482"/>
      <c r="L584" s="285">
        <f t="shared" si="694"/>
        <v>0</v>
      </c>
      <c r="M584" s="285">
        <f t="shared" si="695"/>
        <v>0</v>
      </c>
      <c r="N584" s="285">
        <f t="shared" si="696"/>
        <v>0</v>
      </c>
      <c r="O584" s="285">
        <f t="shared" si="697"/>
        <v>0</v>
      </c>
      <c r="P584" s="849"/>
      <c r="Q584" s="849"/>
      <c r="R584" s="849"/>
      <c r="S584" s="26"/>
      <c r="T584" s="20"/>
      <c r="U584" s="411"/>
      <c r="V584" s="496"/>
      <c r="W584" s="497"/>
      <c r="X584" s="497"/>
      <c r="Y584" s="497"/>
      <c r="Z584" s="486"/>
      <c r="AA584" s="498"/>
    </row>
    <row r="585" spans="1:44" s="938" customFormat="1" ht="30" customHeight="1" thickBot="1" x14ac:dyDescent="0.25">
      <c r="A585" s="323"/>
      <c r="B585" s="321"/>
      <c r="C585" s="322" t="s">
        <v>53</v>
      </c>
      <c r="D585" s="321"/>
      <c r="E585" s="568"/>
      <c r="F585" s="569" t="s">
        <v>49</v>
      </c>
      <c r="G585" s="499"/>
      <c r="H585" s="499"/>
      <c r="I585" s="569" t="s">
        <v>49</v>
      </c>
      <c r="J585" s="569" t="s">
        <v>49</v>
      </c>
      <c r="K585" s="569" t="s">
        <v>49</v>
      </c>
      <c r="L585" s="320">
        <f>SUM(L578:L584)</f>
        <v>0.14583333333575865</v>
      </c>
      <c r="M585" s="320">
        <f t="shared" ref="M585:O585" si="698">SUM(M578:M584)</f>
        <v>0</v>
      </c>
      <c r="N585" s="320">
        <f t="shared" si="698"/>
        <v>0</v>
      </c>
      <c r="O585" s="320">
        <f t="shared" si="698"/>
        <v>0</v>
      </c>
      <c r="P585" s="320"/>
      <c r="Q585" s="320"/>
      <c r="R585" s="320"/>
      <c r="S585" s="321"/>
      <c r="T585" s="642"/>
      <c r="U585" s="321"/>
      <c r="V585" s="572">
        <f>$AB$11-((N585*24))</f>
        <v>744</v>
      </c>
      <c r="W585" s="568">
        <v>1250</v>
      </c>
      <c r="X585" s="637">
        <v>789.78599999999994</v>
      </c>
      <c r="Y585" s="338">
        <f>W585*X585</f>
        <v>987232.49999999988</v>
      </c>
      <c r="Z585" s="486">
        <f>(Y585*(V585-L585*24))/V585</f>
        <v>982588.26108863228</v>
      </c>
      <c r="AA585" s="339">
        <f>(Z585/Y585)*100</f>
        <v>99.52956989246529</v>
      </c>
      <c r="AB585" s="937"/>
    </row>
    <row r="586" spans="1:44" s="937" customFormat="1" ht="30" customHeight="1" thickBot="1" x14ac:dyDescent="0.25">
      <c r="A586" s="274">
        <v>4</v>
      </c>
      <c r="B586" s="464" t="s">
        <v>323</v>
      </c>
      <c r="C586" s="275" t="s">
        <v>495</v>
      </c>
      <c r="D586" s="643">
        <v>789.78599999999994</v>
      </c>
      <c r="E586" s="467" t="s">
        <v>546</v>
      </c>
      <c r="F586" s="468" t="s">
        <v>49</v>
      </c>
      <c r="G586" s="246">
        <v>42933.345833333333</v>
      </c>
      <c r="H586" s="246">
        <v>42933.479861111111</v>
      </c>
      <c r="I586" s="468"/>
      <c r="J586" s="468"/>
      <c r="K586" s="468"/>
      <c r="L586" s="318">
        <f t="shared" ref="L586" si="699">IF(RIGHT(S586)="T",(+H586-G586),0)</f>
        <v>0.13402777777810115</v>
      </c>
      <c r="M586" s="318">
        <f t="shared" ref="M586" si="700">IF(RIGHT(S586)="U",(+H586-G586),0)</f>
        <v>0</v>
      </c>
      <c r="N586" s="318">
        <f t="shared" ref="N586" si="701">IF(RIGHT(S586)="C",(+H586-G586),0)</f>
        <v>0</v>
      </c>
      <c r="O586" s="318">
        <f t="shared" ref="O586" si="702">IF(RIGHT(S586)="D",(+H586-G586),0)</f>
        <v>0</v>
      </c>
      <c r="P586" s="848"/>
      <c r="Q586" s="848"/>
      <c r="R586" s="848"/>
      <c r="S586" s="23" t="s">
        <v>477</v>
      </c>
      <c r="T586" s="55" t="s">
        <v>1141</v>
      </c>
      <c r="U586" s="375"/>
      <c r="V586" s="491"/>
      <c r="W586" s="492"/>
      <c r="X586" s="492"/>
      <c r="Y586" s="492"/>
      <c r="Z586" s="486"/>
      <c r="AA586" s="493"/>
    </row>
    <row r="587" spans="1:44" s="937" customFormat="1" ht="30" customHeight="1" thickBot="1" x14ac:dyDescent="0.25">
      <c r="A587" s="276"/>
      <c r="B587" s="478"/>
      <c r="C587" s="277"/>
      <c r="D587" s="644"/>
      <c r="E587" s="481"/>
      <c r="F587" s="482"/>
      <c r="G587" s="353"/>
      <c r="H587" s="353"/>
      <c r="I587" s="482"/>
      <c r="J587" s="482"/>
      <c r="K587" s="482"/>
      <c r="L587" s="318">
        <f t="shared" ref="L587" si="703">IF(RIGHT(S587)="T",(+H587-G587),0)</f>
        <v>0</v>
      </c>
      <c r="M587" s="318">
        <f t="shared" ref="M587" si="704">IF(RIGHT(S587)="U",(+H587-G587),0)</f>
        <v>0</v>
      </c>
      <c r="N587" s="318">
        <f t="shared" ref="N587" si="705">IF(RIGHT(S587)="C",(+H587-G587),0)</f>
        <v>0</v>
      </c>
      <c r="O587" s="318">
        <f t="shared" ref="O587" si="706">IF(RIGHT(S587)="D",(+H587-G587),0)</f>
        <v>0</v>
      </c>
      <c r="P587" s="849"/>
      <c r="Q587" s="849"/>
      <c r="R587" s="849"/>
      <c r="S587" s="23"/>
      <c r="T587" s="24"/>
      <c r="U587" s="375"/>
      <c r="V587" s="496"/>
      <c r="W587" s="497"/>
      <c r="X587" s="497"/>
      <c r="Y587" s="497"/>
      <c r="Z587" s="486"/>
      <c r="AA587" s="498"/>
    </row>
    <row r="588" spans="1:44" s="938" customFormat="1" ht="30" customHeight="1" thickBot="1" x14ac:dyDescent="0.25">
      <c r="A588" s="323"/>
      <c r="B588" s="321"/>
      <c r="C588" s="322" t="s">
        <v>53</v>
      </c>
      <c r="D588" s="321"/>
      <c r="E588" s="568"/>
      <c r="F588" s="569" t="s">
        <v>49</v>
      </c>
      <c r="G588" s="324"/>
      <c r="H588" s="324"/>
      <c r="I588" s="569" t="s">
        <v>49</v>
      </c>
      <c r="J588" s="569" t="s">
        <v>49</v>
      </c>
      <c r="K588" s="569" t="s">
        <v>49</v>
      </c>
      <c r="L588" s="320">
        <f>SUM(L586:L587)</f>
        <v>0.13402777777810115</v>
      </c>
      <c r="M588" s="320">
        <f>SUM(M586:M587)</f>
        <v>0</v>
      </c>
      <c r="N588" s="320">
        <f>SUM(N586:N587)</f>
        <v>0</v>
      </c>
      <c r="O588" s="636">
        <f>SUM(O586:O587)</f>
        <v>0</v>
      </c>
      <c r="P588" s="320"/>
      <c r="Q588" s="320"/>
      <c r="R588" s="320"/>
      <c r="S588" s="321"/>
      <c r="T588" s="642"/>
      <c r="U588" s="321"/>
      <c r="V588" s="572">
        <f>$AB$11-((N588*24))</f>
        <v>744</v>
      </c>
      <c r="W588" s="568">
        <v>1500</v>
      </c>
      <c r="X588" s="637">
        <v>1728</v>
      </c>
      <c r="Y588" s="338">
        <f>W588*X588</f>
        <v>2592000</v>
      </c>
      <c r="Z588" s="486">
        <f>(Y588*(V588-L588*24))/V588</f>
        <v>2580793.5483870697</v>
      </c>
      <c r="AA588" s="339">
        <f>(Z588/Y588)*100</f>
        <v>99.567652329748057</v>
      </c>
      <c r="AB588" s="937"/>
    </row>
    <row r="589" spans="1:44" s="937" customFormat="1" ht="30" customHeight="1" thickBot="1" x14ac:dyDescent="0.25">
      <c r="A589" s="274">
        <v>1</v>
      </c>
      <c r="B589" s="464" t="s">
        <v>321</v>
      </c>
      <c r="C589" s="275" t="s">
        <v>505</v>
      </c>
      <c r="D589" s="643">
        <v>789.78599999999994</v>
      </c>
      <c r="E589" s="467" t="s">
        <v>546</v>
      </c>
      <c r="F589" s="468" t="s">
        <v>49</v>
      </c>
      <c r="G589" s="246">
        <v>42932.151388888888</v>
      </c>
      <c r="H589" s="246">
        <v>42932.193749999999</v>
      </c>
      <c r="I589" s="468"/>
      <c r="J589" s="468"/>
      <c r="K589" s="468"/>
      <c r="L589" s="318">
        <f t="shared" ref="L589" si="707">IF(RIGHT(S589)="T",(+H589-G589),0)</f>
        <v>4.2361111110949423E-2</v>
      </c>
      <c r="M589" s="318">
        <f t="shared" ref="M589" si="708">IF(RIGHT(S589)="U",(+H589-G589),0)</f>
        <v>0</v>
      </c>
      <c r="N589" s="318">
        <f t="shared" ref="N589" si="709">IF(RIGHT(S589)="C",(+H589-G589),0)</f>
        <v>0</v>
      </c>
      <c r="O589" s="318">
        <f t="shared" ref="O589" si="710">IF(RIGHT(S589)="D",(+H589-G589),0)</f>
        <v>0</v>
      </c>
      <c r="P589" s="848"/>
      <c r="Q589" s="848"/>
      <c r="R589" s="848"/>
      <c r="S589" s="23" t="s">
        <v>519</v>
      </c>
      <c r="T589" s="55" t="s">
        <v>1142</v>
      </c>
      <c r="U589" s="375"/>
      <c r="V589" s="491"/>
      <c r="W589" s="492"/>
      <c r="X589" s="492"/>
      <c r="Y589" s="492"/>
      <c r="Z589" s="486"/>
      <c r="AA589" s="493"/>
    </row>
    <row r="590" spans="1:44" s="937" customFormat="1" ht="30" customHeight="1" thickBot="1" x14ac:dyDescent="0.25">
      <c r="A590" s="276"/>
      <c r="B590" s="478"/>
      <c r="C590" s="277"/>
      <c r="D590" s="644"/>
      <c r="E590" s="481"/>
      <c r="F590" s="468"/>
      <c r="G590" s="63"/>
      <c r="H590" s="63"/>
      <c r="I590" s="468"/>
      <c r="J590" s="468"/>
      <c r="K590" s="468"/>
      <c r="L590" s="318">
        <f t="shared" ref="L590" si="711">IF(RIGHT(S590)="T",(+H590-G590),0)</f>
        <v>0</v>
      </c>
      <c r="M590" s="318">
        <f t="shared" ref="M590" si="712">IF(RIGHT(S590)="U",(+H590-G590),0)</f>
        <v>0</v>
      </c>
      <c r="N590" s="318">
        <f t="shared" ref="N590" si="713">IF(RIGHT(S590)="C",(+H590-G590),0)</f>
        <v>0</v>
      </c>
      <c r="O590" s="318">
        <f t="shared" ref="O590" si="714">IF(RIGHT(S590)="D",(+H590-G590),0)</f>
        <v>0</v>
      </c>
      <c r="P590" s="848"/>
      <c r="Q590" s="848"/>
      <c r="R590" s="848"/>
      <c r="S590" s="26"/>
      <c r="T590" s="20"/>
      <c r="U590" s="375"/>
      <c r="V590" s="496"/>
      <c r="W590" s="497"/>
      <c r="X590" s="497"/>
      <c r="Y590" s="497"/>
      <c r="Z590" s="486"/>
      <c r="AA590" s="498"/>
    </row>
    <row r="591" spans="1:44" s="938" customFormat="1" ht="30" customHeight="1" thickBot="1" x14ac:dyDescent="0.25">
      <c r="A591" s="323"/>
      <c r="B591" s="321"/>
      <c r="C591" s="322" t="s">
        <v>53</v>
      </c>
      <c r="D591" s="321"/>
      <c r="E591" s="483"/>
      <c r="F591" s="569" t="s">
        <v>49</v>
      </c>
      <c r="G591" s="563"/>
      <c r="H591" s="563"/>
      <c r="I591" s="569" t="s">
        <v>49</v>
      </c>
      <c r="J591" s="569" t="s">
        <v>49</v>
      </c>
      <c r="K591" s="569" t="s">
        <v>49</v>
      </c>
      <c r="L591" s="320">
        <f>SUM(L589:L590)</f>
        <v>4.2361111110949423E-2</v>
      </c>
      <c r="M591" s="320">
        <f>SUM(M589:M590)</f>
        <v>0</v>
      </c>
      <c r="N591" s="320">
        <f>SUM(N589:N590)</f>
        <v>0</v>
      </c>
      <c r="O591" s="636">
        <f>SUM(O589:O590)</f>
        <v>0</v>
      </c>
      <c r="P591" s="320"/>
      <c r="Q591" s="320"/>
      <c r="R591" s="320"/>
      <c r="S591" s="321"/>
      <c r="T591" s="642"/>
      <c r="U591" s="321"/>
      <c r="V591" s="572">
        <f>$AB$11-((N591*24))</f>
        <v>744</v>
      </c>
      <c r="W591" s="483">
        <v>1500</v>
      </c>
      <c r="X591" s="510">
        <v>1728</v>
      </c>
      <c r="Y591" s="281">
        <f>W591*X591</f>
        <v>2592000</v>
      </c>
      <c r="Z591" s="486">
        <f>(Y591*(V591-L591*24))/V591</f>
        <v>2588458.0645161425</v>
      </c>
      <c r="AA591" s="282">
        <f>(Z591/Y591)*100</f>
        <v>99.863351254480804</v>
      </c>
      <c r="AB591" s="937"/>
    </row>
    <row r="592" spans="1:44" s="927" customFormat="1" ht="30" customHeight="1" thickBot="1" x14ac:dyDescent="0.25">
      <c r="A592" s="657"/>
      <c r="B592" s="840"/>
      <c r="C592" s="759" t="s">
        <v>325</v>
      </c>
      <c r="D592" s="760"/>
      <c r="E592" s="592"/>
      <c r="F592" s="495" t="s">
        <v>49</v>
      </c>
      <c r="G592" s="822"/>
      <c r="H592" s="822"/>
      <c r="I592" s="761"/>
      <c r="J592" s="761"/>
      <c r="K592" s="761"/>
      <c r="L592" s="762">
        <f>SUM(L577+L585+L570+L560)</f>
        <v>0.57986111111677019</v>
      </c>
      <c r="M592" s="762">
        <f>SUM(M577+M585+M570+M560)</f>
        <v>0</v>
      </c>
      <c r="N592" s="762">
        <f>SUM(N577+N585+N570+N560)</f>
        <v>0</v>
      </c>
      <c r="O592" s="762">
        <f>SUM(O577+O585+O570+O560)</f>
        <v>6.1881944444467081</v>
      </c>
      <c r="P592" s="762"/>
      <c r="Q592" s="762"/>
      <c r="R592" s="762"/>
      <c r="S592" s="803"/>
      <c r="T592" s="806"/>
      <c r="U592" s="762"/>
      <c r="V592" s="534"/>
      <c r="W592" s="591"/>
      <c r="X592" s="534">
        <f>SUM(X554:X585)</f>
        <v>3209.5720000000001</v>
      </c>
      <c r="Y592" s="534">
        <f>SUM(Y554:Y585)</f>
        <v>3196965</v>
      </c>
      <c r="Z592" s="486">
        <f>SUM(Z554:Z585)</f>
        <v>3182095.0490590334</v>
      </c>
      <c r="AA592" s="534">
        <f>(Z592/Y592)*100</f>
        <v>99.534872889100541</v>
      </c>
      <c r="AB592" s="923" t="s">
        <v>246</v>
      </c>
      <c r="AC592" s="943"/>
      <c r="AD592" s="943"/>
      <c r="AE592" s="943"/>
      <c r="AF592" s="922"/>
      <c r="AG592" s="922"/>
      <c r="AH592" s="922"/>
      <c r="AI592" s="922"/>
      <c r="AJ592" s="922"/>
      <c r="AK592" s="922"/>
      <c r="AL592" s="922"/>
      <c r="AM592" s="922"/>
      <c r="AN592" s="922"/>
      <c r="AO592" s="922"/>
      <c r="AP592" s="922"/>
      <c r="AQ592" s="922"/>
      <c r="AR592" s="922"/>
    </row>
    <row r="593" spans="1:44" s="927" customFormat="1" ht="30" customHeight="1" thickBot="1" x14ac:dyDescent="0.25">
      <c r="A593" s="844" t="s">
        <v>326</v>
      </c>
      <c r="B593" s="457"/>
      <c r="C593" s="458" t="s">
        <v>327</v>
      </c>
      <c r="D593" s="460"/>
      <c r="E593" s="483"/>
      <c r="F593" s="484" t="s">
        <v>49</v>
      </c>
      <c r="G593" s="577"/>
      <c r="H593" s="577"/>
      <c r="I593" s="461"/>
      <c r="J593" s="461"/>
      <c r="K593" s="461"/>
      <c r="L593" s="845"/>
      <c r="M593" s="845"/>
      <c r="N593" s="845"/>
      <c r="O593" s="845"/>
      <c r="P593" s="845"/>
      <c r="Q593" s="845"/>
      <c r="R593" s="845"/>
      <c r="S593" s="796"/>
      <c r="T593" s="483"/>
      <c r="U593" s="768"/>
      <c r="V593" s="501"/>
      <c r="W593" s="457" t="s">
        <v>315</v>
      </c>
      <c r="X593" s="846"/>
      <c r="Y593" s="797"/>
      <c r="Z593" s="486"/>
      <c r="AA593" s="797"/>
      <c r="AB593" s="943"/>
      <c r="AC593" s="943"/>
      <c r="AD593" s="943"/>
      <c r="AE593" s="943"/>
      <c r="AF593" s="922"/>
      <c r="AG593" s="922"/>
      <c r="AH593" s="922"/>
      <c r="AI593" s="922"/>
      <c r="AJ593" s="922"/>
      <c r="AK593" s="922"/>
      <c r="AL593" s="922"/>
      <c r="AM593" s="922"/>
      <c r="AN593" s="922"/>
      <c r="AO593" s="922"/>
      <c r="AP593" s="922"/>
      <c r="AQ593" s="922"/>
      <c r="AR593" s="922"/>
    </row>
    <row r="594" spans="1:44" s="927" customFormat="1" ht="36" customHeight="1" thickBot="1" x14ac:dyDescent="0.25">
      <c r="A594" s="463">
        <v>1</v>
      </c>
      <c r="B594" s="512" t="s">
        <v>328</v>
      </c>
      <c r="C594" s="354" t="s">
        <v>497</v>
      </c>
      <c r="D594" s="467">
        <v>250</v>
      </c>
      <c r="E594" s="467" t="s">
        <v>546</v>
      </c>
      <c r="F594" s="482" t="s">
        <v>49</v>
      </c>
      <c r="G594" s="246">
        <v>42938.845138888886</v>
      </c>
      <c r="H594" s="246">
        <v>42939.286805555559</v>
      </c>
      <c r="I594" s="737"/>
      <c r="J594" s="737"/>
      <c r="K594" s="850"/>
      <c r="L594" s="318">
        <f t="shared" ref="L594" si="715">IF(RIGHT(S594)="T",(+H594-G594),0)</f>
        <v>0.4416666666729725</v>
      </c>
      <c r="M594" s="318">
        <f t="shared" ref="M594" si="716">IF(RIGHT(S594)="U",(+H594-G594),0)</f>
        <v>0</v>
      </c>
      <c r="N594" s="318">
        <f t="shared" ref="N594" si="717">IF(RIGHT(S594)="C",(+H594-G594),0)</f>
        <v>0</v>
      </c>
      <c r="O594" s="318">
        <f t="shared" ref="O594" si="718">IF(RIGHT(S594)="D",(+H594-G594),0)</f>
        <v>0</v>
      </c>
      <c r="P594" s="850"/>
      <c r="Q594" s="470"/>
      <c r="R594" s="850"/>
      <c r="S594" s="23" t="s">
        <v>519</v>
      </c>
      <c r="T594" s="55" t="s">
        <v>1171</v>
      </c>
      <c r="U594" s="471"/>
      <c r="V594" s="613"/>
      <c r="W594" s="467"/>
      <c r="X594" s="489"/>
      <c r="Y594" s="614"/>
      <c r="Z594" s="486"/>
      <c r="AA594" s="615"/>
      <c r="AB594" s="943"/>
      <c r="AC594" s="943"/>
      <c r="AD594" s="943"/>
      <c r="AE594" s="943"/>
      <c r="AF594" s="922"/>
      <c r="AG594" s="922"/>
      <c r="AH594" s="922"/>
      <c r="AI594" s="922"/>
      <c r="AJ594" s="922"/>
      <c r="AK594" s="922"/>
      <c r="AL594" s="922"/>
      <c r="AM594" s="922"/>
      <c r="AN594" s="922"/>
      <c r="AO594" s="922"/>
      <c r="AP594" s="922"/>
      <c r="AQ594" s="922"/>
      <c r="AR594" s="922"/>
    </row>
    <row r="595" spans="1:44" s="938" customFormat="1" ht="30" customHeight="1" thickBot="1" x14ac:dyDescent="0.25">
      <c r="A595" s="323"/>
      <c r="B595" s="321"/>
      <c r="C595" s="322" t="s">
        <v>53</v>
      </c>
      <c r="D595" s="568"/>
      <c r="E595" s="483"/>
      <c r="F595" s="569" t="s">
        <v>49</v>
      </c>
      <c r="G595" s="499"/>
      <c r="H595" s="499"/>
      <c r="I595" s="569" t="s">
        <v>49</v>
      </c>
      <c r="J595" s="569" t="s">
        <v>49</v>
      </c>
      <c r="K595" s="569" t="s">
        <v>49</v>
      </c>
      <c r="L595" s="320">
        <f>SUM(L594:L594)</f>
        <v>0.4416666666729725</v>
      </c>
      <c r="M595" s="320">
        <f>SUM(M594:M594)</f>
        <v>0</v>
      </c>
      <c r="N595" s="320">
        <f>SUM(N594:N594)</f>
        <v>0</v>
      </c>
      <c r="O595" s="636">
        <f>SUM(O594:O594)</f>
        <v>0</v>
      </c>
      <c r="P595" s="320"/>
      <c r="Q595" s="320"/>
      <c r="R595" s="320"/>
      <c r="S595" s="563"/>
      <c r="T595" s="563"/>
      <c r="U595" s="321"/>
      <c r="V595" s="572">
        <f>$AB$11-((N595*24))</f>
        <v>744</v>
      </c>
      <c r="W595" s="568">
        <v>250</v>
      </c>
      <c r="X595" s="637"/>
      <c r="Y595" s="338">
        <f>W595</f>
        <v>250</v>
      </c>
      <c r="Z595" s="486">
        <f>(Y595*(V595-L595*24))/V595</f>
        <v>246.43817204295991</v>
      </c>
      <c r="AA595" s="847">
        <f>(Z595/Y595)*100</f>
        <v>98.575268817183954</v>
      </c>
      <c r="AB595" s="937"/>
    </row>
    <row r="596" spans="1:44" s="939" customFormat="1" ht="27" customHeight="1" thickBot="1" x14ac:dyDescent="0.25">
      <c r="A596" s="274">
        <v>2</v>
      </c>
      <c r="B596" s="464" t="s">
        <v>329</v>
      </c>
      <c r="C596" s="275" t="s">
        <v>330</v>
      </c>
      <c r="D596" s="467">
        <v>250</v>
      </c>
      <c r="E596" s="467" t="s">
        <v>546</v>
      </c>
      <c r="F596" s="490" t="s">
        <v>49</v>
      </c>
      <c r="G596" s="97"/>
      <c r="H596" s="97"/>
      <c r="I596" s="490"/>
      <c r="J596" s="490"/>
      <c r="K596" s="490"/>
      <c r="L596" s="318">
        <f>IF(RIGHT(S596)="T",(+#REF!-#REF!),0)</f>
        <v>0</v>
      </c>
      <c r="M596" s="318">
        <f>IF(RIGHT(S596)="U",(+#REF!-#REF!),0)</f>
        <v>0</v>
      </c>
      <c r="N596" s="318">
        <f>IF(RIGHT(S596)="C",(+#REF!-#REF!),0)</f>
        <v>0</v>
      </c>
      <c r="O596" s="318">
        <f>IF(RIGHT(S596)="D",(+#REF!-#REF!),0)</f>
        <v>0</v>
      </c>
      <c r="P596" s="490"/>
      <c r="Q596" s="490"/>
      <c r="R596" s="490"/>
      <c r="S596" s="26"/>
      <c r="T596" s="20"/>
      <c r="U596" s="586"/>
      <c r="V596" s="587"/>
      <c r="W596" s="588"/>
      <c r="X596" s="588"/>
      <c r="Y596" s="588"/>
      <c r="Z596" s="486"/>
      <c r="AA596" s="589"/>
    </row>
    <row r="597" spans="1:44" s="939" customFormat="1" ht="27" customHeight="1" thickBot="1" x14ac:dyDescent="0.25">
      <c r="A597" s="276"/>
      <c r="B597" s="478"/>
      <c r="C597" s="277"/>
      <c r="D597" s="481"/>
      <c r="E597" s="481"/>
      <c r="F597" s="490"/>
      <c r="G597" s="63"/>
      <c r="H597" s="63"/>
      <c r="I597" s="490"/>
      <c r="J597" s="490"/>
      <c r="K597" s="490"/>
      <c r="L597" s="318">
        <f t="shared" ref="L597:L598" si="719">IF(RIGHT(S597)="T",(+H597-G597),0)</f>
        <v>0</v>
      </c>
      <c r="M597" s="318">
        <f t="shared" ref="M597:M598" si="720">IF(RIGHT(S597)="U",(+H597-G597),0)</f>
        <v>0</v>
      </c>
      <c r="N597" s="318">
        <f t="shared" ref="N597:N598" si="721">IF(RIGHT(S597)="C",(+H597-G597),0)</f>
        <v>0</v>
      </c>
      <c r="O597" s="318">
        <f t="shared" ref="O597:O598" si="722">IF(RIGHT(S597)="D",(+H597-G597),0)</f>
        <v>0</v>
      </c>
      <c r="P597" s="490"/>
      <c r="Q597" s="490"/>
      <c r="R597" s="490"/>
      <c r="S597" s="26"/>
      <c r="T597" s="20"/>
      <c r="U597" s="586"/>
      <c r="V597" s="587"/>
      <c r="W597" s="588"/>
      <c r="X597" s="588"/>
      <c r="Y597" s="588"/>
      <c r="Z597" s="486"/>
      <c r="AA597" s="589"/>
    </row>
    <row r="598" spans="1:44" s="939" customFormat="1" ht="27" customHeight="1" thickBot="1" x14ac:dyDescent="0.25">
      <c r="A598" s="325"/>
      <c r="B598" s="590"/>
      <c r="C598" s="326"/>
      <c r="D598" s="591"/>
      <c r="E598" s="591"/>
      <c r="F598" s="490" t="s">
        <v>49</v>
      </c>
      <c r="G598" s="22"/>
      <c r="H598" s="22"/>
      <c r="I598" s="490"/>
      <c r="J598" s="490"/>
      <c r="K598" s="490"/>
      <c r="L598" s="318">
        <f t="shared" si="719"/>
        <v>0</v>
      </c>
      <c r="M598" s="318">
        <f t="shared" si="720"/>
        <v>0</v>
      </c>
      <c r="N598" s="318">
        <f t="shared" si="721"/>
        <v>0</v>
      </c>
      <c r="O598" s="318">
        <f t="shared" si="722"/>
        <v>0</v>
      </c>
      <c r="P598" s="490"/>
      <c r="Q598" s="490"/>
      <c r="R598" s="490"/>
      <c r="S598" s="26"/>
      <c r="T598" s="24"/>
      <c r="U598" s="586"/>
      <c r="V598" s="587"/>
      <c r="W598" s="588"/>
      <c r="X598" s="588"/>
      <c r="Y598" s="588"/>
      <c r="Z598" s="486"/>
      <c r="AA598" s="589"/>
    </row>
    <row r="599" spans="1:44" s="938" customFormat="1" ht="30" customHeight="1" thickBot="1" x14ac:dyDescent="0.25">
      <c r="A599" s="278"/>
      <c r="B599" s="279"/>
      <c r="C599" s="287" t="s">
        <v>53</v>
      </c>
      <c r="D599" s="279"/>
      <c r="E599" s="483"/>
      <c r="F599" s="484" t="s">
        <v>49</v>
      </c>
      <c r="G599" s="283"/>
      <c r="H599" s="283"/>
      <c r="I599" s="484" t="s">
        <v>49</v>
      </c>
      <c r="J599" s="484" t="s">
        <v>49</v>
      </c>
      <c r="K599" s="484" t="s">
        <v>49</v>
      </c>
      <c r="L599" s="320">
        <f>SUM(L596:L598)</f>
        <v>0</v>
      </c>
      <c r="M599" s="320">
        <f t="shared" ref="M599:O599" si="723">SUM(M596:M598)</f>
        <v>0</v>
      </c>
      <c r="N599" s="320">
        <f t="shared" si="723"/>
        <v>0</v>
      </c>
      <c r="O599" s="320">
        <f t="shared" si="723"/>
        <v>0</v>
      </c>
      <c r="P599" s="280"/>
      <c r="Q599" s="280"/>
      <c r="R599" s="280"/>
      <c r="S599" s="279"/>
      <c r="T599" s="509"/>
      <c r="U599" s="279"/>
      <c r="V599" s="486">
        <f>$AB$11-((N599*24))</f>
        <v>744</v>
      </c>
      <c r="W599" s="483">
        <v>250</v>
      </c>
      <c r="X599" s="510"/>
      <c r="Y599" s="281">
        <f>W599</f>
        <v>250</v>
      </c>
      <c r="Z599" s="486">
        <f>(Y599*(V599-L599*24))/V599</f>
        <v>250</v>
      </c>
      <c r="AA599" s="851">
        <f>(Z599/Y599)*100</f>
        <v>100</v>
      </c>
      <c r="AB599" s="937"/>
    </row>
    <row r="600" spans="1:44" s="927" customFormat="1" ht="30" customHeight="1" thickBot="1" x14ac:dyDescent="0.25">
      <c r="A600" s="657"/>
      <c r="B600" s="840"/>
      <c r="C600" s="759" t="s">
        <v>331</v>
      </c>
      <c r="D600" s="591"/>
      <c r="E600" s="481"/>
      <c r="F600" s="495" t="s">
        <v>49</v>
      </c>
      <c r="G600" s="760"/>
      <c r="H600" s="760"/>
      <c r="I600" s="761"/>
      <c r="J600" s="761"/>
      <c r="K600" s="761"/>
      <c r="L600" s="762">
        <f>SUM(L595+L599)</f>
        <v>0.4416666666729725</v>
      </c>
      <c r="M600" s="762">
        <f t="shared" ref="M600:O600" si="724">SUM(M595+M599)</f>
        <v>0</v>
      </c>
      <c r="N600" s="762">
        <f t="shared" si="724"/>
        <v>0</v>
      </c>
      <c r="O600" s="762">
        <f t="shared" si="724"/>
        <v>0</v>
      </c>
      <c r="P600" s="762"/>
      <c r="Q600" s="762"/>
      <c r="R600" s="762"/>
      <c r="S600" s="762"/>
      <c r="T600" s="763"/>
      <c r="U600" s="762"/>
      <c r="V600" s="534"/>
      <c r="W600" s="591"/>
      <c r="X600" s="537"/>
      <c r="Y600" s="534">
        <f>SUM(Y594:Y599)</f>
        <v>500</v>
      </c>
      <c r="Z600" s="486">
        <f>SUM(Z594:Z599)</f>
        <v>496.43817204295988</v>
      </c>
      <c r="AA600" s="534">
        <f>(Z600/Y600)*100</f>
        <v>99.28763440859197</v>
      </c>
      <c r="AB600" s="923" t="s">
        <v>246</v>
      </c>
      <c r="AC600" s="943"/>
      <c r="AD600" s="943"/>
      <c r="AE600" s="943"/>
      <c r="AF600" s="922"/>
      <c r="AG600" s="922"/>
      <c r="AH600" s="922"/>
      <c r="AI600" s="922"/>
      <c r="AJ600" s="922"/>
      <c r="AK600" s="922"/>
      <c r="AL600" s="922"/>
      <c r="AM600" s="922"/>
      <c r="AN600" s="922"/>
      <c r="AO600" s="922"/>
      <c r="AP600" s="922"/>
      <c r="AQ600" s="922"/>
      <c r="AR600" s="922"/>
    </row>
    <row r="601" spans="1:44" s="952" customFormat="1" ht="27" customHeight="1" thickBot="1" x14ac:dyDescent="0.25">
      <c r="A601" s="852">
        <v>3</v>
      </c>
      <c r="B601" s="853" t="s">
        <v>329</v>
      </c>
      <c r="C601" s="854" t="s">
        <v>1376</v>
      </c>
      <c r="D601" s="855">
        <v>250</v>
      </c>
      <c r="E601" s="855" t="s">
        <v>546</v>
      </c>
      <c r="F601" s="856" t="s">
        <v>49</v>
      </c>
      <c r="G601" s="246">
        <v>42917.695833333331</v>
      </c>
      <c r="H601" s="246">
        <v>42917.761805555558</v>
      </c>
      <c r="I601" s="856"/>
      <c r="J601" s="856"/>
      <c r="K601" s="856"/>
      <c r="L601" s="318">
        <f t="shared" ref="L601" si="725">IF(RIGHT(S601)="T",(+H601-G601),0)</f>
        <v>0</v>
      </c>
      <c r="M601" s="318">
        <f t="shared" ref="M601" si="726">IF(RIGHT(S601)="U",(+H601-G601),0)</f>
        <v>6.5972222226264421E-2</v>
      </c>
      <c r="N601" s="318">
        <f t="shared" ref="N601" si="727">IF(RIGHT(S601)="C",(+H601-G601),0)</f>
        <v>0</v>
      </c>
      <c r="O601" s="318">
        <f t="shared" ref="O601" si="728">IF(RIGHT(S601)="D",(+H601-G601),0)</f>
        <v>0</v>
      </c>
      <c r="P601" s="856"/>
      <c r="Q601" s="856"/>
      <c r="R601" s="856"/>
      <c r="S601" s="23" t="s">
        <v>475</v>
      </c>
      <c r="T601" s="951" t="s">
        <v>1173</v>
      </c>
      <c r="U601" s="857"/>
      <c r="V601" s="858"/>
      <c r="W601" s="859"/>
      <c r="X601" s="859"/>
      <c r="Y601" s="859"/>
      <c r="Z601" s="860"/>
      <c r="AA601" s="861"/>
    </row>
    <row r="602" spans="1:44" s="952" customFormat="1" ht="27" customHeight="1" thickBot="1" x14ac:dyDescent="0.25">
      <c r="A602" s="862"/>
      <c r="B602" s="863"/>
      <c r="C602" s="864"/>
      <c r="D602" s="865"/>
      <c r="E602" s="865"/>
      <c r="F602" s="856"/>
      <c r="G602" s="246">
        <v>42947.773611111108</v>
      </c>
      <c r="H602" s="246">
        <v>42947.809027777781</v>
      </c>
      <c r="I602" s="856"/>
      <c r="J602" s="856"/>
      <c r="K602" s="856"/>
      <c r="L602" s="318">
        <f t="shared" ref="L602:L605" si="729">IF(RIGHT(S602)="T",(+H602-G602),0)</f>
        <v>0</v>
      </c>
      <c r="M602" s="318">
        <f t="shared" ref="M602:M605" si="730">IF(RIGHT(S602)="U",(+H602-G602),0)</f>
        <v>3.5416666672972497E-2</v>
      </c>
      <c r="N602" s="318">
        <f t="shared" ref="N602:N605" si="731">IF(RIGHT(S602)="C",(+H602-G602),0)</f>
        <v>0</v>
      </c>
      <c r="O602" s="318">
        <f t="shared" ref="O602:O605" si="732">IF(RIGHT(S602)="D",(+H602-G602),0)</f>
        <v>0</v>
      </c>
      <c r="P602" s="856"/>
      <c r="Q602" s="856"/>
      <c r="R602" s="856"/>
      <c r="S602" s="23" t="s">
        <v>475</v>
      </c>
      <c r="T602" s="951" t="s">
        <v>1174</v>
      </c>
      <c r="U602" s="857"/>
      <c r="V602" s="858"/>
      <c r="W602" s="859"/>
      <c r="X602" s="859"/>
      <c r="Y602" s="859"/>
      <c r="Z602" s="860"/>
      <c r="AA602" s="861"/>
    </row>
    <row r="603" spans="1:44" s="952" customFormat="1" ht="27" customHeight="1" thickBot="1" x14ac:dyDescent="0.25">
      <c r="A603" s="862"/>
      <c r="B603" s="863"/>
      <c r="C603" s="864"/>
      <c r="D603" s="865"/>
      <c r="E603" s="865"/>
      <c r="F603" s="856"/>
      <c r="G603" s="246">
        <v>42936.353472222225</v>
      </c>
      <c r="H603" s="246">
        <v>42936.399305555555</v>
      </c>
      <c r="I603" s="856"/>
      <c r="J603" s="856"/>
      <c r="K603" s="856"/>
      <c r="L603" s="318">
        <f t="shared" si="729"/>
        <v>0</v>
      </c>
      <c r="M603" s="318">
        <f t="shared" si="730"/>
        <v>4.5833333329937886E-2</v>
      </c>
      <c r="N603" s="318">
        <f t="shared" si="731"/>
        <v>0</v>
      </c>
      <c r="O603" s="318">
        <f t="shared" si="732"/>
        <v>0</v>
      </c>
      <c r="P603" s="856"/>
      <c r="Q603" s="856"/>
      <c r="R603" s="856"/>
      <c r="S603" s="23" t="s">
        <v>475</v>
      </c>
      <c r="T603" s="951" t="s">
        <v>1175</v>
      </c>
      <c r="U603" s="857"/>
      <c r="V603" s="858"/>
      <c r="W603" s="859"/>
      <c r="X603" s="859"/>
      <c r="Y603" s="859"/>
      <c r="Z603" s="860"/>
      <c r="AA603" s="861"/>
    </row>
    <row r="604" spans="1:44" s="952" customFormat="1" ht="27" customHeight="1" thickBot="1" x14ac:dyDescent="0.25">
      <c r="A604" s="862"/>
      <c r="B604" s="863"/>
      <c r="C604" s="864"/>
      <c r="D604" s="865"/>
      <c r="E604" s="865"/>
      <c r="F604" s="856"/>
      <c r="G604" s="246">
        <v>42933.236805555556</v>
      </c>
      <c r="H604" s="246">
        <v>42933.276388888888</v>
      </c>
      <c r="I604" s="856"/>
      <c r="J604" s="856"/>
      <c r="K604" s="856"/>
      <c r="L604" s="318">
        <f t="shared" si="729"/>
        <v>3.9583333331393078E-2</v>
      </c>
      <c r="M604" s="318">
        <f t="shared" si="730"/>
        <v>0</v>
      </c>
      <c r="N604" s="318">
        <f t="shared" si="731"/>
        <v>0</v>
      </c>
      <c r="O604" s="318">
        <f t="shared" si="732"/>
        <v>0</v>
      </c>
      <c r="P604" s="856"/>
      <c r="Q604" s="856"/>
      <c r="R604" s="856"/>
      <c r="S604" s="23" t="s">
        <v>1176</v>
      </c>
      <c r="T604" s="951" t="s">
        <v>1177</v>
      </c>
      <c r="U604" s="857"/>
      <c r="V604" s="858"/>
      <c r="W604" s="859"/>
      <c r="X604" s="859"/>
      <c r="Y604" s="859"/>
      <c r="Z604" s="860"/>
      <c r="AA604" s="861"/>
    </row>
    <row r="605" spans="1:44" s="952" customFormat="1" ht="27" customHeight="1" thickBot="1" x14ac:dyDescent="0.25">
      <c r="A605" s="866"/>
      <c r="B605" s="867"/>
      <c r="C605" s="868"/>
      <c r="D605" s="869"/>
      <c r="E605" s="869"/>
      <c r="F605" s="856" t="s">
        <v>49</v>
      </c>
      <c r="G605" s="246">
        <v>42933.690972222219</v>
      </c>
      <c r="H605" s="246">
        <v>42933.731944444444</v>
      </c>
      <c r="I605" s="856"/>
      <c r="J605" s="856"/>
      <c r="K605" s="856"/>
      <c r="L605" s="318">
        <f t="shared" si="729"/>
        <v>4.0972222224809229E-2</v>
      </c>
      <c r="M605" s="318">
        <f t="shared" si="730"/>
        <v>0</v>
      </c>
      <c r="N605" s="318">
        <f t="shared" si="731"/>
        <v>0</v>
      </c>
      <c r="O605" s="318">
        <f t="shared" si="732"/>
        <v>0</v>
      </c>
      <c r="P605" s="856"/>
      <c r="Q605" s="856"/>
      <c r="R605" s="856"/>
      <c r="S605" s="23" t="s">
        <v>1176</v>
      </c>
      <c r="T605" s="951" t="s">
        <v>1177</v>
      </c>
      <c r="U605" s="857"/>
      <c r="V605" s="858"/>
      <c r="W605" s="859"/>
      <c r="X605" s="859"/>
      <c r="Y605" s="859"/>
      <c r="Z605" s="860"/>
      <c r="AA605" s="861"/>
    </row>
    <row r="606" spans="1:44" s="954" customFormat="1" ht="30" customHeight="1" thickBot="1" x14ac:dyDescent="0.25">
      <c r="A606" s="870"/>
      <c r="B606" s="871"/>
      <c r="C606" s="872" t="s">
        <v>53</v>
      </c>
      <c r="D606" s="871"/>
      <c r="E606" s="873"/>
      <c r="F606" s="874" t="s">
        <v>49</v>
      </c>
      <c r="G606" s="875"/>
      <c r="H606" s="875"/>
      <c r="I606" s="874" t="s">
        <v>49</v>
      </c>
      <c r="J606" s="874" t="s">
        <v>49</v>
      </c>
      <c r="K606" s="874" t="s">
        <v>49</v>
      </c>
      <c r="L606" s="876">
        <f>SUM(L601:L605)</f>
        <v>8.0555555556202307E-2</v>
      </c>
      <c r="M606" s="876">
        <f t="shared" ref="M606:O606" si="733">SUM(M601:M605)</f>
        <v>0.1472222222291748</v>
      </c>
      <c r="N606" s="876">
        <f t="shared" si="733"/>
        <v>0</v>
      </c>
      <c r="O606" s="876">
        <f t="shared" si="733"/>
        <v>0</v>
      </c>
      <c r="P606" s="877"/>
      <c r="Q606" s="877"/>
      <c r="R606" s="877"/>
      <c r="S606" s="871"/>
      <c r="T606" s="878"/>
      <c r="U606" s="871"/>
      <c r="V606" s="860">
        <f>$AB$11-((N606*24))</f>
        <v>744</v>
      </c>
      <c r="W606" s="873">
        <v>250</v>
      </c>
      <c r="X606" s="879"/>
      <c r="Y606" s="880">
        <f>W606</f>
        <v>250</v>
      </c>
      <c r="Z606" s="860">
        <f>(Y606*(V606-L606*24))/V606</f>
        <v>249.35035842293385</v>
      </c>
      <c r="AA606" s="881">
        <f>(Z606/Y606)*100</f>
        <v>99.740143369173538</v>
      </c>
      <c r="AB606" s="953"/>
    </row>
    <row r="607" spans="1:44" s="927" customFormat="1" ht="30" customHeight="1" thickBot="1" x14ac:dyDescent="0.25">
      <c r="A607" s="819"/>
      <c r="B607" s="697"/>
      <c r="C607" s="882"/>
      <c r="D607" s="481"/>
      <c r="E607" s="481"/>
      <c r="F607" s="482"/>
      <c r="G607" s="837"/>
      <c r="H607" s="837"/>
      <c r="I607" s="823"/>
      <c r="J607" s="823"/>
      <c r="K607" s="823"/>
      <c r="L607" s="838"/>
      <c r="M607" s="838"/>
      <c r="N607" s="838"/>
      <c r="O607" s="838"/>
      <c r="P607" s="838"/>
      <c r="Q607" s="838"/>
      <c r="R607" s="838"/>
      <c r="S607" s="838"/>
      <c r="T607" s="883"/>
      <c r="U607" s="838"/>
      <c r="V607" s="617"/>
      <c r="W607" s="481"/>
      <c r="X607" s="494"/>
      <c r="Y607" s="617"/>
      <c r="Z607" s="486"/>
      <c r="AA607" s="617"/>
      <c r="AB607" s="923"/>
      <c r="AC607" s="943"/>
      <c r="AD607" s="943"/>
      <c r="AE607" s="943"/>
      <c r="AF607" s="922"/>
      <c r="AG607" s="922"/>
      <c r="AH607" s="922"/>
      <c r="AI607" s="922"/>
      <c r="AJ607" s="922"/>
      <c r="AK607" s="922"/>
      <c r="AL607" s="922"/>
      <c r="AM607" s="922"/>
      <c r="AN607" s="922"/>
      <c r="AO607" s="922"/>
      <c r="AP607" s="922"/>
      <c r="AQ607" s="922"/>
      <c r="AR607" s="922"/>
    </row>
    <row r="608" spans="1:44" s="927" customFormat="1" ht="30" customHeight="1" thickBot="1" x14ac:dyDescent="0.25">
      <c r="A608" s="819"/>
      <c r="B608" s="697"/>
      <c r="C608" s="882"/>
      <c r="D608" s="481"/>
      <c r="E608" s="481"/>
      <c r="F608" s="482"/>
      <c r="G608" s="837"/>
      <c r="H608" s="837"/>
      <c r="I608" s="823"/>
      <c r="J608" s="823"/>
      <c r="K608" s="823"/>
      <c r="L608" s="838"/>
      <c r="M608" s="838"/>
      <c r="N608" s="838"/>
      <c r="O608" s="838"/>
      <c r="P608" s="838"/>
      <c r="Q608" s="838"/>
      <c r="R608" s="838"/>
      <c r="S608" s="838"/>
      <c r="T608" s="883"/>
      <c r="U608" s="838"/>
      <c r="V608" s="617"/>
      <c r="W608" s="481"/>
      <c r="X608" s="494"/>
      <c r="Y608" s="617"/>
      <c r="Z608" s="486"/>
      <c r="AA608" s="617"/>
      <c r="AB608" s="923"/>
      <c r="AC608" s="943"/>
      <c r="AD608" s="943"/>
      <c r="AE608" s="943"/>
      <c r="AF608" s="922"/>
      <c r="AG608" s="922"/>
      <c r="AH608" s="922"/>
      <c r="AI608" s="922"/>
      <c r="AJ608" s="922"/>
      <c r="AK608" s="922"/>
      <c r="AL608" s="922"/>
      <c r="AM608" s="922"/>
      <c r="AN608" s="922"/>
      <c r="AO608" s="922"/>
      <c r="AP608" s="922"/>
      <c r="AQ608" s="922"/>
      <c r="AR608" s="922"/>
    </row>
    <row r="609" spans="1:44" s="927" customFormat="1" ht="30" customHeight="1" thickBot="1" x14ac:dyDescent="0.25">
      <c r="A609" s="844" t="s">
        <v>332</v>
      </c>
      <c r="B609" s="457"/>
      <c r="C609" s="458" t="s">
        <v>333</v>
      </c>
      <c r="D609" s="456"/>
      <c r="E609" s="483"/>
      <c r="F609" s="680" t="s">
        <v>49</v>
      </c>
      <c r="G609" s="460"/>
      <c r="H609" s="460"/>
      <c r="I609" s="461"/>
      <c r="J609" s="461"/>
      <c r="K609" s="461"/>
      <c r="L609" s="845"/>
      <c r="M609" s="845"/>
      <c r="N609" s="845"/>
      <c r="O609" s="845"/>
      <c r="P609" s="845"/>
      <c r="Q609" s="845"/>
      <c r="R609" s="845"/>
      <c r="S609" s="796"/>
      <c r="T609" s="483"/>
      <c r="U609" s="768"/>
      <c r="V609" s="501"/>
      <c r="W609" s="884" t="s">
        <v>334</v>
      </c>
      <c r="X609" s="846"/>
      <c r="Y609" s="797" t="s">
        <v>335</v>
      </c>
      <c r="Z609" s="486" t="s">
        <v>336</v>
      </c>
      <c r="AA609" s="797"/>
      <c r="AB609" s="943"/>
      <c r="AC609" s="943"/>
      <c r="AD609" s="943"/>
      <c r="AE609" s="943"/>
      <c r="AF609" s="922"/>
      <c r="AG609" s="922"/>
      <c r="AH609" s="922"/>
      <c r="AI609" s="922"/>
      <c r="AJ609" s="922"/>
      <c r="AK609" s="922"/>
      <c r="AL609" s="922"/>
      <c r="AM609" s="922"/>
      <c r="AN609" s="922"/>
      <c r="AO609" s="922"/>
      <c r="AP609" s="922"/>
      <c r="AQ609" s="922"/>
      <c r="AR609" s="922"/>
    </row>
    <row r="610" spans="1:44" s="927" customFormat="1" ht="30" customHeight="1" thickBot="1" x14ac:dyDescent="0.25">
      <c r="A610" s="629">
        <v>1</v>
      </c>
      <c r="B610" s="512" t="s">
        <v>337</v>
      </c>
      <c r="C610" s="885" t="s">
        <v>338</v>
      </c>
      <c r="D610" s="886"/>
      <c r="E610" s="481" t="s">
        <v>546</v>
      </c>
      <c r="F610" s="490"/>
      <c r="G610" s="272"/>
      <c r="H610" s="272"/>
      <c r="I610" s="761"/>
      <c r="J610" s="761"/>
      <c r="K610" s="761"/>
      <c r="L610" s="334">
        <f>IF(RIGHT(S610)="T",(+H610-G610),0)</f>
        <v>0</v>
      </c>
      <c r="M610" s="334">
        <f>IF(RIGHT(S610)="U",(+H610-G610),0)</f>
        <v>0</v>
      </c>
      <c r="N610" s="334">
        <f>IF(RIGHT(S610)="C",(+H610-G610),0)</f>
        <v>0</v>
      </c>
      <c r="O610" s="334">
        <f>IF(RIGHT(S610)="D",(+H610-G610),0)</f>
        <v>0</v>
      </c>
      <c r="P610" s="779"/>
      <c r="Q610" s="779"/>
      <c r="R610" s="779"/>
      <c r="S610" s="289"/>
      <c r="T610" s="383"/>
      <c r="U610" s="887"/>
      <c r="V610" s="888"/>
      <c r="W610" s="416"/>
      <c r="X610" s="416"/>
      <c r="Y610" s="416"/>
      <c r="Z610" s="486"/>
      <c r="AA610" s="417"/>
      <c r="AB610" s="943"/>
      <c r="AC610" s="943"/>
      <c r="AD610" s="943"/>
      <c r="AE610" s="943"/>
      <c r="AF610" s="922"/>
      <c r="AG610" s="922"/>
      <c r="AH610" s="922"/>
      <c r="AI610" s="922"/>
      <c r="AJ610" s="922"/>
      <c r="AK610" s="922"/>
      <c r="AL610" s="922"/>
      <c r="AM610" s="922"/>
      <c r="AN610" s="922"/>
      <c r="AO610" s="922"/>
      <c r="AP610" s="922"/>
      <c r="AQ610" s="922"/>
      <c r="AR610" s="922"/>
    </row>
    <row r="611" spans="1:44" s="938" customFormat="1" ht="30" customHeight="1" thickBot="1" x14ac:dyDescent="0.25">
      <c r="A611" s="278"/>
      <c r="B611" s="279"/>
      <c r="C611" s="287" t="s">
        <v>53</v>
      </c>
      <c r="D611" s="279"/>
      <c r="E611" s="483"/>
      <c r="F611" s="484" t="s">
        <v>49</v>
      </c>
      <c r="G611" s="283"/>
      <c r="H611" s="283"/>
      <c r="I611" s="484" t="s">
        <v>49</v>
      </c>
      <c r="J611" s="484" t="s">
        <v>49</v>
      </c>
      <c r="K611" s="484" t="s">
        <v>49</v>
      </c>
      <c r="L611" s="280">
        <f>SUM(L610:L610)</f>
        <v>0</v>
      </c>
      <c r="M611" s="280">
        <f>SUM(M610:M610)</f>
        <v>0</v>
      </c>
      <c r="N611" s="280">
        <f>SUM(N610:N610)</f>
        <v>0</v>
      </c>
      <c r="O611" s="280">
        <f>SUM(O610:O610)</f>
        <v>0</v>
      </c>
      <c r="P611" s="280"/>
      <c r="Q611" s="280"/>
      <c r="R611" s="280"/>
      <c r="S611" s="279"/>
      <c r="T611" s="279"/>
      <c r="U611" s="279"/>
      <c r="V611" s="486">
        <f>$AB$11-((N611*24))</f>
        <v>744</v>
      </c>
      <c r="W611" s="483">
        <v>250</v>
      </c>
      <c r="X611" s="510"/>
      <c r="Y611" s="281">
        <f>W611</f>
        <v>250</v>
      </c>
      <c r="Z611" s="486">
        <f>(Y611*(V611-L611*24))/V611</f>
        <v>250</v>
      </c>
      <c r="AA611" s="282">
        <f>(Z611/Y611)*100</f>
        <v>100</v>
      </c>
      <c r="AB611" s="937"/>
    </row>
    <row r="612" spans="1:44" s="937" customFormat="1" ht="30" customHeight="1" thickBot="1" x14ac:dyDescent="0.25">
      <c r="A612" s="355">
        <v>2</v>
      </c>
      <c r="B612" s="729" t="s">
        <v>289</v>
      </c>
      <c r="C612" s="753" t="s">
        <v>339</v>
      </c>
      <c r="D612" s="889">
        <v>280</v>
      </c>
      <c r="E612" s="481" t="s">
        <v>546</v>
      </c>
      <c r="F612" s="490" t="s">
        <v>49</v>
      </c>
      <c r="G612" s="272"/>
      <c r="H612" s="272"/>
      <c r="I612" s="490" t="s">
        <v>49</v>
      </c>
      <c r="J612" s="490" t="s">
        <v>49</v>
      </c>
      <c r="K612" s="514"/>
      <c r="L612" s="288">
        <f>IF(RIGHT(S612)="T",(+H612-G612),0)</f>
        <v>0</v>
      </c>
      <c r="M612" s="288">
        <f>IF(RIGHT(S612)="U",(+H612-G612),0)</f>
        <v>0</v>
      </c>
      <c r="N612" s="288">
        <f>IF(RIGHT(S612)="C",(+H612-G612),0)</f>
        <v>0</v>
      </c>
      <c r="O612" s="288">
        <f>IF(RIGHT(S612)="D",(+H612-G612),0)</f>
        <v>0</v>
      </c>
      <c r="P612" s="490"/>
      <c r="Q612" s="490"/>
      <c r="R612" s="490"/>
      <c r="S612" s="289"/>
      <c r="T612" s="383"/>
      <c r="U612" s="372"/>
      <c r="V612" s="587"/>
      <c r="W612" s="588"/>
      <c r="X612" s="588"/>
      <c r="Y612" s="588"/>
      <c r="Z612" s="486"/>
      <c r="AA612" s="589"/>
    </row>
    <row r="613" spans="1:44" s="938" customFormat="1" ht="30" customHeight="1" thickBot="1" x14ac:dyDescent="0.25">
      <c r="A613" s="890"/>
      <c r="B613" s="279"/>
      <c r="C613" s="287" t="s">
        <v>53</v>
      </c>
      <c r="D613" s="279"/>
      <c r="E613" s="483"/>
      <c r="F613" s="484" t="s">
        <v>49</v>
      </c>
      <c r="G613" s="283"/>
      <c r="H613" s="283"/>
      <c r="I613" s="484" t="s">
        <v>49</v>
      </c>
      <c r="J613" s="484" t="s">
        <v>49</v>
      </c>
      <c r="K613" s="484" t="s">
        <v>49</v>
      </c>
      <c r="L613" s="280">
        <f>SUM(L612:L612)</f>
        <v>0</v>
      </c>
      <c r="M613" s="280">
        <f>SUM(M612:M612)</f>
        <v>0</v>
      </c>
      <c r="N613" s="280">
        <f>SUM(N612:N612)</f>
        <v>0</v>
      </c>
      <c r="O613" s="280">
        <f>SUM(O612:O612)</f>
        <v>0</v>
      </c>
      <c r="P613" s="484"/>
      <c r="Q613" s="484"/>
      <c r="R613" s="484"/>
      <c r="S613" s="279"/>
      <c r="T613" s="509"/>
      <c r="U613" s="279"/>
      <c r="V613" s="486">
        <f>$AB$11-((N613*24))</f>
        <v>744</v>
      </c>
      <c r="W613" s="483">
        <v>280</v>
      </c>
      <c r="X613" s="510"/>
      <c r="Y613" s="281">
        <f>W613</f>
        <v>280</v>
      </c>
      <c r="Z613" s="486">
        <f>(Y613*(V613-L613*24))/V613</f>
        <v>280</v>
      </c>
      <c r="AA613" s="282">
        <f>(Z613/Y613)*100</f>
        <v>100</v>
      </c>
      <c r="AB613" s="937"/>
    </row>
    <row r="614" spans="1:44" s="927" customFormat="1" ht="30" customHeight="1" thickBot="1" x14ac:dyDescent="0.25">
      <c r="A614" s="657"/>
      <c r="B614" s="840"/>
      <c r="C614" s="759" t="s">
        <v>340</v>
      </c>
      <c r="D614" s="760"/>
      <c r="E614" s="481"/>
      <c r="F614" s="495" t="s">
        <v>49</v>
      </c>
      <c r="G614" s="760"/>
      <c r="H614" s="760"/>
      <c r="I614" s="761"/>
      <c r="J614" s="761"/>
      <c r="K614" s="761"/>
      <c r="L614" s="762">
        <f>SUM(L611+L613)</f>
        <v>0</v>
      </c>
      <c r="M614" s="762">
        <f t="shared" ref="M614:O614" si="734">SUM(M611+M613)</f>
        <v>0</v>
      </c>
      <c r="N614" s="762">
        <f t="shared" si="734"/>
        <v>0</v>
      </c>
      <c r="O614" s="762">
        <f t="shared" si="734"/>
        <v>0</v>
      </c>
      <c r="P614" s="762"/>
      <c r="Q614" s="762"/>
      <c r="R614" s="762"/>
      <c r="S614" s="762"/>
      <c r="T614" s="763"/>
      <c r="U614" s="762"/>
      <c r="V614" s="534"/>
      <c r="W614" s="591"/>
      <c r="X614" s="537"/>
      <c r="Y614" s="534">
        <f>SUM(Y611:Y613)</f>
        <v>530</v>
      </c>
      <c r="Z614" s="486">
        <f>SUM(Z611:Z613)</f>
        <v>530</v>
      </c>
      <c r="AA614" s="534">
        <f>(Z614/Y614)*100</f>
        <v>100</v>
      </c>
      <c r="AB614" s="923" t="s">
        <v>246</v>
      </c>
      <c r="AC614" s="943"/>
      <c r="AD614" s="943"/>
      <c r="AE614" s="943"/>
      <c r="AF614" s="922"/>
      <c r="AG614" s="922"/>
      <c r="AH614" s="922"/>
      <c r="AI614" s="922"/>
      <c r="AJ614" s="922"/>
      <c r="AK614" s="922"/>
      <c r="AL614" s="922"/>
      <c r="AM614" s="922"/>
      <c r="AN614" s="922"/>
      <c r="AO614" s="922"/>
      <c r="AP614" s="922"/>
      <c r="AQ614" s="922"/>
      <c r="AR614" s="922"/>
    </row>
    <row r="615" spans="1:44" s="927" customFormat="1" ht="30" customHeight="1" thickBot="1" x14ac:dyDescent="0.25">
      <c r="A615" s="844" t="s">
        <v>341</v>
      </c>
      <c r="B615" s="457"/>
      <c r="C615" s="458" t="s">
        <v>342</v>
      </c>
      <c r="D615" s="456"/>
      <c r="E615" s="483"/>
      <c r="F615" s="680" t="s">
        <v>49</v>
      </c>
      <c r="G615" s="456"/>
      <c r="H615" s="456"/>
      <c r="I615" s="459"/>
      <c r="J615" s="459"/>
      <c r="K615" s="459"/>
      <c r="L615" s="768"/>
      <c r="M615" s="768"/>
      <c r="N615" s="768"/>
      <c r="O615" s="768"/>
      <c r="P615" s="768"/>
      <c r="Q615" s="768"/>
      <c r="R615" s="768"/>
      <c r="S615" s="769"/>
      <c r="T615" s="502"/>
      <c r="U615" s="768"/>
      <c r="V615" s="501"/>
      <c r="W615" s="884" t="s">
        <v>334</v>
      </c>
      <c r="X615" s="846"/>
      <c r="Y615" s="797" t="s">
        <v>335</v>
      </c>
      <c r="Z615" s="486" t="s">
        <v>336</v>
      </c>
      <c r="AA615" s="844"/>
      <c r="AB615" s="943"/>
      <c r="AC615" s="943"/>
      <c r="AD615" s="943"/>
      <c r="AE615" s="943"/>
      <c r="AF615" s="922"/>
      <c r="AG615" s="922"/>
      <c r="AH615" s="922"/>
      <c r="AI615" s="922"/>
      <c r="AJ615" s="922"/>
      <c r="AK615" s="922"/>
      <c r="AL615" s="922"/>
      <c r="AM615" s="922"/>
      <c r="AN615" s="922"/>
      <c r="AO615" s="922"/>
      <c r="AP615" s="922"/>
      <c r="AQ615" s="922"/>
      <c r="AR615" s="922"/>
    </row>
    <row r="616" spans="1:44" s="927" customFormat="1" ht="30" customHeight="1" thickBot="1" x14ac:dyDescent="0.25">
      <c r="A616" s="602">
        <v>1</v>
      </c>
      <c r="B616" s="603" t="s">
        <v>343</v>
      </c>
      <c r="C616" s="800" t="s">
        <v>458</v>
      </c>
      <c r="D616" s="610">
        <v>125</v>
      </c>
      <c r="E616" s="568" t="s">
        <v>546</v>
      </c>
      <c r="F616" s="606" t="s">
        <v>49</v>
      </c>
      <c r="G616" s="22"/>
      <c r="H616" s="32"/>
      <c r="I616" s="802"/>
      <c r="J616" s="802"/>
      <c r="K616" s="802"/>
      <c r="L616" s="288">
        <f>IF(RIGHT(S616)="T",(+H616-G616),0)</f>
        <v>0</v>
      </c>
      <c r="M616" s="288">
        <f>IF(RIGHT(S616)="U",(+H616-G616),0)</f>
        <v>0</v>
      </c>
      <c r="N616" s="288">
        <f>IF(RIGHT(S616)="C",(+H616-G616),0)</f>
        <v>0</v>
      </c>
      <c r="O616" s="288">
        <f>IF(RIGHT(S616)="D",(+H616-G616),0)</f>
        <v>0</v>
      </c>
      <c r="P616" s="803"/>
      <c r="Q616" s="803"/>
      <c r="R616" s="803"/>
      <c r="S616" s="54"/>
      <c r="T616" s="24"/>
      <c r="U616" s="803"/>
      <c r="V616" s="538">
        <f t="shared" ref="V616:V626" si="735">$AB$11-((N616*24))</f>
        <v>744</v>
      </c>
      <c r="W616" s="610">
        <v>125</v>
      </c>
      <c r="X616" s="605"/>
      <c r="Y616" s="611">
        <f t="shared" ref="Y616:Y715" si="736">W616</f>
        <v>125</v>
      </c>
      <c r="Z616" s="486">
        <f t="shared" ref="Z616:Z626" si="737">(Y616*(V616-L616*24))/V616</f>
        <v>125</v>
      </c>
      <c r="AA616" s="612">
        <f t="shared" ref="AA616:AA715" si="738">(Z616/Y616)*100</f>
        <v>100</v>
      </c>
      <c r="AB616" s="943"/>
      <c r="AC616" s="943"/>
      <c r="AD616" s="943"/>
      <c r="AE616" s="943"/>
      <c r="AF616" s="922"/>
      <c r="AG616" s="922"/>
      <c r="AH616" s="922"/>
      <c r="AI616" s="922"/>
      <c r="AJ616" s="922"/>
      <c r="AK616" s="922"/>
      <c r="AL616" s="922"/>
      <c r="AM616" s="922"/>
      <c r="AN616" s="922"/>
      <c r="AO616" s="922"/>
      <c r="AP616" s="922"/>
      <c r="AQ616" s="922"/>
      <c r="AR616" s="922"/>
    </row>
    <row r="617" spans="1:44" s="927" customFormat="1" ht="30" customHeight="1" thickBot="1" x14ac:dyDescent="0.25">
      <c r="A617" s="602">
        <v>2</v>
      </c>
      <c r="B617" s="603" t="s">
        <v>345</v>
      </c>
      <c r="C617" s="800" t="s">
        <v>344</v>
      </c>
      <c r="D617" s="610">
        <v>125</v>
      </c>
      <c r="E617" s="592" t="s">
        <v>546</v>
      </c>
      <c r="F617" s="606" t="s">
        <v>49</v>
      </c>
      <c r="G617" s="828"/>
      <c r="H617" s="828"/>
      <c r="I617" s="802"/>
      <c r="J617" s="802"/>
      <c r="K617" s="802"/>
      <c r="L617" s="288">
        <f>IF(RIGHT(S617)="T",(+H617-G617),0)</f>
        <v>0</v>
      </c>
      <c r="M617" s="288">
        <f>IF(RIGHT(S617)="U",(+H617-G617),0)</f>
        <v>0</v>
      </c>
      <c r="N617" s="288">
        <f>IF(RIGHT(S617)="C",(+H617-G617),0)</f>
        <v>0</v>
      </c>
      <c r="O617" s="288">
        <f>IF(RIGHT(S617)="D",(+H617-G617),0)</f>
        <v>0</v>
      </c>
      <c r="P617" s="803"/>
      <c r="Q617" s="803"/>
      <c r="R617" s="803"/>
      <c r="S617" s="803"/>
      <c r="T617" s="806"/>
      <c r="U617" s="803"/>
      <c r="V617" s="538">
        <f t="shared" si="735"/>
        <v>744</v>
      </c>
      <c r="W617" s="610">
        <v>125</v>
      </c>
      <c r="X617" s="605"/>
      <c r="Y617" s="611">
        <f t="shared" si="736"/>
        <v>125</v>
      </c>
      <c r="Z617" s="486">
        <f t="shared" si="737"/>
        <v>125</v>
      </c>
      <c r="AA617" s="612">
        <f t="shared" si="738"/>
        <v>100</v>
      </c>
      <c r="AB617" s="943"/>
      <c r="AC617" s="943"/>
      <c r="AD617" s="943"/>
      <c r="AE617" s="943"/>
      <c r="AF617" s="922"/>
      <c r="AG617" s="922"/>
      <c r="AH617" s="922"/>
      <c r="AI617" s="922"/>
      <c r="AJ617" s="922"/>
      <c r="AK617" s="922"/>
      <c r="AL617" s="922"/>
      <c r="AM617" s="922"/>
      <c r="AN617" s="922"/>
      <c r="AO617" s="922"/>
      <c r="AP617" s="922"/>
      <c r="AQ617" s="922"/>
      <c r="AR617" s="922"/>
    </row>
    <row r="618" spans="1:44" s="927" customFormat="1" ht="30" customHeight="1" thickBot="1" x14ac:dyDescent="0.25">
      <c r="A618" s="602">
        <v>3</v>
      </c>
      <c r="B618" s="603" t="s">
        <v>346</v>
      </c>
      <c r="C618" s="800" t="s">
        <v>347</v>
      </c>
      <c r="D618" s="610">
        <v>240</v>
      </c>
      <c r="E618" s="592" t="s">
        <v>546</v>
      </c>
      <c r="F618" s="606" t="s">
        <v>49</v>
      </c>
      <c r="G618" s="32"/>
      <c r="H618" s="32"/>
      <c r="I618" s="490" t="s">
        <v>49</v>
      </c>
      <c r="J618" s="490" t="s">
        <v>49</v>
      </c>
      <c r="K618" s="514"/>
      <c r="L618" s="288">
        <f>IF(RIGHT(S618)="T",(+H618-G618),0)</f>
        <v>0</v>
      </c>
      <c r="M618" s="288">
        <f>IF(RIGHT(S618)="U",(+H618-G618),0)</f>
        <v>0</v>
      </c>
      <c r="N618" s="288">
        <f>IF(RIGHT(S618)="C",(+H618-G618),0)</f>
        <v>0</v>
      </c>
      <c r="O618" s="288">
        <f>IF(RIGHT(S618)="D",(+H618-G618),0)</f>
        <v>0</v>
      </c>
      <c r="P618" s="490"/>
      <c r="Q618" s="490"/>
      <c r="R618" s="490"/>
      <c r="S618" s="418"/>
      <c r="T618" s="374"/>
      <c r="U618" s="372"/>
      <c r="V618" s="587"/>
      <c r="W618" s="588"/>
      <c r="X618" s="588"/>
      <c r="Y618" s="588"/>
      <c r="Z618" s="486"/>
      <c r="AA618" s="589"/>
      <c r="AB618" s="943"/>
      <c r="AC618" s="943"/>
      <c r="AD618" s="943"/>
      <c r="AE618" s="943"/>
      <c r="AF618" s="922"/>
      <c r="AG618" s="922"/>
      <c r="AH618" s="922"/>
      <c r="AI618" s="922"/>
      <c r="AJ618" s="922"/>
      <c r="AK618" s="922"/>
      <c r="AL618" s="922"/>
      <c r="AM618" s="922"/>
      <c r="AN618" s="922"/>
      <c r="AO618" s="922"/>
      <c r="AP618" s="922"/>
      <c r="AQ618" s="922"/>
      <c r="AR618" s="922"/>
    </row>
    <row r="619" spans="1:44" s="927" customFormat="1" ht="30" customHeight="1" thickBot="1" x14ac:dyDescent="0.25">
      <c r="A619" s="602"/>
      <c r="B619" s="603"/>
      <c r="C619" s="808"/>
      <c r="D619" s="568"/>
      <c r="E619" s="481"/>
      <c r="F619" s="569"/>
      <c r="G619" s="32"/>
      <c r="H619" s="32"/>
      <c r="I619" s="482"/>
      <c r="J619" s="482"/>
      <c r="K619" s="469"/>
      <c r="L619" s="288">
        <f>IF(RIGHT(S619)="T",(+H619-G619),0)</f>
        <v>0</v>
      </c>
      <c r="M619" s="288">
        <f>IF(RIGHT(S619)="U",(+H619-G619),0)</f>
        <v>0</v>
      </c>
      <c r="N619" s="288">
        <f>IF(RIGHT(S619)="C",(+H619-G619),0)</f>
        <v>0</v>
      </c>
      <c r="O619" s="288">
        <f>IF(RIGHT(S619)="D",(+H619-G619),0)</f>
        <v>0</v>
      </c>
      <c r="P619" s="482"/>
      <c r="Q619" s="482"/>
      <c r="R619" s="482"/>
      <c r="S619" s="418"/>
      <c r="T619" s="374"/>
      <c r="U619" s="375"/>
      <c r="V619" s="491"/>
      <c r="W619" s="492"/>
      <c r="X619" s="492"/>
      <c r="Y619" s="492"/>
      <c r="Z619" s="486"/>
      <c r="AA619" s="493"/>
      <c r="AB619" s="943"/>
      <c r="AC619" s="943"/>
      <c r="AD619" s="943"/>
      <c r="AE619" s="943"/>
      <c r="AF619" s="922"/>
      <c r="AG619" s="922"/>
      <c r="AH619" s="922"/>
      <c r="AI619" s="922"/>
      <c r="AJ619" s="922"/>
      <c r="AK619" s="922"/>
      <c r="AL619" s="922"/>
      <c r="AM619" s="922"/>
      <c r="AN619" s="922"/>
      <c r="AO619" s="922"/>
      <c r="AP619" s="922"/>
      <c r="AQ619" s="922"/>
      <c r="AR619" s="922"/>
    </row>
    <row r="620" spans="1:44" s="927" customFormat="1" ht="30" customHeight="1" thickBot="1" x14ac:dyDescent="0.25">
      <c r="A620" s="602"/>
      <c r="B620" s="603"/>
      <c r="C620" s="287" t="s">
        <v>53</v>
      </c>
      <c r="D620" s="279"/>
      <c r="E620" s="483"/>
      <c r="F620" s="484" t="s">
        <v>49</v>
      </c>
      <c r="G620" s="32"/>
      <c r="H620" s="32"/>
      <c r="I620" s="484" t="s">
        <v>49</v>
      </c>
      <c r="J620" s="484" t="s">
        <v>49</v>
      </c>
      <c r="K620" s="484" t="s">
        <v>49</v>
      </c>
      <c r="L620" s="280">
        <f>SUM(L618:L619)</f>
        <v>0</v>
      </c>
      <c r="M620" s="280">
        <f t="shared" ref="M620:O620" si="739">SUM(M618:M619)</f>
        <v>0</v>
      </c>
      <c r="N620" s="280">
        <f t="shared" si="739"/>
        <v>0</v>
      </c>
      <c r="O620" s="280">
        <f t="shared" si="739"/>
        <v>0</v>
      </c>
      <c r="P620" s="484"/>
      <c r="Q620" s="484"/>
      <c r="R620" s="484"/>
      <c r="S620" s="279"/>
      <c r="T620" s="509"/>
      <c r="U620" s="803"/>
      <c r="V620" s="538">
        <f t="shared" ref="V620" si="740">$AB$11-((N620*24))</f>
        <v>744</v>
      </c>
      <c r="W620" s="610">
        <v>240</v>
      </c>
      <c r="X620" s="605"/>
      <c r="Y620" s="611">
        <f t="shared" ref="Y620" si="741">W620</f>
        <v>240</v>
      </c>
      <c r="Z620" s="486">
        <f t="shared" ref="Z620" si="742">(Y620*(V620-L620*24))/V620</f>
        <v>240</v>
      </c>
      <c r="AA620" s="612">
        <f t="shared" ref="AA620" si="743">(Z620/Y620)*100</f>
        <v>100</v>
      </c>
      <c r="AB620" s="943"/>
      <c r="AC620" s="943"/>
      <c r="AD620" s="943"/>
      <c r="AE620" s="943"/>
      <c r="AF620" s="922"/>
      <c r="AG620" s="922"/>
      <c r="AH620" s="922"/>
      <c r="AI620" s="922"/>
      <c r="AJ620" s="922"/>
      <c r="AK620" s="922"/>
      <c r="AL620" s="922"/>
      <c r="AM620" s="922"/>
      <c r="AN620" s="922"/>
      <c r="AO620" s="922"/>
      <c r="AP620" s="922"/>
      <c r="AQ620" s="922"/>
      <c r="AR620" s="922"/>
    </row>
    <row r="621" spans="1:44" s="927" customFormat="1" ht="30" customHeight="1" thickBot="1" x14ac:dyDescent="0.25">
      <c r="A621" s="602">
        <v>4</v>
      </c>
      <c r="B621" s="512" t="s">
        <v>348</v>
      </c>
      <c r="C621" s="720" t="s">
        <v>349</v>
      </c>
      <c r="D621" s="610">
        <v>240</v>
      </c>
      <c r="E621" s="592" t="s">
        <v>546</v>
      </c>
      <c r="F621" s="606" t="s">
        <v>49</v>
      </c>
      <c r="G621" s="32"/>
      <c r="H621" s="32"/>
      <c r="I621" s="490" t="s">
        <v>49</v>
      </c>
      <c r="J621" s="490" t="s">
        <v>49</v>
      </c>
      <c r="K621" s="514"/>
      <c r="L621" s="288">
        <f>IF(RIGHT(S621)="T",(+H621-G621),0)</f>
        <v>0</v>
      </c>
      <c r="M621" s="288">
        <f>IF(RIGHT(S621)="U",(+H621-G621),0)</f>
        <v>0</v>
      </c>
      <c r="N621" s="288">
        <f>IF(RIGHT(S621)="C",(+H621-G621),0)</f>
        <v>0</v>
      </c>
      <c r="O621" s="288">
        <f>IF(RIGHT(S621)="D",(+H621-G621),0)</f>
        <v>0</v>
      </c>
      <c r="P621" s="490"/>
      <c r="Q621" s="490"/>
      <c r="R621" s="490"/>
      <c r="S621" s="23"/>
      <c r="T621" s="374"/>
      <c r="U621" s="372"/>
      <c r="V621" s="587"/>
      <c r="W621" s="588"/>
      <c r="X621" s="588"/>
      <c r="Y621" s="588"/>
      <c r="Z621" s="486"/>
      <c r="AA621" s="589"/>
      <c r="AB621" s="943"/>
      <c r="AC621" s="943"/>
      <c r="AD621" s="943"/>
      <c r="AE621" s="943"/>
      <c r="AF621" s="922"/>
      <c r="AG621" s="922"/>
      <c r="AH621" s="922"/>
      <c r="AI621" s="922"/>
      <c r="AJ621" s="922"/>
      <c r="AK621" s="922"/>
      <c r="AL621" s="922"/>
      <c r="AM621" s="922"/>
      <c r="AN621" s="922"/>
      <c r="AO621" s="922"/>
      <c r="AP621" s="922"/>
      <c r="AQ621" s="922"/>
      <c r="AR621" s="922"/>
    </row>
    <row r="622" spans="1:44" s="927" customFormat="1" ht="30" customHeight="1" thickBot="1" x14ac:dyDescent="0.25">
      <c r="A622" s="602"/>
      <c r="B622" s="518"/>
      <c r="C622" s="722"/>
      <c r="D622" s="568"/>
      <c r="E622" s="481"/>
      <c r="F622" s="569"/>
      <c r="G622" s="22"/>
      <c r="H622" s="22"/>
      <c r="I622" s="482"/>
      <c r="J622" s="482"/>
      <c r="K622" s="469"/>
      <c r="L622" s="288">
        <f t="shared" ref="L622:L623" si="744">IF(RIGHT(S622)="T",(+H622-G622),0)</f>
        <v>0</v>
      </c>
      <c r="M622" s="288">
        <f t="shared" ref="M622:M623" si="745">IF(RIGHT(S622)="U",(+H622-G622),0)</f>
        <v>0</v>
      </c>
      <c r="N622" s="288">
        <f t="shared" ref="N622:N623" si="746">IF(RIGHT(S622)="C",(+H622-G622),0)</f>
        <v>0</v>
      </c>
      <c r="O622" s="288">
        <f t="shared" ref="O622:O623" si="747">IF(RIGHT(S622)="D",(+H622-G622),0)</f>
        <v>0</v>
      </c>
      <c r="P622" s="482"/>
      <c r="Q622" s="482"/>
      <c r="R622" s="482"/>
      <c r="S622" s="54"/>
      <c r="T622" s="24"/>
      <c r="U622" s="375"/>
      <c r="V622" s="491"/>
      <c r="W622" s="492"/>
      <c r="X622" s="492"/>
      <c r="Y622" s="492"/>
      <c r="Z622" s="486"/>
      <c r="AA622" s="493"/>
      <c r="AB622" s="943"/>
      <c r="AC622" s="943"/>
      <c r="AD622" s="943"/>
      <c r="AE622" s="943"/>
      <c r="AF622" s="922"/>
      <c r="AG622" s="922"/>
      <c r="AH622" s="922"/>
      <c r="AI622" s="922"/>
      <c r="AJ622" s="922"/>
      <c r="AK622" s="922"/>
      <c r="AL622" s="922"/>
      <c r="AM622" s="922"/>
      <c r="AN622" s="922"/>
      <c r="AO622" s="922"/>
      <c r="AP622" s="922"/>
      <c r="AQ622" s="922"/>
      <c r="AR622" s="922"/>
    </row>
    <row r="623" spans="1:44" s="927" customFormat="1" ht="30" customHeight="1" thickBot="1" x14ac:dyDescent="0.25">
      <c r="A623" s="602"/>
      <c r="B623" s="567"/>
      <c r="C623" s="808"/>
      <c r="D623" s="568"/>
      <c r="E623" s="481"/>
      <c r="F623" s="569"/>
      <c r="G623" s="22"/>
      <c r="H623" s="22"/>
      <c r="I623" s="482"/>
      <c r="J623" s="482"/>
      <c r="K623" s="469"/>
      <c r="L623" s="288">
        <f t="shared" si="744"/>
        <v>0</v>
      </c>
      <c r="M623" s="288">
        <f t="shared" si="745"/>
        <v>0</v>
      </c>
      <c r="N623" s="288">
        <f t="shared" si="746"/>
        <v>0</v>
      </c>
      <c r="O623" s="288">
        <f t="shared" si="747"/>
        <v>0</v>
      </c>
      <c r="P623" s="482"/>
      <c r="Q623" s="482"/>
      <c r="R623" s="482"/>
      <c r="S623" s="356"/>
      <c r="T623" s="24"/>
      <c r="U623" s="375"/>
      <c r="V623" s="491"/>
      <c r="W623" s="492"/>
      <c r="X623" s="492"/>
      <c r="Y623" s="492"/>
      <c r="Z623" s="486"/>
      <c r="AA623" s="493"/>
      <c r="AB623" s="943"/>
      <c r="AC623" s="943"/>
      <c r="AD623" s="943"/>
      <c r="AE623" s="943"/>
      <c r="AF623" s="922"/>
      <c r="AG623" s="922"/>
      <c r="AH623" s="922"/>
      <c r="AI623" s="922"/>
      <c r="AJ623" s="922"/>
      <c r="AK623" s="922"/>
      <c r="AL623" s="922"/>
      <c r="AM623" s="922"/>
      <c r="AN623" s="922"/>
      <c r="AO623" s="922"/>
      <c r="AP623" s="922"/>
      <c r="AQ623" s="922"/>
      <c r="AR623" s="922"/>
    </row>
    <row r="624" spans="1:44" s="927" customFormat="1" ht="30" customHeight="1" thickBot="1" x14ac:dyDescent="0.25">
      <c r="A624" s="602"/>
      <c r="B624" s="603"/>
      <c r="C624" s="287" t="s">
        <v>53</v>
      </c>
      <c r="D624" s="279"/>
      <c r="E624" s="483"/>
      <c r="F624" s="484" t="s">
        <v>49</v>
      </c>
      <c r="G624" s="283"/>
      <c r="H624" s="283"/>
      <c r="I624" s="484" t="s">
        <v>49</v>
      </c>
      <c r="J624" s="484" t="s">
        <v>49</v>
      </c>
      <c r="K624" s="484" t="s">
        <v>49</v>
      </c>
      <c r="L624" s="280">
        <f>SUM(L621:L623)</f>
        <v>0</v>
      </c>
      <c r="M624" s="280">
        <f t="shared" ref="M624:O624" si="748">SUM(M621:M623)</f>
        <v>0</v>
      </c>
      <c r="N624" s="280">
        <f t="shared" si="748"/>
        <v>0</v>
      </c>
      <c r="O624" s="280">
        <f t="shared" si="748"/>
        <v>0</v>
      </c>
      <c r="P624" s="484"/>
      <c r="Q624" s="484"/>
      <c r="R624" s="484"/>
      <c r="S624" s="279"/>
      <c r="T624" s="509"/>
      <c r="U624" s="803"/>
      <c r="V624" s="538">
        <f t="shared" ref="V624" si="749">$AB$11-((N624*24))</f>
        <v>744</v>
      </c>
      <c r="W624" s="610">
        <v>240</v>
      </c>
      <c r="X624" s="605"/>
      <c r="Y624" s="611">
        <f t="shared" ref="Y624" si="750">W624</f>
        <v>240</v>
      </c>
      <c r="Z624" s="486">
        <f t="shared" ref="Z624" si="751">(Y624*(V624-L624*24))/V624</f>
        <v>240</v>
      </c>
      <c r="AA624" s="612">
        <f t="shared" ref="AA624" si="752">(Z624/Y624)*100</f>
        <v>100</v>
      </c>
      <c r="AB624" s="943"/>
      <c r="AC624" s="943"/>
      <c r="AD624" s="943"/>
      <c r="AE624" s="943"/>
      <c r="AF624" s="922"/>
      <c r="AG624" s="922"/>
      <c r="AH624" s="922"/>
      <c r="AI624" s="922"/>
      <c r="AJ624" s="922"/>
      <c r="AK624" s="922"/>
      <c r="AL624" s="922"/>
      <c r="AM624" s="922"/>
      <c r="AN624" s="922"/>
      <c r="AO624" s="922"/>
      <c r="AP624" s="922"/>
      <c r="AQ624" s="922"/>
      <c r="AR624" s="922"/>
    </row>
    <row r="625" spans="1:44" s="927" customFormat="1" ht="30" customHeight="1" thickBot="1" x14ac:dyDescent="0.25">
      <c r="A625" s="602">
        <v>5</v>
      </c>
      <c r="B625" s="603" t="s">
        <v>350</v>
      </c>
      <c r="C625" s="800" t="s">
        <v>351</v>
      </c>
      <c r="D625" s="610">
        <v>80</v>
      </c>
      <c r="E625" s="592" t="s">
        <v>546</v>
      </c>
      <c r="F625" s="606" t="s">
        <v>49</v>
      </c>
      <c r="G625" s="828"/>
      <c r="H625" s="828"/>
      <c r="I625" s="802"/>
      <c r="J625" s="802"/>
      <c r="K625" s="802"/>
      <c r="L625" s="288">
        <f t="shared" ref="L625" si="753">IF(RIGHT(S625)="T",(+H625-G625),0)</f>
        <v>0</v>
      </c>
      <c r="M625" s="288">
        <f t="shared" ref="M625" si="754">IF(RIGHT(S625)="U",(+H625-G625),0)</f>
        <v>0</v>
      </c>
      <c r="N625" s="288">
        <f t="shared" ref="N625" si="755">IF(RIGHT(S625)="C",(+H625-G625),0)</f>
        <v>0</v>
      </c>
      <c r="O625" s="288">
        <f t="shared" ref="O625" si="756">IF(RIGHT(S625)="D",(+H625-G625),0)</f>
        <v>0</v>
      </c>
      <c r="P625" s="803"/>
      <c r="Q625" s="803"/>
      <c r="R625" s="803"/>
      <c r="S625" s="803"/>
      <c r="T625" s="806"/>
      <c r="U625" s="803"/>
      <c r="V625" s="538">
        <f t="shared" si="735"/>
        <v>744</v>
      </c>
      <c r="W625" s="610">
        <v>80</v>
      </c>
      <c r="X625" s="605"/>
      <c r="Y625" s="611">
        <f t="shared" si="736"/>
        <v>80</v>
      </c>
      <c r="Z625" s="486">
        <f t="shared" si="737"/>
        <v>80</v>
      </c>
      <c r="AA625" s="612">
        <f t="shared" si="738"/>
        <v>100</v>
      </c>
      <c r="AB625" s="943"/>
      <c r="AC625" s="943"/>
      <c r="AD625" s="943"/>
      <c r="AE625" s="943"/>
      <c r="AF625" s="922"/>
      <c r="AG625" s="922"/>
      <c r="AH625" s="922"/>
      <c r="AI625" s="922"/>
      <c r="AJ625" s="922"/>
      <c r="AK625" s="922"/>
      <c r="AL625" s="922"/>
      <c r="AM625" s="922"/>
      <c r="AN625" s="922"/>
      <c r="AO625" s="922"/>
      <c r="AP625" s="922"/>
      <c r="AQ625" s="922"/>
      <c r="AR625" s="922"/>
    </row>
    <row r="626" spans="1:44" s="927" customFormat="1" ht="30" customHeight="1" thickBot="1" x14ac:dyDescent="0.25">
      <c r="A626" s="819">
        <v>6</v>
      </c>
      <c r="B626" s="518" t="s">
        <v>352</v>
      </c>
      <c r="C626" s="722" t="s">
        <v>353</v>
      </c>
      <c r="D626" s="481">
        <v>125</v>
      </c>
      <c r="E626" s="592" t="s">
        <v>546</v>
      </c>
      <c r="F626" s="482" t="s">
        <v>49</v>
      </c>
      <c r="G626" s="100"/>
      <c r="H626" s="100"/>
      <c r="I626" s="737"/>
      <c r="J626" s="737"/>
      <c r="K626" s="737"/>
      <c r="L626" s="288">
        <f t="shared" ref="L626" si="757">IF(RIGHT(S626)="T",(+H626-G626),0)</f>
        <v>0</v>
      </c>
      <c r="M626" s="288">
        <f t="shared" ref="M626" si="758">IF(RIGHT(S626)="U",(+H626-G626),0)</f>
        <v>0</v>
      </c>
      <c r="N626" s="288">
        <f t="shared" ref="N626" si="759">IF(RIGHT(S626)="C",(+H626-G626),0)</f>
        <v>0</v>
      </c>
      <c r="O626" s="288">
        <f t="shared" ref="O626" si="760">IF(RIGHT(S626)="D",(+H626-G626),0)</f>
        <v>0</v>
      </c>
      <c r="P626" s="838"/>
      <c r="Q626" s="838"/>
      <c r="R626" s="838"/>
      <c r="S626" s="23"/>
      <c r="T626" s="419"/>
      <c r="U626" s="838"/>
      <c r="V626" s="617">
        <f t="shared" si="735"/>
        <v>744</v>
      </c>
      <c r="W626" s="481">
        <v>125</v>
      </c>
      <c r="X626" s="494"/>
      <c r="Y626" s="618">
        <f t="shared" si="736"/>
        <v>125</v>
      </c>
      <c r="Z626" s="486">
        <f t="shared" si="737"/>
        <v>125</v>
      </c>
      <c r="AA626" s="617">
        <f t="shared" si="738"/>
        <v>100</v>
      </c>
      <c r="AB626" s="943"/>
      <c r="AC626" s="943"/>
      <c r="AD626" s="943"/>
      <c r="AE626" s="943"/>
      <c r="AF626" s="922"/>
      <c r="AG626" s="922"/>
      <c r="AH626" s="922"/>
      <c r="AI626" s="922"/>
      <c r="AJ626" s="922"/>
      <c r="AK626" s="922"/>
      <c r="AL626" s="922"/>
      <c r="AM626" s="922"/>
      <c r="AN626" s="922"/>
      <c r="AO626" s="922"/>
      <c r="AP626" s="922"/>
      <c r="AQ626" s="922"/>
      <c r="AR626" s="922"/>
    </row>
    <row r="627" spans="1:44" s="927" customFormat="1" ht="30" customHeight="1" thickBot="1" x14ac:dyDescent="0.25">
      <c r="A627" s="602">
        <v>7</v>
      </c>
      <c r="B627" s="603" t="s">
        <v>354</v>
      </c>
      <c r="C627" s="800" t="s">
        <v>355</v>
      </c>
      <c r="D627" s="610">
        <v>80</v>
      </c>
      <c r="E627" s="592" t="s">
        <v>546</v>
      </c>
      <c r="F627" s="490" t="s">
        <v>49</v>
      </c>
      <c r="G627" s="100"/>
      <c r="H627" s="100"/>
      <c r="I627" s="490" t="s">
        <v>49</v>
      </c>
      <c r="J627" s="490" t="s">
        <v>49</v>
      </c>
      <c r="K627" s="514"/>
      <c r="L627" s="288">
        <f>IF(RIGHT(S627)="T",(+H627-G627),0)</f>
        <v>0</v>
      </c>
      <c r="M627" s="288">
        <f>IF(RIGHT(S627)="U",(+H627-G627),0)</f>
        <v>0</v>
      </c>
      <c r="N627" s="288">
        <f>IF(RIGHT(S627)="C",(+H627-G627),0)</f>
        <v>0</v>
      </c>
      <c r="O627" s="288">
        <f>IF(RIGHT(S627)="D",(+H627-G627),0)</f>
        <v>0</v>
      </c>
      <c r="P627" s="490"/>
      <c r="Q627" s="490"/>
      <c r="R627" s="490"/>
      <c r="S627" s="23"/>
      <c r="T627" s="419"/>
      <c r="U627" s="372"/>
      <c r="V627" s="587"/>
      <c r="W627" s="588"/>
      <c r="X627" s="588"/>
      <c r="Y627" s="588"/>
      <c r="Z627" s="486"/>
      <c r="AA627" s="589"/>
      <c r="AB627" s="943"/>
      <c r="AC627" s="943"/>
      <c r="AD627" s="943"/>
      <c r="AE627" s="943"/>
      <c r="AF627" s="922"/>
      <c r="AG627" s="922"/>
      <c r="AH627" s="922"/>
      <c r="AI627" s="922"/>
      <c r="AJ627" s="922"/>
      <c r="AK627" s="922"/>
      <c r="AL627" s="922"/>
      <c r="AM627" s="922"/>
      <c r="AN627" s="922"/>
      <c r="AO627" s="922"/>
      <c r="AP627" s="922"/>
      <c r="AQ627" s="922"/>
      <c r="AR627" s="922"/>
    </row>
    <row r="628" spans="1:44" s="927" customFormat="1" ht="30" customHeight="1" thickBot="1" x14ac:dyDescent="0.25">
      <c r="A628" s="616"/>
      <c r="B628" s="567"/>
      <c r="C628" s="808"/>
      <c r="D628" s="568"/>
      <c r="E628" s="483"/>
      <c r="F628" s="490" t="s">
        <v>49</v>
      </c>
      <c r="G628" s="272"/>
      <c r="H628" s="272"/>
      <c r="I628" s="490" t="s">
        <v>49</v>
      </c>
      <c r="J628" s="490" t="s">
        <v>49</v>
      </c>
      <c r="K628" s="514"/>
      <c r="L628" s="288">
        <f>IF(RIGHT(S628)="T",(+H628-G628),0)</f>
        <v>0</v>
      </c>
      <c r="M628" s="288">
        <f>IF(RIGHT(S628)="U",(+H628-G628),0)</f>
        <v>0</v>
      </c>
      <c r="N628" s="288">
        <f>IF(RIGHT(S628)="C",(+H628-G628),0)</f>
        <v>0</v>
      </c>
      <c r="O628" s="288">
        <f>IF(RIGHT(S628)="D",(+H628-G628),0)</f>
        <v>0</v>
      </c>
      <c r="P628" s="490"/>
      <c r="Q628" s="490"/>
      <c r="R628" s="490"/>
      <c r="S628" s="289"/>
      <c r="T628" s="891"/>
      <c r="U628" s="372"/>
      <c r="V628" s="587"/>
      <c r="W628" s="588"/>
      <c r="X628" s="588"/>
      <c r="Y628" s="588"/>
      <c r="Z628" s="486"/>
      <c r="AA628" s="589"/>
      <c r="AB628" s="943"/>
      <c r="AC628" s="943"/>
      <c r="AD628" s="943"/>
      <c r="AE628" s="943"/>
      <c r="AF628" s="922"/>
      <c r="AG628" s="922"/>
      <c r="AH628" s="922"/>
      <c r="AI628" s="922"/>
      <c r="AJ628" s="922"/>
      <c r="AK628" s="922"/>
      <c r="AL628" s="922"/>
      <c r="AM628" s="922"/>
      <c r="AN628" s="922"/>
      <c r="AO628" s="922"/>
      <c r="AP628" s="922"/>
      <c r="AQ628" s="922"/>
      <c r="AR628" s="922"/>
    </row>
    <row r="629" spans="1:44" s="927" customFormat="1" ht="30" customHeight="1" thickBot="1" x14ac:dyDescent="0.25">
      <c r="A629" s="278"/>
      <c r="B629" s="279"/>
      <c r="C629" s="287" t="s">
        <v>53</v>
      </c>
      <c r="D629" s="279"/>
      <c r="E629" s="483"/>
      <c r="F629" s="484" t="s">
        <v>49</v>
      </c>
      <c r="G629" s="283"/>
      <c r="H629" s="283"/>
      <c r="I629" s="484" t="s">
        <v>49</v>
      </c>
      <c r="J629" s="484" t="s">
        <v>49</v>
      </c>
      <c r="K629" s="484" t="s">
        <v>49</v>
      </c>
      <c r="L629" s="280">
        <f>SUM(L627:L627)</f>
        <v>0</v>
      </c>
      <c r="M629" s="280">
        <f>SUM(M627:M627)</f>
        <v>0</v>
      </c>
      <c r="N629" s="280">
        <f>SUM(N627:N627)</f>
        <v>0</v>
      </c>
      <c r="O629" s="280">
        <f>SUM(O627:O628)</f>
        <v>0</v>
      </c>
      <c r="P629" s="484"/>
      <c r="Q629" s="484"/>
      <c r="R629" s="484"/>
      <c r="S629" s="279"/>
      <c r="T629" s="509"/>
      <c r="U629" s="279"/>
      <c r="V629" s="538">
        <f t="shared" ref="V629" si="761">$AB$11-((N629*24))</f>
        <v>744</v>
      </c>
      <c r="W629" s="610">
        <v>80</v>
      </c>
      <c r="X629" s="605"/>
      <c r="Y629" s="611">
        <f t="shared" ref="Y629" si="762">W629</f>
        <v>80</v>
      </c>
      <c r="Z629" s="486">
        <f t="shared" ref="Z629" si="763">(Y629*(V629-L629*24))/V629</f>
        <v>80</v>
      </c>
      <c r="AA629" s="612">
        <f t="shared" ref="AA629" si="764">(Z629/Y629)*100</f>
        <v>100</v>
      </c>
      <c r="AB629" s="943"/>
      <c r="AC629" s="943"/>
      <c r="AD629" s="943"/>
      <c r="AE629" s="943"/>
      <c r="AF629" s="922"/>
      <c r="AG629" s="922"/>
      <c r="AH629" s="922"/>
      <c r="AI629" s="922"/>
      <c r="AJ629" s="922"/>
      <c r="AK629" s="922"/>
      <c r="AL629" s="922"/>
      <c r="AM629" s="922"/>
      <c r="AN629" s="922"/>
      <c r="AO629" s="922"/>
      <c r="AP629" s="922"/>
      <c r="AQ629" s="922"/>
      <c r="AR629" s="922"/>
    </row>
    <row r="630" spans="1:44" s="937" customFormat="1" ht="30" customHeight="1" thickBot="1" x14ac:dyDescent="0.25">
      <c r="A630" s="355">
        <v>8</v>
      </c>
      <c r="B630" s="892" t="s">
        <v>356</v>
      </c>
      <c r="C630" s="893" t="s">
        <v>357</v>
      </c>
      <c r="D630" s="592">
        <v>125</v>
      </c>
      <c r="E630" s="592" t="s">
        <v>546</v>
      </c>
      <c r="F630" s="490" t="s">
        <v>49</v>
      </c>
      <c r="G630" s="100"/>
      <c r="H630" s="100"/>
      <c r="I630" s="490" t="s">
        <v>49</v>
      </c>
      <c r="J630" s="490" t="s">
        <v>49</v>
      </c>
      <c r="K630" s="514"/>
      <c r="L630" s="288">
        <f>IF(RIGHT(S630)="T",(+H630-G630),0)</f>
        <v>0</v>
      </c>
      <c r="M630" s="288">
        <f>IF(RIGHT(S630)="U",(+H630-G630),0)</f>
        <v>0</v>
      </c>
      <c r="N630" s="288">
        <f>IF(RIGHT(S630)="C",(+H630-G630),0)</f>
        <v>0</v>
      </c>
      <c r="O630" s="288">
        <f>IF(RIGHT(S630)="D",(+H630-G630),0)</f>
        <v>0</v>
      </c>
      <c r="P630" s="490"/>
      <c r="Q630" s="490"/>
      <c r="R630" s="490"/>
      <c r="S630" s="23"/>
      <c r="T630" s="419"/>
      <c r="U630" s="372"/>
      <c r="V630" s="587"/>
      <c r="W630" s="588"/>
      <c r="X630" s="588"/>
      <c r="Y630" s="588"/>
      <c r="Z630" s="486"/>
      <c r="AA630" s="589"/>
    </row>
    <row r="631" spans="1:44" s="938" customFormat="1" ht="30" customHeight="1" thickBot="1" x14ac:dyDescent="0.25">
      <c r="A631" s="278"/>
      <c r="B631" s="279"/>
      <c r="C631" s="287" t="s">
        <v>53</v>
      </c>
      <c r="D631" s="279"/>
      <c r="E631" s="483"/>
      <c r="F631" s="484" t="s">
        <v>49</v>
      </c>
      <c r="G631" s="283"/>
      <c r="H631" s="283"/>
      <c r="I631" s="484" t="s">
        <v>49</v>
      </c>
      <c r="J631" s="484" t="s">
        <v>49</v>
      </c>
      <c r="K631" s="484" t="s">
        <v>49</v>
      </c>
      <c r="L631" s="280">
        <f>SUM(L630:L630)</f>
        <v>0</v>
      </c>
      <c r="M631" s="280">
        <f>SUM(M630:M630)</f>
        <v>0</v>
      </c>
      <c r="N631" s="280">
        <f>SUM(N630:N630)</f>
        <v>0</v>
      </c>
      <c r="O631" s="280">
        <f>SUM(O630:O630)</f>
        <v>0</v>
      </c>
      <c r="P631" s="484"/>
      <c r="Q631" s="484"/>
      <c r="R631" s="484"/>
      <c r="S631" s="279"/>
      <c r="T631" s="509"/>
      <c r="U631" s="279"/>
      <c r="V631" s="486">
        <f>$AB$11-((N631*24))</f>
        <v>744</v>
      </c>
      <c r="W631" s="483">
        <v>125</v>
      </c>
      <c r="X631" s="510"/>
      <c r="Y631" s="281">
        <f t="shared" ref="Y631" si="765">W631</f>
        <v>125</v>
      </c>
      <c r="Z631" s="486">
        <f>(Y631*(V631-L631*24))/V631</f>
        <v>125</v>
      </c>
      <c r="AA631" s="282">
        <f t="shared" ref="AA631" si="766">(Z631/Y631)*100</f>
        <v>100</v>
      </c>
      <c r="AB631" s="937"/>
    </row>
    <row r="632" spans="1:44" s="927" customFormat="1" ht="30" customHeight="1" thickBot="1" x14ac:dyDescent="0.25">
      <c r="A632" s="602">
        <v>9</v>
      </c>
      <c r="B632" s="603" t="s">
        <v>358</v>
      </c>
      <c r="C632" s="800" t="s">
        <v>359</v>
      </c>
      <c r="D632" s="610">
        <v>125</v>
      </c>
      <c r="E632" s="592" t="s">
        <v>546</v>
      </c>
      <c r="F632" s="490" t="s">
        <v>49</v>
      </c>
      <c r="G632" s="100"/>
      <c r="H632" s="100"/>
      <c r="I632" s="490" t="s">
        <v>49</v>
      </c>
      <c r="J632" s="490" t="s">
        <v>49</v>
      </c>
      <c r="K632" s="514"/>
      <c r="L632" s="288">
        <f>IF(RIGHT(S632)="T",(+H632-G632),0)</f>
        <v>0</v>
      </c>
      <c r="M632" s="288">
        <f>IF(RIGHT(S632)="U",(+H632-G632),0)</f>
        <v>0</v>
      </c>
      <c r="N632" s="288">
        <f>IF(RIGHT(S632)="C",(+H632-G632),0)</f>
        <v>0</v>
      </c>
      <c r="O632" s="288">
        <f>IF(RIGHT(S632)="D",(+H632-G632),0)</f>
        <v>0</v>
      </c>
      <c r="P632" s="490"/>
      <c r="Q632" s="490"/>
      <c r="R632" s="490"/>
      <c r="S632" s="23"/>
      <c r="T632" s="419"/>
      <c r="U632" s="372"/>
      <c r="V632" s="587"/>
      <c r="W632" s="588"/>
      <c r="X632" s="588"/>
      <c r="Y632" s="588"/>
      <c r="Z632" s="486"/>
      <c r="AA632" s="589"/>
      <c r="AB632" s="943"/>
      <c r="AC632" s="943"/>
      <c r="AD632" s="943"/>
      <c r="AE632" s="943"/>
      <c r="AF632" s="922"/>
      <c r="AG632" s="922"/>
      <c r="AH632" s="922"/>
      <c r="AI632" s="922"/>
      <c r="AJ632" s="922"/>
      <c r="AK632" s="922"/>
      <c r="AL632" s="922"/>
      <c r="AM632" s="922"/>
      <c r="AN632" s="922"/>
      <c r="AO632" s="922"/>
      <c r="AP632" s="922"/>
      <c r="AQ632" s="922"/>
      <c r="AR632" s="922"/>
    </row>
    <row r="633" spans="1:44" s="927" customFormat="1" ht="30" customHeight="1" thickBot="1" x14ac:dyDescent="0.25">
      <c r="A633" s="616"/>
      <c r="B633" s="567"/>
      <c r="C633" s="808"/>
      <c r="D633" s="568"/>
      <c r="E633" s="568"/>
      <c r="F633" s="490" t="s">
        <v>49</v>
      </c>
      <c r="G633" s="272"/>
      <c r="H633" s="272"/>
      <c r="I633" s="490" t="s">
        <v>49</v>
      </c>
      <c r="J633" s="490" t="s">
        <v>49</v>
      </c>
      <c r="K633" s="514"/>
      <c r="L633" s="288">
        <f>IF(RIGHT(S633)="T",(+H633-G633),0)</f>
        <v>0</v>
      </c>
      <c r="M633" s="288">
        <f>IF(RIGHT(S633)="U",(+H633-G633),0)</f>
        <v>0</v>
      </c>
      <c r="N633" s="288">
        <f>IF(RIGHT(S633)="C",(+H633-G633),0)</f>
        <v>0</v>
      </c>
      <c r="O633" s="288">
        <f>IF(RIGHT(S633)="D",(+H633-G633),0)</f>
        <v>0</v>
      </c>
      <c r="P633" s="490"/>
      <c r="Q633" s="490"/>
      <c r="R633" s="490"/>
      <c r="S633" s="289"/>
      <c r="T633" s="891"/>
      <c r="U633" s="372"/>
      <c r="V633" s="587"/>
      <c r="W633" s="588"/>
      <c r="X633" s="588"/>
      <c r="Y633" s="588"/>
      <c r="Z633" s="486"/>
      <c r="AA633" s="589"/>
      <c r="AB633" s="943"/>
      <c r="AC633" s="943"/>
      <c r="AD633" s="943"/>
      <c r="AE633" s="943"/>
      <c r="AF633" s="922"/>
      <c r="AG633" s="922"/>
      <c r="AH633" s="922"/>
      <c r="AI633" s="922"/>
      <c r="AJ633" s="922"/>
      <c r="AK633" s="922"/>
      <c r="AL633" s="922"/>
      <c r="AM633" s="922"/>
      <c r="AN633" s="922"/>
      <c r="AO633" s="922"/>
      <c r="AP633" s="922"/>
      <c r="AQ633" s="922"/>
      <c r="AR633" s="922"/>
    </row>
    <row r="634" spans="1:44" s="927" customFormat="1" ht="30" customHeight="1" thickBot="1" x14ac:dyDescent="0.25">
      <c r="A634" s="278"/>
      <c r="B634" s="279"/>
      <c r="C634" s="287" t="s">
        <v>53</v>
      </c>
      <c r="D634" s="279"/>
      <c r="E634" s="483"/>
      <c r="F634" s="484" t="s">
        <v>49</v>
      </c>
      <c r="G634" s="283"/>
      <c r="H634" s="283"/>
      <c r="I634" s="484" t="s">
        <v>49</v>
      </c>
      <c r="J634" s="484" t="s">
        <v>49</v>
      </c>
      <c r="K634" s="484" t="s">
        <v>49</v>
      </c>
      <c r="L634" s="280">
        <f>SUM(L632:L632)</f>
        <v>0</v>
      </c>
      <c r="M634" s="280">
        <f>SUM(M632:M632)</f>
        <v>0</v>
      </c>
      <c r="N634" s="280">
        <f>SUM(N632:N632)</f>
        <v>0</v>
      </c>
      <c r="O634" s="280">
        <f>SUM(O632:O633)</f>
        <v>0</v>
      </c>
      <c r="P634" s="484"/>
      <c r="Q634" s="484"/>
      <c r="R634" s="484"/>
      <c r="S634" s="279"/>
      <c r="T634" s="509"/>
      <c r="U634" s="279"/>
      <c r="V634" s="538">
        <f>$AB$11-((N634*24))</f>
        <v>744</v>
      </c>
      <c r="W634" s="610">
        <v>125</v>
      </c>
      <c r="X634" s="605"/>
      <c r="Y634" s="611">
        <f t="shared" ref="Y634" si="767">W634</f>
        <v>125</v>
      </c>
      <c r="Z634" s="486">
        <f>(Y634*(V634-L634*24))/V634</f>
        <v>125</v>
      </c>
      <c r="AA634" s="612">
        <f t="shared" ref="AA634" si="768">(Z634/Y634)*100</f>
        <v>100</v>
      </c>
      <c r="AB634" s="943"/>
      <c r="AC634" s="943"/>
      <c r="AD634" s="943"/>
      <c r="AE634" s="943"/>
      <c r="AF634" s="922"/>
      <c r="AG634" s="922"/>
      <c r="AH634" s="922"/>
      <c r="AI634" s="922"/>
      <c r="AJ634" s="922"/>
      <c r="AK634" s="922"/>
      <c r="AL634" s="922"/>
      <c r="AM634" s="922"/>
      <c r="AN634" s="922"/>
      <c r="AO634" s="922"/>
      <c r="AP634" s="922"/>
      <c r="AQ634" s="922"/>
      <c r="AR634" s="922"/>
    </row>
    <row r="635" spans="1:44" s="927" customFormat="1" ht="30" customHeight="1" thickBot="1" x14ac:dyDescent="0.25">
      <c r="A635" s="602">
        <v>10</v>
      </c>
      <c r="B635" s="603" t="s">
        <v>360</v>
      </c>
      <c r="C635" s="800" t="s">
        <v>361</v>
      </c>
      <c r="D635" s="610">
        <v>125</v>
      </c>
      <c r="E635" s="592" t="s">
        <v>546</v>
      </c>
      <c r="F635" s="490" t="s">
        <v>49</v>
      </c>
      <c r="G635" s="246">
        <v>42936.900694444441</v>
      </c>
      <c r="H635" s="246">
        <v>42938.436111111114</v>
      </c>
      <c r="I635" s="490" t="s">
        <v>49</v>
      </c>
      <c r="J635" s="490" t="s">
        <v>49</v>
      </c>
      <c r="K635" s="490" t="s">
        <v>49</v>
      </c>
      <c r="L635" s="288">
        <f>IF(RIGHT(S635)="T",(+H635-G635),0)</f>
        <v>0</v>
      </c>
      <c r="M635" s="288">
        <f>IF(RIGHT(S635)="U",(+H635-G635),0)</f>
        <v>0</v>
      </c>
      <c r="N635" s="288">
        <f>IF(RIGHT(S635)="C",(+H635-G635),0)</f>
        <v>0</v>
      </c>
      <c r="O635" s="288">
        <f>IF(RIGHT(S635)="D",(+H635-G635),0)</f>
        <v>1.5354166666729725</v>
      </c>
      <c r="P635" s="490"/>
      <c r="Q635" s="490"/>
      <c r="R635" s="490"/>
      <c r="S635" s="23" t="s">
        <v>478</v>
      </c>
      <c r="T635" s="55" t="s">
        <v>1333</v>
      </c>
      <c r="U635" s="372"/>
      <c r="V635" s="587"/>
      <c r="W635" s="588"/>
      <c r="X635" s="588"/>
      <c r="Y635" s="588"/>
      <c r="Z635" s="486"/>
      <c r="AA635" s="589"/>
      <c r="AB635" s="943"/>
      <c r="AC635" s="943"/>
      <c r="AD635" s="943"/>
      <c r="AE635" s="943"/>
      <c r="AF635" s="922"/>
      <c r="AG635" s="922"/>
      <c r="AH635" s="922"/>
      <c r="AI635" s="922"/>
      <c r="AJ635" s="922"/>
      <c r="AK635" s="922"/>
      <c r="AL635" s="922"/>
      <c r="AM635" s="922"/>
      <c r="AN635" s="922"/>
      <c r="AO635" s="922"/>
      <c r="AP635" s="922"/>
      <c r="AQ635" s="922"/>
      <c r="AR635" s="922"/>
    </row>
    <row r="636" spans="1:44" s="927" customFormat="1" ht="30" customHeight="1" thickBot="1" x14ac:dyDescent="0.25">
      <c r="A636" s="327"/>
      <c r="B636" s="328"/>
      <c r="C636" s="329" t="s">
        <v>53</v>
      </c>
      <c r="D636" s="328"/>
      <c r="E636" s="483"/>
      <c r="F636" s="484" t="s">
        <v>49</v>
      </c>
      <c r="G636" s="283"/>
      <c r="H636" s="283"/>
      <c r="I636" s="484" t="s">
        <v>49</v>
      </c>
      <c r="J636" s="484" t="s">
        <v>49</v>
      </c>
      <c r="K636" s="484" t="s">
        <v>49</v>
      </c>
      <c r="L636" s="280">
        <f>SUM(L635:L635)</f>
        <v>0</v>
      </c>
      <c r="M636" s="280">
        <f>SUM(M635:M635)</f>
        <v>0</v>
      </c>
      <c r="N636" s="280">
        <f>SUM(N635:N635)</f>
        <v>0</v>
      </c>
      <c r="O636" s="280">
        <f>SUM(O635:O635)</f>
        <v>1.5354166666729725</v>
      </c>
      <c r="P636" s="484"/>
      <c r="Q636" s="484"/>
      <c r="R636" s="484"/>
      <c r="S636" s="328"/>
      <c r="T636" s="728"/>
      <c r="U636" s="328"/>
      <c r="V636" s="538">
        <f>$AB$11-((N636*24))</f>
        <v>744</v>
      </c>
      <c r="W636" s="610">
        <v>125</v>
      </c>
      <c r="X636" s="605"/>
      <c r="Y636" s="611">
        <f t="shared" ref="Y636" si="769">W636</f>
        <v>125</v>
      </c>
      <c r="Z636" s="486">
        <f>(Y636*(V636-L636*24))/V636</f>
        <v>125</v>
      </c>
      <c r="AA636" s="612">
        <f t="shared" ref="AA636" si="770">(Z636/Y636)*100</f>
        <v>100</v>
      </c>
      <c r="AB636" s="943"/>
      <c r="AC636" s="943"/>
      <c r="AD636" s="943"/>
      <c r="AE636" s="943"/>
      <c r="AF636" s="922"/>
      <c r="AG636" s="922"/>
      <c r="AH636" s="922"/>
      <c r="AI636" s="922"/>
      <c r="AJ636" s="922"/>
      <c r="AK636" s="922"/>
      <c r="AL636" s="922"/>
      <c r="AM636" s="922"/>
      <c r="AN636" s="922"/>
      <c r="AO636" s="922"/>
      <c r="AP636" s="922"/>
      <c r="AQ636" s="922"/>
      <c r="AR636" s="922"/>
    </row>
    <row r="637" spans="1:44" s="937" customFormat="1" ht="30" customHeight="1" thickBot="1" x14ac:dyDescent="0.25">
      <c r="A637" s="274">
        <v>11</v>
      </c>
      <c r="B637" s="894" t="s">
        <v>362</v>
      </c>
      <c r="C637" s="895" t="s">
        <v>363</v>
      </c>
      <c r="D637" s="467">
        <v>240</v>
      </c>
      <c r="E637" s="467" t="s">
        <v>546</v>
      </c>
      <c r="F637" s="490" t="s">
        <v>49</v>
      </c>
      <c r="G637" s="241">
        <v>42917</v>
      </c>
      <c r="H637" s="241">
        <v>42917.667361111111</v>
      </c>
      <c r="I637" s="490" t="s">
        <v>49</v>
      </c>
      <c r="J637" s="490" t="s">
        <v>49</v>
      </c>
      <c r="K637" s="490" t="s">
        <v>49</v>
      </c>
      <c r="L637" s="285">
        <f>IF(RIGHT(S637)="T",(+H637-G637),0)</f>
        <v>0</v>
      </c>
      <c r="M637" s="285">
        <f>IF(RIGHT(S637)="U",(+H637-G637),0)</f>
        <v>0</v>
      </c>
      <c r="N637" s="285">
        <f>IF(RIGHT(S637)="C",(+H637-G637),0)</f>
        <v>0</v>
      </c>
      <c r="O637" s="285">
        <f>IF(RIGHT(S637)="D",(+H637-G637),0)</f>
        <v>0.66736111111094942</v>
      </c>
      <c r="P637" s="490"/>
      <c r="Q637" s="490"/>
      <c r="R637" s="490"/>
      <c r="S637" s="23" t="s">
        <v>478</v>
      </c>
      <c r="T637" s="55" t="s">
        <v>635</v>
      </c>
      <c r="U637" s="372"/>
      <c r="V637" s="587"/>
      <c r="W637" s="588"/>
      <c r="X637" s="588"/>
      <c r="Y637" s="588"/>
      <c r="Z637" s="486"/>
      <c r="AA637" s="589"/>
    </row>
    <row r="638" spans="1:44" s="937" customFormat="1" ht="30" customHeight="1" thickBot="1" x14ac:dyDescent="0.25">
      <c r="A638" s="276"/>
      <c r="B638" s="305"/>
      <c r="C638" s="896"/>
      <c r="D638" s="481"/>
      <c r="E638" s="481"/>
      <c r="F638" s="490"/>
      <c r="G638" s="241">
        <v>42923.84375</v>
      </c>
      <c r="H638" s="241">
        <v>42925.338888888888</v>
      </c>
      <c r="I638" s="490"/>
      <c r="J638" s="490"/>
      <c r="K638" s="490"/>
      <c r="L638" s="285">
        <f t="shared" ref="L638:L642" si="771">IF(RIGHT(S638)="T",(+H638-G638),0)</f>
        <v>0</v>
      </c>
      <c r="M638" s="285">
        <f t="shared" ref="M638:M642" si="772">IF(RIGHT(S638)="U",(+H638-G638),0)</f>
        <v>0</v>
      </c>
      <c r="N638" s="285">
        <f t="shared" ref="N638:N642" si="773">IF(RIGHT(S638)="C",(+H638-G638),0)</f>
        <v>0</v>
      </c>
      <c r="O638" s="285">
        <f t="shared" ref="O638:O642" si="774">IF(RIGHT(S638)="D",(+H638-G638),0)</f>
        <v>1.4951388888875954</v>
      </c>
      <c r="P638" s="490"/>
      <c r="Q638" s="490"/>
      <c r="R638" s="490"/>
      <c r="S638" s="23" t="s">
        <v>478</v>
      </c>
      <c r="T638" s="55" t="s">
        <v>1335</v>
      </c>
      <c r="U638" s="411"/>
      <c r="V638" s="496"/>
      <c r="W638" s="497"/>
      <c r="X638" s="497"/>
      <c r="Y638" s="497"/>
      <c r="Z638" s="486"/>
      <c r="AA638" s="498"/>
    </row>
    <row r="639" spans="1:44" s="937" customFormat="1" ht="30" customHeight="1" thickBot="1" x14ac:dyDescent="0.25">
      <c r="A639" s="276"/>
      <c r="B639" s="305"/>
      <c r="C639" s="896"/>
      <c r="D639" s="481"/>
      <c r="E639" s="481"/>
      <c r="F639" s="490"/>
      <c r="G639" s="246">
        <v>42930.836805555555</v>
      </c>
      <c r="H639" s="246">
        <v>42934.29791666667</v>
      </c>
      <c r="I639" s="490"/>
      <c r="J639" s="490"/>
      <c r="K639" s="490"/>
      <c r="L639" s="285">
        <f t="shared" si="771"/>
        <v>0</v>
      </c>
      <c r="M639" s="285">
        <f t="shared" si="772"/>
        <v>0</v>
      </c>
      <c r="N639" s="285">
        <f t="shared" si="773"/>
        <v>0</v>
      </c>
      <c r="O639" s="285">
        <f t="shared" si="774"/>
        <v>3.461111111115315</v>
      </c>
      <c r="P639" s="490"/>
      <c r="Q639" s="490"/>
      <c r="R639" s="490"/>
      <c r="S639" s="23" t="s">
        <v>478</v>
      </c>
      <c r="T639" s="55" t="s">
        <v>1337</v>
      </c>
      <c r="U639" s="411"/>
      <c r="V639" s="496"/>
      <c r="W639" s="497"/>
      <c r="X639" s="497"/>
      <c r="Y639" s="497"/>
      <c r="Z639" s="486"/>
      <c r="AA639" s="498"/>
    </row>
    <row r="640" spans="1:44" s="937" customFormat="1" ht="30" customHeight="1" thickBot="1" x14ac:dyDescent="0.25">
      <c r="A640" s="276"/>
      <c r="B640" s="305"/>
      <c r="C640" s="896"/>
      <c r="D640" s="481"/>
      <c r="E640" s="481"/>
      <c r="F640" s="490"/>
      <c r="G640" s="100"/>
      <c r="H640" s="100"/>
      <c r="I640" s="490"/>
      <c r="J640" s="490"/>
      <c r="K640" s="490"/>
      <c r="L640" s="285">
        <f t="shared" si="771"/>
        <v>0</v>
      </c>
      <c r="M640" s="285">
        <f t="shared" si="772"/>
        <v>0</v>
      </c>
      <c r="N640" s="285">
        <f t="shared" si="773"/>
        <v>0</v>
      </c>
      <c r="O640" s="285">
        <f t="shared" si="774"/>
        <v>0</v>
      </c>
      <c r="P640" s="490"/>
      <c r="Q640" s="490"/>
      <c r="R640" s="490"/>
      <c r="S640" s="23"/>
      <c r="T640" s="419"/>
      <c r="U640" s="411"/>
      <c r="V640" s="496"/>
      <c r="W640" s="497"/>
      <c r="X640" s="497"/>
      <c r="Y640" s="497"/>
      <c r="Z640" s="486"/>
      <c r="AA640" s="498"/>
    </row>
    <row r="641" spans="1:44" s="937" customFormat="1" ht="30" customHeight="1" thickBot="1" x14ac:dyDescent="0.25">
      <c r="A641" s="276"/>
      <c r="B641" s="305"/>
      <c r="C641" s="896"/>
      <c r="D641" s="481"/>
      <c r="E641" s="481"/>
      <c r="F641" s="490"/>
      <c r="G641" s="32"/>
      <c r="H641" s="32"/>
      <c r="I641" s="490"/>
      <c r="J641" s="490"/>
      <c r="K641" s="490"/>
      <c r="L641" s="285">
        <f t="shared" si="771"/>
        <v>0</v>
      </c>
      <c r="M641" s="285">
        <f t="shared" si="772"/>
        <v>0</v>
      </c>
      <c r="N641" s="285">
        <f t="shared" si="773"/>
        <v>0</v>
      </c>
      <c r="O641" s="285">
        <f t="shared" si="774"/>
        <v>0</v>
      </c>
      <c r="P641" s="490"/>
      <c r="Q641" s="490"/>
      <c r="R641" s="490"/>
      <c r="S641" s="418"/>
      <c r="T641" s="374"/>
      <c r="U641" s="411"/>
      <c r="V641" s="496"/>
      <c r="W641" s="497"/>
      <c r="X641" s="497"/>
      <c r="Y641" s="497"/>
      <c r="Z641" s="486"/>
      <c r="AA641" s="498"/>
    </row>
    <row r="642" spans="1:44" s="937" customFormat="1" ht="30" customHeight="1" thickBot="1" x14ac:dyDescent="0.25">
      <c r="A642" s="325"/>
      <c r="B642" s="897"/>
      <c r="C642" s="898"/>
      <c r="D642" s="591"/>
      <c r="E642" s="591"/>
      <c r="F642" s="490" t="s">
        <v>49</v>
      </c>
      <c r="G642" s="32"/>
      <c r="H642" s="32"/>
      <c r="I642" s="490" t="s">
        <v>49</v>
      </c>
      <c r="J642" s="490" t="s">
        <v>49</v>
      </c>
      <c r="K642" s="490" t="s">
        <v>49</v>
      </c>
      <c r="L642" s="285">
        <f t="shared" si="771"/>
        <v>0</v>
      </c>
      <c r="M642" s="285">
        <f t="shared" si="772"/>
        <v>0</v>
      </c>
      <c r="N642" s="285">
        <f t="shared" si="773"/>
        <v>0</v>
      </c>
      <c r="O642" s="285">
        <f t="shared" si="774"/>
        <v>0</v>
      </c>
      <c r="P642" s="490"/>
      <c r="Q642" s="490"/>
      <c r="R642" s="490"/>
      <c r="S642" s="418"/>
      <c r="T642" s="374"/>
      <c r="U642" s="411"/>
      <c r="V642" s="496"/>
      <c r="W642" s="497"/>
      <c r="X642" s="497"/>
      <c r="Y642" s="497"/>
      <c r="Z642" s="486"/>
      <c r="AA642" s="498"/>
    </row>
    <row r="643" spans="1:44" s="938" customFormat="1" ht="30" customHeight="1" thickBot="1" x14ac:dyDescent="0.25">
      <c r="A643" s="327"/>
      <c r="B643" s="328"/>
      <c r="C643" s="329" t="s">
        <v>53</v>
      </c>
      <c r="D643" s="328"/>
      <c r="E643" s="483"/>
      <c r="F643" s="484" t="s">
        <v>49</v>
      </c>
      <c r="G643" s="283"/>
      <c r="H643" s="283"/>
      <c r="I643" s="484" t="s">
        <v>49</v>
      </c>
      <c r="J643" s="484" t="s">
        <v>49</v>
      </c>
      <c r="K643" s="484" t="s">
        <v>49</v>
      </c>
      <c r="L643" s="280">
        <f t="shared" ref="L643:N643" si="775">SUM(L637:L642)</f>
        <v>0</v>
      </c>
      <c r="M643" s="280">
        <f t="shared" si="775"/>
        <v>0</v>
      </c>
      <c r="N643" s="280">
        <f t="shared" si="775"/>
        <v>0</v>
      </c>
      <c r="O643" s="280">
        <f>SUM(O637:O642)</f>
        <v>5.6236111111138598</v>
      </c>
      <c r="P643" s="484"/>
      <c r="Q643" s="484"/>
      <c r="R643" s="484"/>
      <c r="S643" s="328"/>
      <c r="T643" s="728"/>
      <c r="U643" s="328"/>
      <c r="V643" s="486">
        <f>$AB$11-((N643*24))</f>
        <v>744</v>
      </c>
      <c r="W643" s="483">
        <v>240</v>
      </c>
      <c r="X643" s="510"/>
      <c r="Y643" s="281">
        <f t="shared" ref="Y643" si="776">W643</f>
        <v>240</v>
      </c>
      <c r="Z643" s="486">
        <f>(Y643*(V643-L643*24))/V643</f>
        <v>240</v>
      </c>
      <c r="AA643" s="282">
        <f t="shared" ref="AA643" si="777">(Z643/Y643)*100</f>
        <v>100</v>
      </c>
      <c r="AB643" s="937"/>
    </row>
    <row r="644" spans="1:44" s="927" customFormat="1" ht="30" customHeight="1" thickBot="1" x14ac:dyDescent="0.25">
      <c r="A644" s="463">
        <v>12</v>
      </c>
      <c r="B644" s="603" t="s">
        <v>364</v>
      </c>
      <c r="C644" s="720" t="s">
        <v>365</v>
      </c>
      <c r="D644" s="467">
        <v>240</v>
      </c>
      <c r="E644" s="610" t="s">
        <v>546</v>
      </c>
      <c r="F644" s="490" t="s">
        <v>49</v>
      </c>
      <c r="G644" s="241">
        <v>42924.893750000003</v>
      </c>
      <c r="H644" s="241">
        <v>42926.288194444445</v>
      </c>
      <c r="I644" s="490" t="s">
        <v>49</v>
      </c>
      <c r="J644" s="490" t="s">
        <v>49</v>
      </c>
      <c r="K644" s="514"/>
      <c r="L644" s="285">
        <f>IF(RIGHT(S644)="T",(+H644-G644),0)</f>
        <v>0</v>
      </c>
      <c r="M644" s="285">
        <f>IF(RIGHT(S644)="U",(+H644-G644),0)</f>
        <v>0</v>
      </c>
      <c r="N644" s="285">
        <f>IF(RIGHT(S644)="C",(+H644-G644),0)</f>
        <v>0</v>
      </c>
      <c r="O644" s="285">
        <f>IF(RIGHT(S644)="D",(+H644-G644),0)</f>
        <v>1.3944444444423425</v>
      </c>
      <c r="P644" s="490"/>
      <c r="Q644" s="490"/>
      <c r="R644" s="490"/>
      <c r="S644" s="23" t="s">
        <v>478</v>
      </c>
      <c r="T644" s="55" t="s">
        <v>1351</v>
      </c>
      <c r="U644" s="372"/>
      <c r="V644" s="587"/>
      <c r="W644" s="588"/>
      <c r="X644" s="588"/>
      <c r="Y644" s="588"/>
      <c r="Z644" s="486"/>
      <c r="AA644" s="589"/>
      <c r="AB644" s="943"/>
      <c r="AC644" s="943"/>
      <c r="AD644" s="943"/>
      <c r="AE644" s="943"/>
      <c r="AF644" s="922"/>
      <c r="AG644" s="922"/>
      <c r="AH644" s="922"/>
      <c r="AI644" s="922"/>
      <c r="AJ644" s="922"/>
      <c r="AK644" s="922"/>
      <c r="AL644" s="922"/>
      <c r="AM644" s="922"/>
      <c r="AN644" s="922"/>
      <c r="AO644" s="922"/>
      <c r="AP644" s="922"/>
      <c r="AQ644" s="922"/>
      <c r="AR644" s="922"/>
    </row>
    <row r="645" spans="1:44" s="927" customFormat="1" ht="30" customHeight="1" thickBot="1" x14ac:dyDescent="0.25">
      <c r="A645" s="477"/>
      <c r="B645" s="567"/>
      <c r="C645" s="722"/>
      <c r="D645" s="481"/>
      <c r="E645" s="568"/>
      <c r="F645" s="482"/>
      <c r="G645" s="272"/>
      <c r="H645" s="272"/>
      <c r="I645" s="482"/>
      <c r="J645" s="482"/>
      <c r="K645" s="469"/>
      <c r="L645" s="318">
        <f t="shared" ref="L645:L646" si="778">IF(RIGHT(S645)="T",(+H645-G645),0)</f>
        <v>0</v>
      </c>
      <c r="M645" s="318">
        <f t="shared" ref="M645:M646" si="779">IF(RIGHT(S645)="U",(+H645-G645),0)</f>
        <v>0</v>
      </c>
      <c r="N645" s="318">
        <f t="shared" ref="N645:N646" si="780">IF(RIGHT(S645)="C",(+H645-G645),0)</f>
        <v>0</v>
      </c>
      <c r="O645" s="318">
        <f t="shared" ref="O645:O646" si="781">IF(RIGHT(S645)="D",(+H645-G645),0)</f>
        <v>0</v>
      </c>
      <c r="P645" s="482"/>
      <c r="Q645" s="482"/>
      <c r="R645" s="482"/>
      <c r="S645" s="899"/>
      <c r="T645" s="891"/>
      <c r="U645" s="375"/>
      <c r="V645" s="491"/>
      <c r="W645" s="492"/>
      <c r="X645" s="492"/>
      <c r="Y645" s="492"/>
      <c r="Z645" s="486"/>
      <c r="AA645" s="493"/>
      <c r="AB645" s="943"/>
      <c r="AC645" s="943"/>
      <c r="AD645" s="943"/>
      <c r="AE645" s="943"/>
      <c r="AF645" s="922"/>
      <c r="AG645" s="922"/>
      <c r="AH645" s="922"/>
      <c r="AI645" s="922"/>
      <c r="AJ645" s="922"/>
      <c r="AK645" s="922"/>
      <c r="AL645" s="922"/>
      <c r="AM645" s="922"/>
      <c r="AN645" s="922"/>
      <c r="AO645" s="922"/>
      <c r="AP645" s="922"/>
      <c r="AQ645" s="922"/>
      <c r="AR645" s="922"/>
    </row>
    <row r="646" spans="1:44" s="927" customFormat="1" ht="30" customHeight="1" thickBot="1" x14ac:dyDescent="0.25">
      <c r="A646" s="477"/>
      <c r="B646" s="518"/>
      <c r="C646" s="724"/>
      <c r="D646" s="568"/>
      <c r="E646" s="568"/>
      <c r="F646" s="482"/>
      <c r="G646" s="272"/>
      <c r="H646" s="272"/>
      <c r="I646" s="482"/>
      <c r="J646" s="482"/>
      <c r="K646" s="469"/>
      <c r="L646" s="334">
        <f t="shared" si="778"/>
        <v>0</v>
      </c>
      <c r="M646" s="334">
        <f t="shared" si="779"/>
        <v>0</v>
      </c>
      <c r="N646" s="334">
        <f t="shared" si="780"/>
        <v>0</v>
      </c>
      <c r="O646" s="334">
        <f t="shared" si="781"/>
        <v>0</v>
      </c>
      <c r="P646" s="482"/>
      <c r="Q646" s="482"/>
      <c r="R646" s="482"/>
      <c r="S646" s="899"/>
      <c r="T646" s="891"/>
      <c r="U646" s="375"/>
      <c r="V646" s="491"/>
      <c r="W646" s="492"/>
      <c r="X646" s="492"/>
      <c r="Y646" s="492"/>
      <c r="Z646" s="486"/>
      <c r="AA646" s="493"/>
      <c r="AB646" s="943"/>
      <c r="AC646" s="943"/>
      <c r="AD646" s="943"/>
      <c r="AE646" s="943"/>
      <c r="AF646" s="922"/>
      <c r="AG646" s="922"/>
      <c r="AH646" s="922"/>
      <c r="AI646" s="922"/>
      <c r="AJ646" s="922"/>
      <c r="AK646" s="922"/>
      <c r="AL646" s="922"/>
      <c r="AM646" s="922"/>
      <c r="AN646" s="922"/>
      <c r="AO646" s="922"/>
      <c r="AP646" s="922"/>
      <c r="AQ646" s="922"/>
      <c r="AR646" s="922"/>
    </row>
    <row r="647" spans="1:44" s="927" customFormat="1" ht="30" customHeight="1" thickBot="1" x14ac:dyDescent="0.25">
      <c r="A647" s="327"/>
      <c r="B647" s="328"/>
      <c r="C647" s="329" t="s">
        <v>53</v>
      </c>
      <c r="D647" s="328"/>
      <c r="E647" s="483"/>
      <c r="F647" s="484" t="s">
        <v>49</v>
      </c>
      <c r="G647" s="283"/>
      <c r="H647" s="283"/>
      <c r="I647" s="484" t="s">
        <v>49</v>
      </c>
      <c r="J647" s="484" t="s">
        <v>49</v>
      </c>
      <c r="K647" s="484" t="s">
        <v>49</v>
      </c>
      <c r="L647" s="280">
        <f>SUM(L644:L646)</f>
        <v>0</v>
      </c>
      <c r="M647" s="280">
        <f t="shared" ref="M647:O647" si="782">SUM(M644:M646)</f>
        <v>0</v>
      </c>
      <c r="N647" s="280">
        <f t="shared" si="782"/>
        <v>0</v>
      </c>
      <c r="O647" s="280">
        <f t="shared" si="782"/>
        <v>1.3944444444423425</v>
      </c>
      <c r="P647" s="484"/>
      <c r="Q647" s="484"/>
      <c r="R647" s="484"/>
      <c r="S647" s="328"/>
      <c r="T647" s="728"/>
      <c r="U647" s="740"/>
      <c r="V647" s="538">
        <f>$AB$11-((N647*24))</f>
        <v>744</v>
      </c>
      <c r="W647" s="610">
        <v>240</v>
      </c>
      <c r="X647" s="605"/>
      <c r="Y647" s="611">
        <f t="shared" ref="Y647" si="783">W647</f>
        <v>240</v>
      </c>
      <c r="Z647" s="486">
        <f>(Y647*(V647-L647*24))/V647</f>
        <v>240</v>
      </c>
      <c r="AA647" s="612">
        <f t="shared" ref="AA647" si="784">(Z647/Y647)*100</f>
        <v>100</v>
      </c>
      <c r="AB647" s="943"/>
      <c r="AC647" s="943"/>
      <c r="AD647" s="943"/>
      <c r="AE647" s="943"/>
      <c r="AF647" s="922"/>
      <c r="AG647" s="922"/>
      <c r="AH647" s="922"/>
      <c r="AI647" s="922"/>
      <c r="AJ647" s="922"/>
      <c r="AK647" s="922"/>
      <c r="AL647" s="922"/>
      <c r="AM647" s="922"/>
      <c r="AN647" s="922"/>
      <c r="AO647" s="922"/>
      <c r="AP647" s="922"/>
      <c r="AQ647" s="922"/>
      <c r="AR647" s="922"/>
    </row>
    <row r="648" spans="1:44" s="937" customFormat="1" ht="30" customHeight="1" thickBot="1" x14ac:dyDescent="0.25">
      <c r="A648" s="355">
        <v>13</v>
      </c>
      <c r="B648" s="892" t="s">
        <v>366</v>
      </c>
      <c r="C648" s="900" t="s">
        <v>367</v>
      </c>
      <c r="D648" s="592">
        <v>80</v>
      </c>
      <c r="E648" s="610" t="s">
        <v>546</v>
      </c>
      <c r="F648" s="490" t="s">
        <v>49</v>
      </c>
      <c r="G648" s="241">
        <v>42917.534722222219</v>
      </c>
      <c r="H648" s="241">
        <v>42918.274305555555</v>
      </c>
      <c r="I648" s="490" t="s">
        <v>49</v>
      </c>
      <c r="J648" s="490" t="s">
        <v>49</v>
      </c>
      <c r="K648" s="514"/>
      <c r="L648" s="288">
        <f>IF(RIGHT(S648)="T",(+H648-G648),0)</f>
        <v>0</v>
      </c>
      <c r="M648" s="288">
        <f>IF(RIGHT(S648)="U",(+H648-G648),0)</f>
        <v>0</v>
      </c>
      <c r="N648" s="288">
        <f>IF(RIGHT(S648)="C",(+H648-G648),0)</f>
        <v>0</v>
      </c>
      <c r="O648" s="288">
        <f>IF(RIGHT(S648)="D",(+H648-G648),0)</f>
        <v>0.73958333333575865</v>
      </c>
      <c r="P648" s="490"/>
      <c r="Q648" s="490"/>
      <c r="R648" s="490"/>
      <c r="S648" s="23" t="s">
        <v>478</v>
      </c>
      <c r="T648" s="55" t="s">
        <v>1359</v>
      </c>
      <c r="U648" s="372"/>
      <c r="V648" s="587"/>
      <c r="W648" s="588"/>
      <c r="X648" s="588"/>
      <c r="Y648" s="588"/>
      <c r="Z648" s="486"/>
      <c r="AA648" s="589"/>
    </row>
    <row r="649" spans="1:44" s="937" customFormat="1" ht="30" customHeight="1" thickBot="1" x14ac:dyDescent="0.25">
      <c r="A649" s="276"/>
      <c r="B649" s="305"/>
      <c r="C649" s="722"/>
      <c r="D649" s="481"/>
      <c r="E649" s="568"/>
      <c r="F649" s="482"/>
      <c r="G649" s="241">
        <v>42925.981944444444</v>
      </c>
      <c r="H649" s="241">
        <v>42926.284722222219</v>
      </c>
      <c r="I649" s="482"/>
      <c r="J649" s="482"/>
      <c r="K649" s="469"/>
      <c r="L649" s="288">
        <f t="shared" ref="L649:L651" si="785">IF(RIGHT(S649)="T",(+H649-G649),0)</f>
        <v>0</v>
      </c>
      <c r="M649" s="288">
        <f t="shared" ref="M649:M651" si="786">IF(RIGHT(S649)="U",(+H649-G649),0)</f>
        <v>0</v>
      </c>
      <c r="N649" s="288">
        <f t="shared" ref="N649:N651" si="787">IF(RIGHT(S649)="C",(+H649-G649),0)</f>
        <v>0</v>
      </c>
      <c r="O649" s="288">
        <f t="shared" ref="O649:O651" si="788">IF(RIGHT(S649)="D",(+H649-G649),0)</f>
        <v>0.30277777777519077</v>
      </c>
      <c r="P649" s="482"/>
      <c r="Q649" s="482"/>
      <c r="R649" s="482"/>
      <c r="S649" s="23" t="s">
        <v>478</v>
      </c>
      <c r="T649" s="55" t="s">
        <v>1373</v>
      </c>
      <c r="U649" s="411"/>
      <c r="V649" s="496"/>
      <c r="W649" s="497"/>
      <c r="X649" s="497"/>
      <c r="Y649" s="497"/>
      <c r="Z649" s="486"/>
      <c r="AA649" s="498"/>
    </row>
    <row r="650" spans="1:44" s="937" customFormat="1" ht="30" customHeight="1" thickBot="1" x14ac:dyDescent="0.25">
      <c r="A650" s="276"/>
      <c r="B650" s="305"/>
      <c r="C650" s="722"/>
      <c r="D650" s="481"/>
      <c r="E650" s="568"/>
      <c r="F650" s="482"/>
      <c r="G650" s="246">
        <v>42932.612500000003</v>
      </c>
      <c r="H650" s="246">
        <v>42948</v>
      </c>
      <c r="I650" s="482"/>
      <c r="J650" s="482"/>
      <c r="K650" s="469"/>
      <c r="L650" s="288">
        <f t="shared" si="785"/>
        <v>0</v>
      </c>
      <c r="M650" s="288">
        <f t="shared" si="786"/>
        <v>0</v>
      </c>
      <c r="N650" s="288">
        <f t="shared" si="787"/>
        <v>0</v>
      </c>
      <c r="O650" s="288">
        <f t="shared" si="788"/>
        <v>15.38749999999709</v>
      </c>
      <c r="P650" s="482"/>
      <c r="Q650" s="482"/>
      <c r="R650" s="482"/>
      <c r="S650" s="23" t="s">
        <v>478</v>
      </c>
      <c r="T650" s="55" t="s">
        <v>1375</v>
      </c>
      <c r="U650" s="411"/>
      <c r="V650" s="496"/>
      <c r="W650" s="497"/>
      <c r="X650" s="497"/>
      <c r="Y650" s="497"/>
      <c r="Z650" s="486"/>
      <c r="AA650" s="498"/>
    </row>
    <row r="651" spans="1:44" s="937" customFormat="1" ht="30" customHeight="1" thickBot="1" x14ac:dyDescent="0.25">
      <c r="A651" s="276"/>
      <c r="B651" s="305"/>
      <c r="C651" s="722"/>
      <c r="D651" s="481"/>
      <c r="E651" s="568"/>
      <c r="F651" s="482"/>
      <c r="G651" s="100"/>
      <c r="H651" s="100"/>
      <c r="I651" s="482"/>
      <c r="J651" s="482"/>
      <c r="K651" s="469"/>
      <c r="L651" s="288">
        <f t="shared" si="785"/>
        <v>0</v>
      </c>
      <c r="M651" s="288">
        <f t="shared" si="786"/>
        <v>0</v>
      </c>
      <c r="N651" s="288">
        <f t="shared" si="787"/>
        <v>0</v>
      </c>
      <c r="O651" s="288">
        <f t="shared" si="788"/>
        <v>0</v>
      </c>
      <c r="P651" s="482"/>
      <c r="Q651" s="482"/>
      <c r="R651" s="482"/>
      <c r="S651" s="23"/>
      <c r="T651" s="419"/>
      <c r="U651" s="411"/>
      <c r="V651" s="496"/>
      <c r="W651" s="497"/>
      <c r="X651" s="497"/>
      <c r="Y651" s="497"/>
      <c r="Z651" s="486"/>
      <c r="AA651" s="498"/>
    </row>
    <row r="652" spans="1:44" s="937" customFormat="1" ht="30" customHeight="1" thickBot="1" x14ac:dyDescent="0.25">
      <c r="A652" s="276"/>
      <c r="B652" s="305"/>
      <c r="C652" s="722"/>
      <c r="D652" s="481"/>
      <c r="E652" s="568"/>
      <c r="F652" s="482"/>
      <c r="G652" s="22"/>
      <c r="H652" s="22"/>
      <c r="I652" s="482"/>
      <c r="J652" s="482"/>
      <c r="K652" s="469"/>
      <c r="L652" s="288">
        <f t="shared" ref="L652" si="789">IF(RIGHT(S652)="T",(+H652-G652),0)</f>
        <v>0</v>
      </c>
      <c r="M652" s="288">
        <f t="shared" ref="M652" si="790">IF(RIGHT(S652)="U",(+H652-G652),0)</f>
        <v>0</v>
      </c>
      <c r="N652" s="288">
        <f t="shared" ref="N652" si="791">IF(RIGHT(S652)="C",(+H652-G652),0)</f>
        <v>0</v>
      </c>
      <c r="O652" s="288">
        <f t="shared" ref="O652" si="792">IF(RIGHT(S652)="D",(+H652-G652),0)</f>
        <v>0</v>
      </c>
      <c r="P652" s="482"/>
      <c r="Q652" s="482"/>
      <c r="R652" s="482"/>
      <c r="S652" s="54"/>
      <c r="T652" s="24"/>
      <c r="U652" s="411"/>
      <c r="V652" s="496"/>
      <c r="W652" s="497"/>
      <c r="X652" s="497"/>
      <c r="Y652" s="497"/>
      <c r="Z652" s="486"/>
      <c r="AA652" s="498"/>
    </row>
    <row r="653" spans="1:44" s="938" customFormat="1" ht="30" customHeight="1" thickBot="1" x14ac:dyDescent="0.25">
      <c r="A653" s="278"/>
      <c r="B653" s="279"/>
      <c r="C653" s="287" t="s">
        <v>53</v>
      </c>
      <c r="D653" s="279"/>
      <c r="E653" s="483"/>
      <c r="F653" s="484" t="s">
        <v>49</v>
      </c>
      <c r="G653" s="499"/>
      <c r="H653" s="499"/>
      <c r="I653" s="484" t="s">
        <v>49</v>
      </c>
      <c r="J653" s="484" t="s">
        <v>49</v>
      </c>
      <c r="K653" s="601"/>
      <c r="L653" s="280">
        <f>SUM(L648:L652)</f>
        <v>0</v>
      </c>
      <c r="M653" s="280">
        <f t="shared" ref="M653:O653" si="793">SUM(M648:M652)</f>
        <v>0</v>
      </c>
      <c r="N653" s="280">
        <f t="shared" si="793"/>
        <v>0</v>
      </c>
      <c r="O653" s="280">
        <f t="shared" si="793"/>
        <v>16.429861111108039</v>
      </c>
      <c r="P653" s="484"/>
      <c r="Q653" s="484"/>
      <c r="R653" s="484"/>
      <c r="S653" s="279"/>
      <c r="T653" s="509"/>
      <c r="U653" s="279"/>
      <c r="V653" s="486">
        <f>$AB$11-((N653*24))</f>
        <v>744</v>
      </c>
      <c r="W653" s="483">
        <v>80</v>
      </c>
      <c r="X653" s="510"/>
      <c r="Y653" s="281">
        <f t="shared" ref="Y653" si="794">W653</f>
        <v>80</v>
      </c>
      <c r="Z653" s="486">
        <f>(Y653*(V653-L653*24))/V653</f>
        <v>80</v>
      </c>
      <c r="AA653" s="282">
        <f t="shared" ref="AA653" si="795">(Z653/Y653)*100</f>
        <v>100</v>
      </c>
      <c r="AB653" s="937"/>
    </row>
    <row r="654" spans="1:44" s="927" customFormat="1" ht="30" customHeight="1" thickBot="1" x14ac:dyDescent="0.25">
      <c r="A654" s="463">
        <v>14</v>
      </c>
      <c r="B654" s="901" t="s">
        <v>368</v>
      </c>
      <c r="C654" s="720" t="s">
        <v>641</v>
      </c>
      <c r="D654" s="467">
        <v>50</v>
      </c>
      <c r="E654" s="610" t="s">
        <v>546</v>
      </c>
      <c r="F654" s="490" t="s">
        <v>49</v>
      </c>
      <c r="G654" s="241">
        <v>42917.616666666669</v>
      </c>
      <c r="H654" s="241">
        <v>42918.259027777778</v>
      </c>
      <c r="I654" s="490" t="s">
        <v>49</v>
      </c>
      <c r="J654" s="490" t="s">
        <v>49</v>
      </c>
      <c r="K654" s="514"/>
      <c r="L654" s="285">
        <f>IF(RIGHT(S654)="T",(+H654-G654),0)</f>
        <v>0</v>
      </c>
      <c r="M654" s="285">
        <f>IF(RIGHT(S654)="U",(+H654-G654),0)</f>
        <v>0</v>
      </c>
      <c r="N654" s="285">
        <f>IF(RIGHT(S654)="C",(+H654-G654),0)</f>
        <v>0</v>
      </c>
      <c r="O654" s="285">
        <f>IF(RIGHT(S654)="D",(+H654-G654),0)</f>
        <v>0.64236111110949423</v>
      </c>
      <c r="P654" s="490"/>
      <c r="Q654" s="490"/>
      <c r="R654" s="490"/>
      <c r="S654" s="23" t="s">
        <v>478</v>
      </c>
      <c r="T654" s="55" t="s">
        <v>1358</v>
      </c>
      <c r="U654" s="372"/>
      <c r="V654" s="613"/>
      <c r="W654" s="467"/>
      <c r="X654" s="489"/>
      <c r="Y654" s="614"/>
      <c r="Z654" s="486"/>
      <c r="AA654" s="615"/>
      <c r="AB654" s="943"/>
      <c r="AC654" s="943"/>
      <c r="AD654" s="943"/>
      <c r="AE654" s="943"/>
      <c r="AF654" s="922"/>
      <c r="AG654" s="922"/>
      <c r="AH654" s="922"/>
      <c r="AI654" s="922"/>
      <c r="AJ654" s="922"/>
      <c r="AK654" s="922"/>
      <c r="AL654" s="922"/>
      <c r="AM654" s="922"/>
      <c r="AN654" s="922"/>
      <c r="AO654" s="922"/>
      <c r="AP654" s="922"/>
      <c r="AQ654" s="922"/>
      <c r="AR654" s="922"/>
    </row>
    <row r="655" spans="1:44" s="927" customFormat="1" ht="30" customHeight="1" thickBot="1" x14ac:dyDescent="0.25">
      <c r="A655" s="477"/>
      <c r="B655" s="902"/>
      <c r="C655" s="722"/>
      <c r="D655" s="481"/>
      <c r="E655" s="568"/>
      <c r="F655" s="482"/>
      <c r="G655" s="241">
        <v>42918.831944444442</v>
      </c>
      <c r="H655" s="241">
        <v>42919.294444444444</v>
      </c>
      <c r="I655" s="482"/>
      <c r="J655" s="482"/>
      <c r="K655" s="469"/>
      <c r="L655" s="285">
        <f t="shared" ref="L655:L658" si="796">IF(RIGHT(S655)="T",(+H655-G655),0)</f>
        <v>0</v>
      </c>
      <c r="M655" s="285">
        <f t="shared" ref="M655:M658" si="797">IF(RIGHT(S655)="U",(+H655-G655),0)</f>
        <v>0</v>
      </c>
      <c r="N655" s="285">
        <f t="shared" ref="N655:N658" si="798">IF(RIGHT(S655)="C",(+H655-G655),0)</f>
        <v>0</v>
      </c>
      <c r="O655" s="285">
        <f t="shared" ref="O655:O658" si="799">IF(RIGHT(S655)="D",(+H655-G655),0)</f>
        <v>0.46250000000145519</v>
      </c>
      <c r="P655" s="482"/>
      <c r="Q655" s="482"/>
      <c r="R655" s="482"/>
      <c r="S655" s="23" t="s">
        <v>478</v>
      </c>
      <c r="T655" s="55" t="s">
        <v>1359</v>
      </c>
      <c r="U655" s="411"/>
      <c r="V655" s="617"/>
      <c r="W655" s="481"/>
      <c r="X655" s="494"/>
      <c r="Y655" s="618"/>
      <c r="Z655" s="486"/>
      <c r="AA655" s="619"/>
      <c r="AB655" s="943"/>
      <c r="AC655" s="943"/>
      <c r="AD655" s="943"/>
      <c r="AE655" s="943"/>
      <c r="AF655" s="922"/>
      <c r="AG655" s="922"/>
      <c r="AH655" s="922"/>
      <c r="AI655" s="922"/>
      <c r="AJ655" s="922"/>
      <c r="AK655" s="922"/>
      <c r="AL655" s="922"/>
      <c r="AM655" s="922"/>
      <c r="AN655" s="922"/>
      <c r="AO655" s="922"/>
      <c r="AP655" s="922"/>
      <c r="AQ655" s="922"/>
      <c r="AR655" s="922"/>
    </row>
    <row r="656" spans="1:44" s="927" customFormat="1" ht="30" customHeight="1" thickBot="1" x14ac:dyDescent="0.25">
      <c r="A656" s="477"/>
      <c r="B656" s="902"/>
      <c r="C656" s="722"/>
      <c r="D656" s="481"/>
      <c r="E656" s="568"/>
      <c r="F656" s="482"/>
      <c r="G656" s="241">
        <v>42925.977777777778</v>
      </c>
      <c r="H656" s="241">
        <v>42926.284722222219</v>
      </c>
      <c r="I656" s="482"/>
      <c r="J656" s="482"/>
      <c r="K656" s="469"/>
      <c r="L656" s="285">
        <f t="shared" si="796"/>
        <v>0</v>
      </c>
      <c r="M656" s="285">
        <f t="shared" si="797"/>
        <v>0</v>
      </c>
      <c r="N656" s="285">
        <f t="shared" si="798"/>
        <v>0</v>
      </c>
      <c r="O656" s="285">
        <f t="shared" si="799"/>
        <v>0.30694444444088731</v>
      </c>
      <c r="P656" s="482"/>
      <c r="Q656" s="482"/>
      <c r="R656" s="482"/>
      <c r="S656" s="23" t="s">
        <v>478</v>
      </c>
      <c r="T656" s="55" t="s">
        <v>1360</v>
      </c>
      <c r="U656" s="411"/>
      <c r="V656" s="617"/>
      <c r="W656" s="481"/>
      <c r="X656" s="494"/>
      <c r="Y656" s="618"/>
      <c r="Z656" s="486"/>
      <c r="AA656" s="619"/>
      <c r="AB656" s="943"/>
      <c r="AC656" s="943"/>
      <c r="AD656" s="943"/>
      <c r="AE656" s="943"/>
      <c r="AF656" s="922"/>
      <c r="AG656" s="922"/>
      <c r="AH656" s="922"/>
      <c r="AI656" s="922"/>
      <c r="AJ656" s="922"/>
      <c r="AK656" s="922"/>
      <c r="AL656" s="922"/>
      <c r="AM656" s="922"/>
      <c r="AN656" s="922"/>
      <c r="AO656" s="922"/>
      <c r="AP656" s="922"/>
      <c r="AQ656" s="922"/>
      <c r="AR656" s="922"/>
    </row>
    <row r="657" spans="1:44" s="927" customFormat="1" ht="30" customHeight="1" thickBot="1" x14ac:dyDescent="0.25">
      <c r="A657" s="278"/>
      <c r="B657" s="279"/>
      <c r="C657" s="287"/>
      <c r="D657" s="279"/>
      <c r="E657" s="483"/>
      <c r="F657" s="484" t="s">
        <v>49</v>
      </c>
      <c r="G657" s="246">
        <v>42927.997916666667</v>
      </c>
      <c r="H657" s="23">
        <v>42942.333333333336</v>
      </c>
      <c r="I657" s="484" t="s">
        <v>49</v>
      </c>
      <c r="J657" s="484" t="s">
        <v>49</v>
      </c>
      <c r="K657" s="601"/>
      <c r="L657" s="285">
        <f t="shared" si="796"/>
        <v>0</v>
      </c>
      <c r="M657" s="285">
        <f t="shared" si="797"/>
        <v>0</v>
      </c>
      <c r="N657" s="285">
        <f t="shared" si="798"/>
        <v>0</v>
      </c>
      <c r="O657" s="285">
        <f t="shared" si="799"/>
        <v>14.335416666668607</v>
      </c>
      <c r="P657" s="484"/>
      <c r="Q657" s="484"/>
      <c r="R657" s="484"/>
      <c r="S657" s="23" t="s">
        <v>478</v>
      </c>
      <c r="T657" s="55" t="s">
        <v>1361</v>
      </c>
      <c r="U657" s="279"/>
      <c r="V657" s="486"/>
      <c r="W657" s="483"/>
      <c r="X657" s="510"/>
      <c r="Y657" s="281"/>
      <c r="Z657" s="486"/>
      <c r="AA657" s="282"/>
      <c r="AB657" s="943"/>
      <c r="AC657" s="943"/>
      <c r="AD657" s="943"/>
      <c r="AE657" s="943"/>
      <c r="AF657" s="922"/>
      <c r="AG657" s="922"/>
      <c r="AH657" s="922"/>
      <c r="AI657" s="922"/>
      <c r="AJ657" s="922"/>
      <c r="AK657" s="922"/>
      <c r="AL657" s="922"/>
      <c r="AM657" s="922"/>
      <c r="AN657" s="922"/>
      <c r="AO657" s="922"/>
      <c r="AP657" s="922"/>
      <c r="AQ657" s="922"/>
      <c r="AR657" s="922"/>
    </row>
    <row r="658" spans="1:44" s="927" customFormat="1" ht="30" customHeight="1" thickBot="1" x14ac:dyDescent="0.25">
      <c r="A658" s="477"/>
      <c r="B658" s="903"/>
      <c r="C658" s="722"/>
      <c r="D658" s="481"/>
      <c r="E658" s="568"/>
      <c r="F658" s="482"/>
      <c r="G658" s="246">
        <v>42942.834027777775</v>
      </c>
      <c r="H658" s="246">
        <v>42948</v>
      </c>
      <c r="I658" s="482"/>
      <c r="J658" s="482"/>
      <c r="K658" s="469"/>
      <c r="L658" s="285">
        <f t="shared" si="796"/>
        <v>0</v>
      </c>
      <c r="M658" s="285">
        <f t="shared" si="797"/>
        <v>0</v>
      </c>
      <c r="N658" s="285">
        <f t="shared" si="798"/>
        <v>0</v>
      </c>
      <c r="O658" s="285">
        <f t="shared" si="799"/>
        <v>5.1659722222248092</v>
      </c>
      <c r="P658" s="482"/>
      <c r="Q658" s="482"/>
      <c r="R658" s="482"/>
      <c r="S658" s="23" t="s">
        <v>478</v>
      </c>
      <c r="T658" s="55" t="s">
        <v>1362</v>
      </c>
      <c r="U658" s="411"/>
      <c r="V658" s="496"/>
      <c r="W658" s="497"/>
      <c r="X658" s="497"/>
      <c r="Y658" s="497"/>
      <c r="Z658" s="486"/>
      <c r="AA658" s="498"/>
      <c r="AB658" s="943"/>
      <c r="AC658" s="943"/>
      <c r="AD658" s="943"/>
      <c r="AE658" s="943"/>
      <c r="AF658" s="922"/>
      <c r="AG658" s="922"/>
      <c r="AH658" s="922"/>
      <c r="AI658" s="922"/>
      <c r="AJ658" s="922"/>
      <c r="AK658" s="922"/>
      <c r="AL658" s="922"/>
      <c r="AM658" s="922"/>
      <c r="AN658" s="922"/>
      <c r="AO658" s="922"/>
      <c r="AP658" s="922"/>
      <c r="AQ658" s="922"/>
      <c r="AR658" s="922"/>
    </row>
    <row r="659" spans="1:44" s="927" customFormat="1" ht="30" customHeight="1" thickBot="1" x14ac:dyDescent="0.25">
      <c r="A659" s="278"/>
      <c r="B659" s="279"/>
      <c r="C659" s="287" t="s">
        <v>53</v>
      </c>
      <c r="D659" s="279"/>
      <c r="E659" s="483"/>
      <c r="F659" s="484" t="s">
        <v>49</v>
      </c>
      <c r="I659" s="484" t="s">
        <v>49</v>
      </c>
      <c r="J659" s="484" t="s">
        <v>49</v>
      </c>
      <c r="K659" s="601"/>
      <c r="L659" s="280">
        <f>SUM(L654:L658)</f>
        <v>0</v>
      </c>
      <c r="M659" s="280">
        <f t="shared" ref="M659:O659" si="800">SUM(M654:M658)</f>
        <v>0</v>
      </c>
      <c r="N659" s="280">
        <f t="shared" si="800"/>
        <v>0</v>
      </c>
      <c r="O659" s="280">
        <f t="shared" si="800"/>
        <v>20.913194444445253</v>
      </c>
      <c r="P659" s="484"/>
      <c r="Q659" s="484"/>
      <c r="R659" s="484"/>
      <c r="S659" s="279"/>
      <c r="T659" s="509"/>
      <c r="U659" s="279"/>
      <c r="V659" s="486">
        <f>$AB$11-((N659*24))</f>
        <v>744</v>
      </c>
      <c r="W659" s="483">
        <v>100</v>
      </c>
      <c r="X659" s="510"/>
      <c r="Y659" s="281">
        <f t="shared" ref="Y659" si="801">W659</f>
        <v>100</v>
      </c>
      <c r="Z659" s="486">
        <f>(Y659*(V659-L659*24))/V659</f>
        <v>100</v>
      </c>
      <c r="AA659" s="282">
        <f t="shared" ref="AA659" si="802">(Z659/Y659)*100</f>
        <v>100</v>
      </c>
      <c r="AB659" s="943"/>
      <c r="AC659" s="943"/>
      <c r="AD659" s="943"/>
      <c r="AE659" s="943"/>
      <c r="AF659" s="922"/>
      <c r="AG659" s="922"/>
      <c r="AH659" s="922"/>
      <c r="AI659" s="922"/>
      <c r="AJ659" s="922"/>
      <c r="AK659" s="922"/>
      <c r="AL659" s="922"/>
      <c r="AM659" s="922"/>
      <c r="AN659" s="922"/>
      <c r="AO659" s="922"/>
      <c r="AP659" s="922"/>
      <c r="AQ659" s="922"/>
      <c r="AR659" s="922"/>
    </row>
    <row r="660" spans="1:44" s="927" customFormat="1" ht="30" customHeight="1" thickBot="1" x14ac:dyDescent="0.25">
      <c r="A660" s="463">
        <v>15</v>
      </c>
      <c r="B660" s="512" t="s">
        <v>371</v>
      </c>
      <c r="C660" s="720" t="s">
        <v>479</v>
      </c>
      <c r="D660" s="467">
        <v>50</v>
      </c>
      <c r="E660" s="610" t="s">
        <v>546</v>
      </c>
      <c r="F660" s="468" t="s">
        <v>49</v>
      </c>
      <c r="G660" s="272"/>
      <c r="H660" s="272"/>
      <c r="I660" s="721"/>
      <c r="J660" s="721"/>
      <c r="K660" s="721"/>
      <c r="L660" s="285">
        <f>IF(RIGHT(S660)="T",(+H660-G660),0)</f>
        <v>0</v>
      </c>
      <c r="M660" s="285">
        <f>IF(RIGHT(S660)="U",(+H660-G660),0)</f>
        <v>0</v>
      </c>
      <c r="N660" s="285">
        <f>IF(RIGHT(S660)="C",(+H660-G660),0)</f>
        <v>0</v>
      </c>
      <c r="O660" s="285">
        <f>IF(RIGHT(S660)="D",(+H660-G660),0)</f>
        <v>0</v>
      </c>
      <c r="P660" s="471"/>
      <c r="Q660" s="471"/>
      <c r="R660" s="471"/>
      <c r="S660" s="899"/>
      <c r="T660" s="891"/>
      <c r="U660" s="471"/>
      <c r="V660" s="613"/>
      <c r="W660" s="467"/>
      <c r="X660" s="489"/>
      <c r="Y660" s="614"/>
      <c r="Z660" s="486"/>
      <c r="AA660" s="615"/>
      <c r="AB660" s="943"/>
      <c r="AC660" s="943"/>
      <c r="AD660" s="943"/>
      <c r="AE660" s="943"/>
      <c r="AF660" s="922"/>
      <c r="AG660" s="922"/>
      <c r="AH660" s="922"/>
      <c r="AI660" s="922"/>
      <c r="AJ660" s="922"/>
      <c r="AK660" s="922"/>
      <c r="AL660" s="922"/>
      <c r="AM660" s="922"/>
      <c r="AN660" s="922"/>
      <c r="AO660" s="922"/>
      <c r="AP660" s="922"/>
      <c r="AQ660" s="922"/>
      <c r="AR660" s="922"/>
    </row>
    <row r="661" spans="1:44" s="927" customFormat="1" ht="30" customHeight="1" thickBot="1" x14ac:dyDescent="0.25">
      <c r="A661" s="477"/>
      <c r="B661" s="518"/>
      <c r="C661" s="722"/>
      <c r="D661" s="481"/>
      <c r="E661" s="481"/>
      <c r="F661" s="482"/>
      <c r="G661" s="272"/>
      <c r="H661" s="272"/>
      <c r="I661" s="737"/>
      <c r="J661" s="737"/>
      <c r="K661" s="737"/>
      <c r="L661" s="318">
        <f t="shared" ref="L661" si="803">IF(RIGHT(S661)="T",(+H661-G661),0)</f>
        <v>0</v>
      </c>
      <c r="M661" s="318">
        <f t="shared" ref="M661" si="804">IF(RIGHT(S661)="U",(+H661-G661),0)</f>
        <v>0</v>
      </c>
      <c r="N661" s="318">
        <f t="shared" ref="N661" si="805">IF(RIGHT(S661)="C",(+H661-G661),0)</f>
        <v>0</v>
      </c>
      <c r="O661" s="318">
        <f t="shared" ref="O661" si="806">IF(RIGHT(S661)="D",(+H661-G661),0)</f>
        <v>0</v>
      </c>
      <c r="P661" s="470"/>
      <c r="Q661" s="470"/>
      <c r="R661" s="470"/>
      <c r="S661" s="899"/>
      <c r="T661" s="891"/>
      <c r="U661" s="470"/>
      <c r="V661" s="617"/>
      <c r="W661" s="481"/>
      <c r="X661" s="494"/>
      <c r="Y661" s="618"/>
      <c r="Z661" s="486"/>
      <c r="AA661" s="619"/>
      <c r="AB661" s="943"/>
      <c r="AC661" s="943"/>
      <c r="AD661" s="943"/>
      <c r="AE661" s="943"/>
      <c r="AF661" s="922"/>
      <c r="AG661" s="922"/>
      <c r="AH661" s="922"/>
      <c r="AI661" s="922"/>
      <c r="AJ661" s="922"/>
      <c r="AK661" s="922"/>
      <c r="AL661" s="922"/>
      <c r="AM661" s="922"/>
      <c r="AN661" s="922"/>
      <c r="AO661" s="922"/>
      <c r="AP661" s="922"/>
      <c r="AQ661" s="922"/>
      <c r="AR661" s="922"/>
    </row>
    <row r="662" spans="1:44" s="938" customFormat="1" ht="30" customHeight="1" thickBot="1" x14ac:dyDescent="0.25">
      <c r="A662" s="327"/>
      <c r="B662" s="904"/>
      <c r="C662" s="329" t="s">
        <v>53</v>
      </c>
      <c r="D662" s="904"/>
      <c r="E662" s="483"/>
      <c r="F662" s="484" t="s">
        <v>49</v>
      </c>
      <c r="G662" s="283"/>
      <c r="H662" s="283"/>
      <c r="I662" s="484" t="s">
        <v>49</v>
      </c>
      <c r="J662" s="484" t="s">
        <v>49</v>
      </c>
      <c r="K662" s="601"/>
      <c r="L662" s="280">
        <f>SUM(L660:L661)</f>
        <v>0</v>
      </c>
      <c r="M662" s="280">
        <f>SUM(M660:M661)</f>
        <v>0</v>
      </c>
      <c r="N662" s="280">
        <f>SUM(N660:N661)</f>
        <v>0</v>
      </c>
      <c r="O662" s="280">
        <f>SUM(O660:O661)</f>
        <v>0</v>
      </c>
      <c r="P662" s="484"/>
      <c r="Q662" s="484"/>
      <c r="R662" s="484"/>
      <c r="S662" s="328"/>
      <c r="T662" s="728"/>
      <c r="U662" s="328"/>
      <c r="V662" s="486">
        <f>$AB$11-((N662*24))</f>
        <v>744</v>
      </c>
      <c r="W662" s="483">
        <v>50</v>
      </c>
      <c r="X662" s="510"/>
      <c r="Y662" s="281">
        <f t="shared" ref="Y662" si="807">W662</f>
        <v>50</v>
      </c>
      <c r="Z662" s="486">
        <f>(Y662*(V662-L662*24))/V662</f>
        <v>50</v>
      </c>
      <c r="AA662" s="282">
        <f t="shared" ref="AA662" si="808">(Z662/Y662)*100</f>
        <v>100</v>
      </c>
      <c r="AB662" s="937"/>
    </row>
    <row r="663" spans="1:44" s="927" customFormat="1" ht="30" customHeight="1" thickBot="1" x14ac:dyDescent="0.25">
      <c r="A663" s="602">
        <v>16</v>
      </c>
      <c r="B663" s="603" t="s">
        <v>374</v>
      </c>
      <c r="C663" s="800" t="s">
        <v>375</v>
      </c>
      <c r="D663" s="610">
        <v>125</v>
      </c>
      <c r="E663" s="568" t="s">
        <v>546</v>
      </c>
      <c r="F663" s="606" t="s">
        <v>49</v>
      </c>
      <c r="G663" s="828"/>
      <c r="H663" s="828"/>
      <c r="I663" s="802"/>
      <c r="J663" s="802"/>
      <c r="K663" s="802"/>
      <c r="L663" s="318">
        <f t="shared" ref="L663:L664" si="809">IF(RIGHT(S663)="T",(+H663-G663),0)</f>
        <v>0</v>
      </c>
      <c r="M663" s="318">
        <f t="shared" ref="M663:M664" si="810">IF(RIGHT(S663)="U",(+H663-G663),0)</f>
        <v>0</v>
      </c>
      <c r="N663" s="318">
        <f t="shared" ref="N663:N664" si="811">IF(RIGHT(S663)="C",(+H663-G663),0)</f>
        <v>0</v>
      </c>
      <c r="O663" s="318">
        <f t="shared" ref="O663:O664" si="812">IF(RIGHT(S663)="D",(+H663-G663),0)</f>
        <v>0</v>
      </c>
      <c r="P663" s="803"/>
      <c r="Q663" s="803"/>
      <c r="R663" s="803"/>
      <c r="S663" s="803"/>
      <c r="T663" s="806"/>
      <c r="U663" s="803"/>
      <c r="V663" s="538">
        <f>$AB$11-((N663*24))</f>
        <v>744</v>
      </c>
      <c r="W663" s="610">
        <v>125</v>
      </c>
      <c r="X663" s="605"/>
      <c r="Y663" s="611">
        <f t="shared" si="736"/>
        <v>125</v>
      </c>
      <c r="Z663" s="486">
        <f t="shared" ref="Z663:Z683" si="813">(Y663*(V663-L663*24))/V663</f>
        <v>125</v>
      </c>
      <c r="AA663" s="612">
        <f t="shared" si="738"/>
        <v>100</v>
      </c>
      <c r="AB663" s="943"/>
      <c r="AC663" s="943"/>
      <c r="AD663" s="943"/>
      <c r="AE663" s="943"/>
      <c r="AF663" s="922"/>
      <c r="AG663" s="922"/>
      <c r="AH663" s="922"/>
      <c r="AI663" s="922"/>
      <c r="AJ663" s="922"/>
      <c r="AK663" s="922"/>
      <c r="AL663" s="922"/>
      <c r="AM663" s="922"/>
      <c r="AN663" s="922"/>
      <c r="AO663" s="922"/>
      <c r="AP663" s="922"/>
      <c r="AQ663" s="922"/>
      <c r="AR663" s="922"/>
    </row>
    <row r="664" spans="1:44" s="927" customFormat="1" ht="30" customHeight="1" thickBot="1" x14ac:dyDescent="0.25">
      <c r="A664" s="602">
        <v>17</v>
      </c>
      <c r="B664" s="603" t="s">
        <v>376</v>
      </c>
      <c r="C664" s="800" t="s">
        <v>377</v>
      </c>
      <c r="D664" s="610">
        <v>125</v>
      </c>
      <c r="E664" s="610" t="s">
        <v>546</v>
      </c>
      <c r="F664" s="606" t="s">
        <v>49</v>
      </c>
      <c r="G664" s="828"/>
      <c r="H664" s="828"/>
      <c r="I664" s="802"/>
      <c r="J664" s="802"/>
      <c r="K664" s="802"/>
      <c r="L664" s="318">
        <f t="shared" si="809"/>
        <v>0</v>
      </c>
      <c r="M664" s="318">
        <f t="shared" si="810"/>
        <v>0</v>
      </c>
      <c r="N664" s="318">
        <f t="shared" si="811"/>
        <v>0</v>
      </c>
      <c r="O664" s="318">
        <f t="shared" si="812"/>
        <v>0</v>
      </c>
      <c r="P664" s="803"/>
      <c r="Q664" s="803"/>
      <c r="R664" s="803"/>
      <c r="S664" s="803"/>
      <c r="T664" s="806"/>
      <c r="U664" s="803"/>
      <c r="V664" s="538">
        <f>$AB$11-((N664*24))</f>
        <v>744</v>
      </c>
      <c r="W664" s="610">
        <v>125</v>
      </c>
      <c r="X664" s="605"/>
      <c r="Y664" s="611">
        <f t="shared" si="736"/>
        <v>125</v>
      </c>
      <c r="Z664" s="486">
        <f t="shared" si="813"/>
        <v>125</v>
      </c>
      <c r="AA664" s="612">
        <f t="shared" si="738"/>
        <v>100</v>
      </c>
      <c r="AB664" s="943"/>
      <c r="AC664" s="943"/>
      <c r="AD664" s="943"/>
      <c r="AE664" s="943"/>
      <c r="AF664" s="922"/>
      <c r="AG664" s="922"/>
      <c r="AH664" s="922"/>
      <c r="AI664" s="922"/>
      <c r="AJ664" s="922"/>
      <c r="AK664" s="922"/>
      <c r="AL664" s="922"/>
      <c r="AM664" s="922"/>
      <c r="AN664" s="922"/>
      <c r="AO664" s="922"/>
      <c r="AP664" s="922"/>
      <c r="AQ664" s="922"/>
      <c r="AR664" s="922"/>
    </row>
    <row r="665" spans="1:44" s="927" customFormat="1" ht="30" customHeight="1" thickBot="1" x14ac:dyDescent="0.25">
      <c r="A665" s="602">
        <v>18</v>
      </c>
      <c r="B665" s="512" t="s">
        <v>378</v>
      </c>
      <c r="C665" s="720" t="s">
        <v>379</v>
      </c>
      <c r="D665" s="467">
        <v>330</v>
      </c>
      <c r="E665" s="467" t="s">
        <v>546</v>
      </c>
      <c r="F665" s="468" t="s">
        <v>49</v>
      </c>
      <c r="G665" s="67"/>
      <c r="H665" s="67"/>
      <c r="I665" s="721"/>
      <c r="J665" s="721"/>
      <c r="K665" s="721"/>
      <c r="L665" s="285">
        <f>IF(RIGHT(S665)="T",(+H665-G665),0)</f>
        <v>0</v>
      </c>
      <c r="M665" s="285">
        <f>IF(RIGHT(S665)="U",(+H665-G665),0)</f>
        <v>0</v>
      </c>
      <c r="N665" s="285">
        <f>IF(RIGHT(S665)="C",(+H665-G665),0)</f>
        <v>0</v>
      </c>
      <c r="O665" s="285">
        <f>IF(RIGHT(S665)="D",(+H665-G665),0)</f>
        <v>0</v>
      </c>
      <c r="P665" s="740"/>
      <c r="Q665" s="740"/>
      <c r="R665" s="740"/>
      <c r="S665" s="68"/>
      <c r="T665" s="20"/>
      <c r="U665" s="740"/>
      <c r="V665" s="613"/>
      <c r="W665" s="467"/>
      <c r="X665" s="489"/>
      <c r="Y665" s="614"/>
      <c r="Z665" s="486"/>
      <c r="AA665" s="615"/>
      <c r="AB665" s="943"/>
      <c r="AC665" s="943"/>
      <c r="AD665" s="943"/>
      <c r="AE665" s="943"/>
      <c r="AF665" s="922"/>
      <c r="AG665" s="922"/>
      <c r="AH665" s="922"/>
      <c r="AI665" s="922"/>
      <c r="AJ665" s="922"/>
      <c r="AK665" s="922"/>
      <c r="AL665" s="922"/>
      <c r="AM665" s="922"/>
      <c r="AN665" s="922"/>
      <c r="AO665" s="922"/>
      <c r="AP665" s="922"/>
      <c r="AQ665" s="922"/>
      <c r="AR665" s="922"/>
    </row>
    <row r="666" spans="1:44" s="927" customFormat="1" ht="30" customHeight="1" thickBot="1" x14ac:dyDescent="0.25">
      <c r="A666" s="477"/>
      <c r="B666" s="518"/>
      <c r="C666" s="722"/>
      <c r="D666" s="481"/>
      <c r="E666" s="481"/>
      <c r="F666" s="482"/>
      <c r="G666" s="272"/>
      <c r="H666" s="272"/>
      <c r="I666" s="737"/>
      <c r="J666" s="737"/>
      <c r="K666" s="737"/>
      <c r="L666" s="285">
        <f>IF(RIGHT(S666)="T",(+H666-G666),0)</f>
        <v>0</v>
      </c>
      <c r="M666" s="285">
        <f>IF(RIGHT(S666)="U",(+H666-G666),0)</f>
        <v>0</v>
      </c>
      <c r="N666" s="285">
        <f>IF(RIGHT(S666)="C",(+H666-G666),0)</f>
        <v>0</v>
      </c>
      <c r="O666" s="285">
        <f>IF(RIGHT(S666)="D",(+H666-G666),0)</f>
        <v>0</v>
      </c>
      <c r="P666" s="838"/>
      <c r="Q666" s="838"/>
      <c r="R666" s="838"/>
      <c r="S666" s="899"/>
      <c r="T666" s="891"/>
      <c r="U666" s="838"/>
      <c r="V666" s="617"/>
      <c r="W666" s="481"/>
      <c r="X666" s="494"/>
      <c r="Y666" s="618"/>
      <c r="Z666" s="486"/>
      <c r="AA666" s="619"/>
      <c r="AB666" s="943"/>
      <c r="AC666" s="943"/>
      <c r="AD666" s="943"/>
      <c r="AE666" s="943"/>
      <c r="AF666" s="922"/>
      <c r="AG666" s="922"/>
      <c r="AH666" s="922"/>
      <c r="AI666" s="922"/>
      <c r="AJ666" s="922"/>
      <c r="AK666" s="922"/>
      <c r="AL666" s="922"/>
      <c r="AM666" s="922"/>
      <c r="AN666" s="922"/>
      <c r="AO666" s="922"/>
      <c r="AP666" s="922"/>
      <c r="AQ666" s="922"/>
      <c r="AR666" s="922"/>
    </row>
    <row r="667" spans="1:44" s="938" customFormat="1" ht="30" customHeight="1" thickBot="1" x14ac:dyDescent="0.25">
      <c r="A667" s="327"/>
      <c r="B667" s="328"/>
      <c r="C667" s="329" t="s">
        <v>53</v>
      </c>
      <c r="D667" s="328"/>
      <c r="E667" s="483"/>
      <c r="F667" s="484" t="s">
        <v>49</v>
      </c>
      <c r="G667" s="283"/>
      <c r="H667" s="283"/>
      <c r="I667" s="484" t="s">
        <v>49</v>
      </c>
      <c r="J667" s="484" t="s">
        <v>49</v>
      </c>
      <c r="K667" s="601"/>
      <c r="L667" s="280">
        <f>SUM(L665:L666)</f>
        <v>0</v>
      </c>
      <c r="M667" s="280">
        <f>SUM(M665:M666)</f>
        <v>0</v>
      </c>
      <c r="N667" s="280">
        <f>SUM(N665:N666)</f>
        <v>0</v>
      </c>
      <c r="O667" s="280">
        <f>SUM(O665:O666)</f>
        <v>0</v>
      </c>
      <c r="P667" s="484"/>
      <c r="Q667" s="484"/>
      <c r="R667" s="484"/>
      <c r="S667" s="328"/>
      <c r="T667" s="728"/>
      <c r="U667" s="328"/>
      <c r="V667" s="486">
        <f t="shared" ref="V667" si="814">$AB$11-((N667*24))</f>
        <v>744</v>
      </c>
      <c r="W667" s="483">
        <v>330</v>
      </c>
      <c r="X667" s="510"/>
      <c r="Y667" s="281">
        <f t="shared" ref="Y667" si="815">W667</f>
        <v>330</v>
      </c>
      <c r="Z667" s="486">
        <f t="shared" ref="Z667" si="816">(Y667*(V667-L667*24))/V667</f>
        <v>330</v>
      </c>
      <c r="AA667" s="282">
        <f t="shared" ref="AA667" si="817">(Z667/Y667)*100</f>
        <v>100</v>
      </c>
      <c r="AB667" s="937"/>
    </row>
    <row r="668" spans="1:44" s="927" customFormat="1" ht="30" customHeight="1" thickBot="1" x14ac:dyDescent="0.25">
      <c r="A668" s="463">
        <v>19</v>
      </c>
      <c r="B668" s="512" t="s">
        <v>380</v>
      </c>
      <c r="C668" s="720" t="s">
        <v>461</v>
      </c>
      <c r="D668" s="467">
        <v>125</v>
      </c>
      <c r="E668" s="568" t="s">
        <v>546</v>
      </c>
      <c r="F668" s="468" t="s">
        <v>49</v>
      </c>
      <c r="G668" s="241">
        <v>42924.994444444441</v>
      </c>
      <c r="H668" s="241">
        <v>42925.322916666664</v>
      </c>
      <c r="I668" s="721"/>
      <c r="J668" s="721"/>
      <c r="K668" s="721"/>
      <c r="L668" s="285">
        <f>IF(RIGHT(S668)="T",(+H668-G668),0)</f>
        <v>0</v>
      </c>
      <c r="M668" s="285">
        <f>IF(RIGHT(S668)="U",(+H668-G668),0)</f>
        <v>0</v>
      </c>
      <c r="N668" s="285">
        <f>IF(RIGHT(S668)="C",(+H668-G668),0)</f>
        <v>0</v>
      </c>
      <c r="O668" s="285">
        <f>IF(RIGHT(S668)="D",(+H668-G668),0)</f>
        <v>0.32847222222335404</v>
      </c>
      <c r="P668" s="740"/>
      <c r="Q668" s="740"/>
      <c r="R668" s="740"/>
      <c r="S668" s="23" t="s">
        <v>478</v>
      </c>
      <c r="T668" s="55" t="s">
        <v>1330</v>
      </c>
      <c r="U668" s="740"/>
      <c r="V668" s="613"/>
      <c r="W668" s="467"/>
      <c r="X668" s="489"/>
      <c r="Y668" s="614"/>
      <c r="Z668" s="486"/>
      <c r="AA668" s="615"/>
      <c r="AB668" s="943"/>
      <c r="AC668" s="943"/>
      <c r="AD668" s="943"/>
      <c r="AE668" s="943"/>
      <c r="AF668" s="922"/>
      <c r="AG668" s="922"/>
      <c r="AH668" s="922"/>
      <c r="AI668" s="922"/>
      <c r="AJ668" s="922"/>
      <c r="AK668" s="922"/>
      <c r="AL668" s="922"/>
      <c r="AM668" s="922"/>
      <c r="AN668" s="922"/>
      <c r="AO668" s="922"/>
      <c r="AP668" s="922"/>
      <c r="AQ668" s="922"/>
      <c r="AR668" s="922"/>
    </row>
    <row r="669" spans="1:44" s="927" customFormat="1" ht="30" customHeight="1" thickBot="1" x14ac:dyDescent="0.25">
      <c r="A669" s="477"/>
      <c r="B669" s="518"/>
      <c r="C669" s="722"/>
      <c r="D669" s="481"/>
      <c r="E669" s="568"/>
      <c r="F669" s="482"/>
      <c r="G669" s="246">
        <v>42932.883333333331</v>
      </c>
      <c r="H669" s="246">
        <v>42948</v>
      </c>
      <c r="I669" s="737"/>
      <c r="J669" s="737"/>
      <c r="K669" s="737"/>
      <c r="L669" s="285">
        <f>IF(RIGHT(S669)="T",(+H669-G669),0)</f>
        <v>0</v>
      </c>
      <c r="M669" s="285">
        <f>IF(RIGHT(S669)="U",(+H669-G669),0)</f>
        <v>0</v>
      </c>
      <c r="N669" s="285">
        <f>IF(RIGHT(S669)="C",(+H669-G669),0)</f>
        <v>0</v>
      </c>
      <c r="O669" s="285">
        <f>IF(RIGHT(S669)="D",(+H669-G669),0)</f>
        <v>15.116666666668607</v>
      </c>
      <c r="P669" s="838"/>
      <c r="Q669" s="838"/>
      <c r="R669" s="838"/>
      <c r="S669" s="23" t="s">
        <v>478</v>
      </c>
      <c r="T669" s="55" t="s">
        <v>1331</v>
      </c>
      <c r="U669" s="838"/>
      <c r="V669" s="617"/>
      <c r="W669" s="481"/>
      <c r="X669" s="494"/>
      <c r="Y669" s="618"/>
      <c r="Z669" s="486"/>
      <c r="AA669" s="619"/>
      <c r="AB669" s="943"/>
      <c r="AC669" s="943"/>
      <c r="AD669" s="943"/>
      <c r="AE669" s="943"/>
      <c r="AF669" s="922"/>
      <c r="AG669" s="922"/>
      <c r="AH669" s="922"/>
      <c r="AI669" s="922"/>
      <c r="AJ669" s="922"/>
      <c r="AK669" s="922"/>
      <c r="AL669" s="922"/>
      <c r="AM669" s="922"/>
      <c r="AN669" s="922"/>
      <c r="AO669" s="922"/>
      <c r="AP669" s="922"/>
      <c r="AQ669" s="922"/>
      <c r="AR669" s="922"/>
    </row>
    <row r="670" spans="1:44" s="938" customFormat="1" ht="30" customHeight="1" thickBot="1" x14ac:dyDescent="0.25">
      <c r="A670" s="327"/>
      <c r="B670" s="328"/>
      <c r="C670" s="329" t="s">
        <v>53</v>
      </c>
      <c r="D670" s="328"/>
      <c r="E670" s="483"/>
      <c r="F670" s="484" t="s">
        <v>49</v>
      </c>
      <c r="G670" s="499"/>
      <c r="H670" s="499"/>
      <c r="I670" s="484" t="s">
        <v>49</v>
      </c>
      <c r="J670" s="484" t="s">
        <v>49</v>
      </c>
      <c r="K670" s="601"/>
      <c r="L670" s="280">
        <f>SUM(L668:L669)</f>
        <v>0</v>
      </c>
      <c r="M670" s="280">
        <f t="shared" ref="M670:O670" si="818">SUM(M668:M669)</f>
        <v>0</v>
      </c>
      <c r="N670" s="280">
        <f t="shared" si="818"/>
        <v>0</v>
      </c>
      <c r="O670" s="280">
        <f t="shared" si="818"/>
        <v>15.445138888891961</v>
      </c>
      <c r="P670" s="484"/>
      <c r="Q670" s="484"/>
      <c r="R670" s="484"/>
      <c r="S670" s="328"/>
      <c r="T670" s="728"/>
      <c r="U670" s="328"/>
      <c r="V670" s="486">
        <f t="shared" ref="V670" si="819">$AB$11-((N670*24))</f>
        <v>744</v>
      </c>
      <c r="W670" s="483">
        <v>125</v>
      </c>
      <c r="X670" s="510"/>
      <c r="Y670" s="281">
        <f t="shared" ref="Y670" si="820">W670</f>
        <v>125</v>
      </c>
      <c r="Z670" s="486">
        <f t="shared" ref="Z670" si="821">(Y670*(V670-L670*24))/V670</f>
        <v>125</v>
      </c>
      <c r="AA670" s="282">
        <f t="shared" ref="AA670" si="822">(Z670/Y670)*100</f>
        <v>100</v>
      </c>
      <c r="AB670" s="937"/>
    </row>
    <row r="671" spans="1:44" s="938" customFormat="1" ht="30" customHeight="1" thickBot="1" x14ac:dyDescent="0.25">
      <c r="A671" s="463">
        <v>20</v>
      </c>
      <c r="B671" s="512" t="s">
        <v>459</v>
      </c>
      <c r="C671" s="720" t="s">
        <v>460</v>
      </c>
      <c r="D671" s="467">
        <v>125</v>
      </c>
      <c r="E671" s="568" t="s">
        <v>546</v>
      </c>
      <c r="F671" s="468" t="s">
        <v>49</v>
      </c>
      <c r="G671" s="241">
        <v>42924.992361111108</v>
      </c>
      <c r="H671" s="241">
        <v>42925.26458333333</v>
      </c>
      <c r="I671" s="721"/>
      <c r="J671" s="721"/>
      <c r="K671" s="721"/>
      <c r="L671" s="285">
        <f>IF(RIGHT(S671)="T",(+H671-G671),0)</f>
        <v>0</v>
      </c>
      <c r="M671" s="285">
        <f>IF(RIGHT(S671)="U",(+H671-G671),0)</f>
        <v>0</v>
      </c>
      <c r="N671" s="285">
        <f>IF(RIGHT(S671)="C",(+H671-G671),0)</f>
        <v>0</v>
      </c>
      <c r="O671" s="285">
        <f>IF(RIGHT(S671)="D",(+H671-G671),0)</f>
        <v>0.27222222222189885</v>
      </c>
      <c r="P671" s="740"/>
      <c r="Q671" s="740"/>
      <c r="R671" s="740"/>
      <c r="S671" s="23" t="s">
        <v>478</v>
      </c>
      <c r="T671" s="55" t="s">
        <v>631</v>
      </c>
      <c r="U671" s="740"/>
      <c r="V671" s="613"/>
      <c r="W671" s="467"/>
      <c r="X671" s="489"/>
      <c r="Y671" s="614"/>
      <c r="Z671" s="486"/>
      <c r="AA671" s="615"/>
      <c r="AB671" s="937"/>
    </row>
    <row r="672" spans="1:44" s="938" customFormat="1" ht="30" customHeight="1" thickBot="1" x14ac:dyDescent="0.25">
      <c r="A672" s="477"/>
      <c r="B672" s="518"/>
      <c r="C672" s="722"/>
      <c r="D672" s="481"/>
      <c r="E672" s="568"/>
      <c r="F672" s="482"/>
      <c r="G672" s="246">
        <v>42932.882638888892</v>
      </c>
      <c r="H672" s="246">
        <v>42948</v>
      </c>
      <c r="I672" s="737"/>
      <c r="J672" s="737"/>
      <c r="K672" s="737"/>
      <c r="L672" s="285">
        <f>IF(RIGHT(S672)="T",(+H672-G672),0)</f>
        <v>0</v>
      </c>
      <c r="M672" s="285">
        <f>IF(RIGHT(S672)="U",(+H672-G672),0)</f>
        <v>0</v>
      </c>
      <c r="N672" s="285">
        <f>IF(RIGHT(S672)="C",(+H672-G672),0)</f>
        <v>0</v>
      </c>
      <c r="O672" s="285">
        <f>IF(RIGHT(S672)="D",(+H672-G672),0)</f>
        <v>15.117361111108039</v>
      </c>
      <c r="P672" s="838"/>
      <c r="Q672" s="838"/>
      <c r="R672" s="838"/>
      <c r="S672" s="23" t="s">
        <v>478</v>
      </c>
      <c r="T672" s="55" t="s">
        <v>1331</v>
      </c>
      <c r="U672" s="838"/>
      <c r="V672" s="617"/>
      <c r="W672" s="481"/>
      <c r="X672" s="494"/>
      <c r="Y672" s="618"/>
      <c r="Z672" s="486"/>
      <c r="AA672" s="619"/>
      <c r="AB672" s="937"/>
    </row>
    <row r="673" spans="1:44" s="938" customFormat="1" ht="30" customHeight="1" thickBot="1" x14ac:dyDescent="0.25">
      <c r="A673" s="327"/>
      <c r="B673" s="328"/>
      <c r="C673" s="329" t="s">
        <v>53</v>
      </c>
      <c r="D673" s="328"/>
      <c r="E673" s="483"/>
      <c r="F673" s="484" t="s">
        <v>49</v>
      </c>
      <c r="G673" s="499"/>
      <c r="H673" s="499"/>
      <c r="I673" s="484" t="s">
        <v>49</v>
      </c>
      <c r="J673" s="484" t="s">
        <v>49</v>
      </c>
      <c r="K673" s="601"/>
      <c r="L673" s="280">
        <f>SUM(L671:L672)</f>
        <v>0</v>
      </c>
      <c r="M673" s="280">
        <f t="shared" ref="M673:O673" si="823">SUM(M671:M672)</f>
        <v>0</v>
      </c>
      <c r="N673" s="280">
        <f t="shared" si="823"/>
        <v>0</v>
      </c>
      <c r="O673" s="280">
        <f t="shared" si="823"/>
        <v>15.389583333329938</v>
      </c>
      <c r="P673" s="280"/>
      <c r="Q673" s="280"/>
      <c r="R673" s="280"/>
      <c r="S673" s="328"/>
      <c r="T673" s="728"/>
      <c r="U673" s="328"/>
      <c r="V673" s="486">
        <f t="shared" ref="V673" si="824">$AB$11-((N673*24))</f>
        <v>744</v>
      </c>
      <c r="W673" s="483">
        <v>125</v>
      </c>
      <c r="X673" s="510"/>
      <c r="Y673" s="281">
        <f t="shared" ref="Y673" si="825">W673</f>
        <v>125</v>
      </c>
      <c r="Z673" s="486">
        <f t="shared" ref="Z673" si="826">(Y673*(V673-L673*24))/V673</f>
        <v>125</v>
      </c>
      <c r="AA673" s="282">
        <f t="shared" ref="AA673" si="827">(Z673/Y673)*100</f>
        <v>100</v>
      </c>
      <c r="AB673" s="937"/>
    </row>
    <row r="674" spans="1:44" s="927" customFormat="1" ht="30" customHeight="1" thickBot="1" x14ac:dyDescent="0.25">
      <c r="A674" s="602">
        <v>21</v>
      </c>
      <c r="B674" s="603" t="s">
        <v>381</v>
      </c>
      <c r="C674" s="800" t="s">
        <v>382</v>
      </c>
      <c r="D674" s="610">
        <v>80</v>
      </c>
      <c r="E674" s="568" t="s">
        <v>546</v>
      </c>
      <c r="F674" s="468" t="s">
        <v>49</v>
      </c>
      <c r="G674" s="246">
        <v>42936.988888888889</v>
      </c>
      <c r="H674" s="246">
        <v>42937.413888888892</v>
      </c>
      <c r="I674" s="721"/>
      <c r="J674" s="721"/>
      <c r="K674" s="721"/>
      <c r="L674" s="330">
        <f>IF(RIGHT(S674)="T",(+H674-G674),0)</f>
        <v>0</v>
      </c>
      <c r="M674" s="330">
        <f>IF(RIGHT(S674)="U",(+H674-G674),0)</f>
        <v>0</v>
      </c>
      <c r="N674" s="330">
        <f>IF(RIGHT(S674)="C",(+H674-G674),0)</f>
        <v>0</v>
      </c>
      <c r="O674" s="330">
        <f>IF(RIGHT(S674)="D",(+H674-G674),0)</f>
        <v>0.42500000000291038</v>
      </c>
      <c r="P674" s="740"/>
      <c r="Q674" s="740"/>
      <c r="R674" s="740"/>
      <c r="S674" s="23" t="s">
        <v>478</v>
      </c>
      <c r="T674" s="55" t="s">
        <v>640</v>
      </c>
      <c r="U674" s="740"/>
      <c r="V674" s="613"/>
      <c r="W674" s="467"/>
      <c r="X674" s="489"/>
      <c r="Y674" s="614"/>
      <c r="Z674" s="486"/>
      <c r="AA674" s="615"/>
      <c r="AB674" s="943"/>
      <c r="AC674" s="943"/>
      <c r="AD674" s="943"/>
      <c r="AE674" s="943"/>
      <c r="AF674" s="922"/>
      <c r="AG674" s="922"/>
      <c r="AH674" s="922"/>
      <c r="AI674" s="922"/>
      <c r="AJ674" s="922"/>
      <c r="AK674" s="922"/>
      <c r="AL674" s="922"/>
      <c r="AM674" s="922"/>
      <c r="AN674" s="922"/>
      <c r="AO674" s="922"/>
      <c r="AP674" s="922"/>
      <c r="AQ674" s="922"/>
      <c r="AR674" s="922"/>
    </row>
    <row r="675" spans="1:44" s="927" customFormat="1" ht="30" customHeight="1" thickBot="1" x14ac:dyDescent="0.25">
      <c r="A675" s="616"/>
      <c r="B675" s="567"/>
      <c r="C675" s="808"/>
      <c r="D675" s="568"/>
      <c r="E675" s="568"/>
      <c r="F675" s="482"/>
      <c r="G675" s="100"/>
      <c r="H675" s="100"/>
      <c r="I675" s="737"/>
      <c r="J675" s="737"/>
      <c r="K675" s="737"/>
      <c r="L675" s="330">
        <f t="shared" ref="L675:L678" si="828">IF(RIGHT(S675)="T",(+H675-G675),0)</f>
        <v>0</v>
      </c>
      <c r="M675" s="330">
        <f t="shared" ref="M675:M678" si="829">IF(RIGHT(S675)="U",(+H675-G675),0)</f>
        <v>0</v>
      </c>
      <c r="N675" s="330">
        <f t="shared" ref="N675:N678" si="830">IF(RIGHT(S675)="C",(+H675-G675),0)</f>
        <v>0</v>
      </c>
      <c r="O675" s="330">
        <f t="shared" ref="O675:O678" si="831">IF(RIGHT(S675)="D",(+H675-G675),0)</f>
        <v>0</v>
      </c>
      <c r="P675" s="838"/>
      <c r="Q675" s="838"/>
      <c r="R675" s="838"/>
      <c r="S675" s="23"/>
      <c r="T675" s="419"/>
      <c r="U675" s="838"/>
      <c r="V675" s="613"/>
      <c r="W675" s="467"/>
      <c r="X675" s="489"/>
      <c r="Y675" s="614"/>
      <c r="Z675" s="486"/>
      <c r="AA675" s="615"/>
      <c r="AB675" s="943"/>
      <c r="AC675" s="943"/>
      <c r="AD675" s="943"/>
      <c r="AE675" s="943"/>
      <c r="AF675" s="922"/>
      <c r="AG675" s="922"/>
      <c r="AH675" s="922"/>
      <c r="AI675" s="922"/>
      <c r="AJ675" s="922"/>
      <c r="AK675" s="922"/>
      <c r="AL675" s="922"/>
      <c r="AM675" s="922"/>
      <c r="AN675" s="922"/>
      <c r="AO675" s="922"/>
      <c r="AP675" s="922"/>
      <c r="AQ675" s="922"/>
      <c r="AR675" s="922"/>
    </row>
    <row r="676" spans="1:44" s="927" customFormat="1" ht="30" customHeight="1" thickBot="1" x14ac:dyDescent="0.25">
      <c r="A676" s="616"/>
      <c r="B676" s="567"/>
      <c r="C676" s="808"/>
      <c r="D676" s="568"/>
      <c r="E676" s="568"/>
      <c r="F676" s="482"/>
      <c r="G676" s="100"/>
      <c r="H676" s="100"/>
      <c r="I676" s="737"/>
      <c r="J676" s="737"/>
      <c r="K676" s="737"/>
      <c r="L676" s="330">
        <f t="shared" si="828"/>
        <v>0</v>
      </c>
      <c r="M676" s="330">
        <f t="shared" si="829"/>
        <v>0</v>
      </c>
      <c r="N676" s="330">
        <f t="shared" si="830"/>
        <v>0</v>
      </c>
      <c r="O676" s="330">
        <f t="shared" si="831"/>
        <v>0</v>
      </c>
      <c r="P676" s="838"/>
      <c r="Q676" s="838"/>
      <c r="R676" s="838"/>
      <c r="S676" s="23"/>
      <c r="T676" s="419"/>
      <c r="U676" s="838"/>
      <c r="V676" s="613"/>
      <c r="W676" s="467"/>
      <c r="X676" s="489"/>
      <c r="Y676" s="614"/>
      <c r="Z676" s="486"/>
      <c r="AA676" s="615"/>
      <c r="AB676" s="943"/>
      <c r="AC676" s="943"/>
      <c r="AD676" s="943"/>
      <c r="AE676" s="943"/>
      <c r="AF676" s="922"/>
      <c r="AG676" s="922"/>
      <c r="AH676" s="922"/>
      <c r="AI676" s="922"/>
      <c r="AJ676" s="922"/>
      <c r="AK676" s="922"/>
      <c r="AL676" s="922"/>
      <c r="AM676" s="922"/>
      <c r="AN676" s="922"/>
      <c r="AO676" s="922"/>
      <c r="AP676" s="922"/>
      <c r="AQ676" s="922"/>
      <c r="AR676" s="922"/>
    </row>
    <row r="677" spans="1:44" s="927" customFormat="1" ht="30" customHeight="1" thickBot="1" x14ac:dyDescent="0.25">
      <c r="A677" s="616"/>
      <c r="B677" s="567"/>
      <c r="C677" s="808"/>
      <c r="D677" s="568"/>
      <c r="E677" s="568"/>
      <c r="F677" s="482"/>
      <c r="G677" s="100"/>
      <c r="H677" s="100"/>
      <c r="I677" s="737"/>
      <c r="J677" s="737"/>
      <c r="K677" s="737"/>
      <c r="L677" s="330">
        <f t="shared" si="828"/>
        <v>0</v>
      </c>
      <c r="M677" s="330">
        <f t="shared" si="829"/>
        <v>0</v>
      </c>
      <c r="N677" s="330">
        <f t="shared" si="830"/>
        <v>0</v>
      </c>
      <c r="O677" s="330">
        <f t="shared" si="831"/>
        <v>0</v>
      </c>
      <c r="P677" s="838"/>
      <c r="Q677" s="838"/>
      <c r="R677" s="838"/>
      <c r="S677" s="23"/>
      <c r="T677" s="419"/>
      <c r="U677" s="838"/>
      <c r="V677" s="613"/>
      <c r="W677" s="467"/>
      <c r="X677" s="489"/>
      <c r="Y677" s="614"/>
      <c r="Z677" s="486"/>
      <c r="AA677" s="615"/>
      <c r="AB677" s="943"/>
      <c r="AC677" s="943"/>
      <c r="AD677" s="943"/>
      <c r="AE677" s="943"/>
      <c r="AF677" s="922"/>
      <c r="AG677" s="922"/>
      <c r="AH677" s="922"/>
      <c r="AI677" s="922"/>
      <c r="AJ677" s="922"/>
      <c r="AK677" s="922"/>
      <c r="AL677" s="922"/>
      <c r="AM677" s="922"/>
      <c r="AN677" s="922"/>
      <c r="AO677" s="922"/>
      <c r="AP677" s="922"/>
      <c r="AQ677" s="922"/>
      <c r="AR677" s="922"/>
    </row>
    <row r="678" spans="1:44" s="927" customFormat="1" ht="30" customHeight="1" thickBot="1" x14ac:dyDescent="0.25">
      <c r="A678" s="616"/>
      <c r="B678" s="567"/>
      <c r="C678" s="808"/>
      <c r="D678" s="568"/>
      <c r="E678" s="568"/>
      <c r="F678" s="482"/>
      <c r="G678" s="32"/>
      <c r="H678" s="32"/>
      <c r="I678" s="737"/>
      <c r="J678" s="737"/>
      <c r="K678" s="737"/>
      <c r="L678" s="330">
        <f t="shared" si="828"/>
        <v>0</v>
      </c>
      <c r="M678" s="330">
        <f t="shared" si="829"/>
        <v>0</v>
      </c>
      <c r="N678" s="330">
        <f t="shared" si="830"/>
        <v>0</v>
      </c>
      <c r="O678" s="330">
        <f t="shared" si="831"/>
        <v>0</v>
      </c>
      <c r="P678" s="838"/>
      <c r="Q678" s="838"/>
      <c r="R678" s="838"/>
      <c r="S678" s="418"/>
      <c r="T678" s="374"/>
      <c r="U678" s="838"/>
      <c r="V678" s="613"/>
      <c r="W678" s="467"/>
      <c r="X678" s="489"/>
      <c r="Y678" s="614"/>
      <c r="Z678" s="486"/>
      <c r="AA678" s="615"/>
      <c r="AB678" s="943"/>
      <c r="AC678" s="943"/>
      <c r="AD678" s="943"/>
      <c r="AE678" s="943"/>
      <c r="AF678" s="922"/>
      <c r="AG678" s="922"/>
      <c r="AH678" s="922"/>
      <c r="AI678" s="922"/>
      <c r="AJ678" s="922"/>
      <c r="AK678" s="922"/>
      <c r="AL678" s="922"/>
      <c r="AM678" s="922"/>
      <c r="AN678" s="922"/>
      <c r="AO678" s="922"/>
      <c r="AP678" s="922"/>
      <c r="AQ678" s="922"/>
      <c r="AR678" s="922"/>
    </row>
    <row r="679" spans="1:44" s="927" customFormat="1" ht="30" customHeight="1" thickBot="1" x14ac:dyDescent="0.25">
      <c r="A679" s="327"/>
      <c r="B679" s="328"/>
      <c r="C679" s="329" t="s">
        <v>53</v>
      </c>
      <c r="D679" s="328"/>
      <c r="E679" s="483"/>
      <c r="F679" s="484" t="s">
        <v>49</v>
      </c>
      <c r="G679" s="283"/>
      <c r="H679" s="283"/>
      <c r="I679" s="484" t="s">
        <v>49</v>
      </c>
      <c r="J679" s="484" t="s">
        <v>49</v>
      </c>
      <c r="K679" s="601"/>
      <c r="L679" s="280">
        <f>SUM(L674:L678)</f>
        <v>0</v>
      </c>
      <c r="M679" s="280">
        <f t="shared" ref="M679:O679" si="832">SUM(M674:M678)</f>
        <v>0</v>
      </c>
      <c r="N679" s="280">
        <f t="shared" si="832"/>
        <v>0</v>
      </c>
      <c r="O679" s="280">
        <f t="shared" si="832"/>
        <v>0.42500000000291038</v>
      </c>
      <c r="P679" s="484"/>
      <c r="Q679" s="484"/>
      <c r="R679" s="484"/>
      <c r="S679" s="328"/>
      <c r="T679" s="728"/>
      <c r="U679" s="328"/>
      <c r="V679" s="538">
        <f t="shared" ref="V679" si="833">$AB$11-((N679*24))</f>
        <v>744</v>
      </c>
      <c r="W679" s="610">
        <v>80</v>
      </c>
      <c r="X679" s="605"/>
      <c r="Y679" s="611">
        <f t="shared" ref="Y679" si="834">W679</f>
        <v>80</v>
      </c>
      <c r="Z679" s="486">
        <f t="shared" ref="Z679" si="835">(Y679*(V679-L679*24))/V679</f>
        <v>80</v>
      </c>
      <c r="AA679" s="612">
        <f t="shared" ref="AA679" si="836">(Z679/Y679)*100</f>
        <v>100</v>
      </c>
      <c r="AB679" s="943"/>
      <c r="AC679" s="943"/>
      <c r="AD679" s="943"/>
      <c r="AE679" s="943"/>
      <c r="AF679" s="922"/>
      <c r="AG679" s="922"/>
      <c r="AH679" s="922"/>
      <c r="AI679" s="922"/>
      <c r="AJ679" s="922"/>
      <c r="AK679" s="922"/>
      <c r="AL679" s="922"/>
      <c r="AM679" s="922"/>
      <c r="AN679" s="922"/>
      <c r="AO679" s="922"/>
      <c r="AP679" s="922"/>
      <c r="AQ679" s="922"/>
      <c r="AR679" s="922"/>
    </row>
    <row r="680" spans="1:44" s="927" customFormat="1" ht="30" customHeight="1" thickBot="1" x14ac:dyDescent="0.25">
      <c r="A680" s="463">
        <v>22</v>
      </c>
      <c r="B680" s="512" t="s">
        <v>383</v>
      </c>
      <c r="C680" s="720" t="s">
        <v>384</v>
      </c>
      <c r="D680" s="467">
        <v>125</v>
      </c>
      <c r="E680" s="481" t="s">
        <v>546</v>
      </c>
      <c r="F680" s="468" t="s">
        <v>49</v>
      </c>
      <c r="G680" s="272"/>
      <c r="H680" s="272"/>
      <c r="I680" s="721"/>
      <c r="J680" s="721"/>
      <c r="K680" s="721"/>
      <c r="L680" s="330">
        <f>IF(RIGHT(S680)="T",(+H680-G680),0)</f>
        <v>0</v>
      </c>
      <c r="M680" s="330">
        <f>IF(RIGHT(S680)="U",(+H680-G680),0)</f>
        <v>0</v>
      </c>
      <c r="N680" s="330">
        <f>IF(RIGHT(S680)="C",(+H680-G680),0)</f>
        <v>0</v>
      </c>
      <c r="O680" s="330">
        <f>IF(RIGHT(S680)="D",(+H680-G680),0)</f>
        <v>0</v>
      </c>
      <c r="P680" s="740"/>
      <c r="Q680" s="740"/>
      <c r="R680" s="740"/>
      <c r="S680" s="899"/>
      <c r="T680" s="891"/>
      <c r="U680" s="740"/>
      <c r="V680" s="613"/>
      <c r="W680" s="467"/>
      <c r="X680" s="489"/>
      <c r="Y680" s="614"/>
      <c r="Z680" s="486"/>
      <c r="AA680" s="615"/>
      <c r="AB680" s="943"/>
      <c r="AC680" s="943"/>
      <c r="AD680" s="943"/>
      <c r="AE680" s="943"/>
      <c r="AF680" s="922"/>
      <c r="AG680" s="922"/>
      <c r="AH680" s="922"/>
      <c r="AI680" s="922"/>
      <c r="AJ680" s="922"/>
      <c r="AK680" s="922"/>
      <c r="AL680" s="922"/>
      <c r="AM680" s="922"/>
      <c r="AN680" s="922"/>
      <c r="AO680" s="922"/>
      <c r="AP680" s="922"/>
      <c r="AQ680" s="922"/>
      <c r="AR680" s="922"/>
    </row>
    <row r="681" spans="1:44" s="927" customFormat="1" ht="30" customHeight="1" thickBot="1" x14ac:dyDescent="0.25">
      <c r="A681" s="477"/>
      <c r="B681" s="518"/>
      <c r="C681" s="722"/>
      <c r="D681" s="481"/>
      <c r="E681" s="481"/>
      <c r="F681" s="482"/>
      <c r="G681" s="272"/>
      <c r="H681" s="272"/>
      <c r="I681" s="737"/>
      <c r="J681" s="737"/>
      <c r="K681" s="737"/>
      <c r="L681" s="318">
        <f t="shared" ref="L681" si="837">IF(RIGHT(S681)="T",(+H681-G681),0)</f>
        <v>0</v>
      </c>
      <c r="M681" s="318">
        <f t="shared" ref="M681" si="838">IF(RIGHT(S681)="U",(+H681-G681),0)</f>
        <v>0</v>
      </c>
      <c r="N681" s="318">
        <f t="shared" ref="N681" si="839">IF(RIGHT(S681)="C",(+H681-G681),0)</f>
        <v>0</v>
      </c>
      <c r="O681" s="318">
        <f t="shared" ref="O681" si="840">IF(RIGHT(S681)="D",(+H681-G681),0)</f>
        <v>0</v>
      </c>
      <c r="P681" s="838"/>
      <c r="Q681" s="838"/>
      <c r="R681" s="838"/>
      <c r="S681" s="899"/>
      <c r="T681" s="891"/>
      <c r="U681" s="838"/>
      <c r="V681" s="617"/>
      <c r="W681" s="481"/>
      <c r="X681" s="494"/>
      <c r="Y681" s="618"/>
      <c r="Z681" s="486"/>
      <c r="AA681" s="619"/>
      <c r="AB681" s="943"/>
      <c r="AC681" s="943"/>
      <c r="AD681" s="943"/>
      <c r="AE681" s="943"/>
      <c r="AF681" s="922"/>
      <c r="AG681" s="922"/>
      <c r="AH681" s="922"/>
      <c r="AI681" s="922"/>
      <c r="AJ681" s="922"/>
      <c r="AK681" s="922"/>
      <c r="AL681" s="922"/>
      <c r="AM681" s="922"/>
      <c r="AN681" s="922"/>
      <c r="AO681" s="922"/>
      <c r="AP681" s="922"/>
      <c r="AQ681" s="922"/>
      <c r="AR681" s="922"/>
    </row>
    <row r="682" spans="1:44" s="938" customFormat="1" ht="30" customHeight="1" thickBot="1" x14ac:dyDescent="0.25">
      <c r="A682" s="327"/>
      <c r="B682" s="328"/>
      <c r="C682" s="329" t="s">
        <v>53</v>
      </c>
      <c r="D682" s="328"/>
      <c r="E682" s="483"/>
      <c r="F682" s="484" t="s">
        <v>49</v>
      </c>
      <c r="G682" s="283"/>
      <c r="H682" s="283"/>
      <c r="I682" s="484" t="s">
        <v>49</v>
      </c>
      <c r="J682" s="484" t="s">
        <v>49</v>
      </c>
      <c r="K682" s="601"/>
      <c r="L682" s="280">
        <f t="shared" ref="L682:O682" si="841">SUM(L680:L681)</f>
        <v>0</v>
      </c>
      <c r="M682" s="280">
        <f t="shared" si="841"/>
        <v>0</v>
      </c>
      <c r="N682" s="280">
        <f t="shared" si="841"/>
        <v>0</v>
      </c>
      <c r="O682" s="280">
        <f t="shared" si="841"/>
        <v>0</v>
      </c>
      <c r="P682" s="280"/>
      <c r="Q682" s="280"/>
      <c r="R682" s="280"/>
      <c r="S682" s="328"/>
      <c r="T682" s="728"/>
      <c r="U682" s="328"/>
      <c r="V682" s="486">
        <f t="shared" ref="V682" si="842">$AB$11-((N682*24))</f>
        <v>744</v>
      </c>
      <c r="W682" s="483">
        <v>125</v>
      </c>
      <c r="X682" s="510"/>
      <c r="Y682" s="281">
        <f t="shared" ref="Y682" si="843">W682</f>
        <v>125</v>
      </c>
      <c r="Z682" s="486">
        <f t="shared" ref="Z682" si="844">(Y682*(V682-L682*24))/V682</f>
        <v>125</v>
      </c>
      <c r="AA682" s="282">
        <f t="shared" ref="AA682" si="845">(Z682/Y682)*100</f>
        <v>100</v>
      </c>
      <c r="AB682" s="937"/>
    </row>
    <row r="683" spans="1:44" s="927" customFormat="1" ht="30" customHeight="1" thickBot="1" x14ac:dyDescent="0.25">
      <c r="A683" s="602">
        <v>23</v>
      </c>
      <c r="B683" s="603" t="s">
        <v>385</v>
      </c>
      <c r="C683" s="800" t="s">
        <v>386</v>
      </c>
      <c r="D683" s="610">
        <v>125</v>
      </c>
      <c r="E683" s="610" t="s">
        <v>546</v>
      </c>
      <c r="F683" s="606" t="s">
        <v>49</v>
      </c>
      <c r="G683" s="828"/>
      <c r="H683" s="828"/>
      <c r="I683" s="802"/>
      <c r="J683" s="802"/>
      <c r="K683" s="802"/>
      <c r="L683" s="803"/>
      <c r="M683" s="803"/>
      <c r="N683" s="803"/>
      <c r="O683" s="803"/>
      <c r="P683" s="803"/>
      <c r="Q683" s="803"/>
      <c r="R683" s="803"/>
      <c r="S683" s="803"/>
      <c r="T683" s="806"/>
      <c r="U683" s="803"/>
      <c r="V683" s="538">
        <f>$AB$11-((N683*24))</f>
        <v>744</v>
      </c>
      <c r="W683" s="610">
        <v>125</v>
      </c>
      <c r="X683" s="605"/>
      <c r="Y683" s="611">
        <f t="shared" si="736"/>
        <v>125</v>
      </c>
      <c r="Z683" s="486">
        <f t="shared" si="813"/>
        <v>125</v>
      </c>
      <c r="AA683" s="612">
        <f t="shared" si="738"/>
        <v>100</v>
      </c>
      <c r="AB683" s="943"/>
      <c r="AC683" s="943"/>
      <c r="AD683" s="943"/>
      <c r="AE683" s="943"/>
      <c r="AF683" s="922"/>
      <c r="AG683" s="922"/>
      <c r="AH683" s="922"/>
      <c r="AI683" s="922"/>
      <c r="AJ683" s="922"/>
      <c r="AK683" s="922"/>
      <c r="AL683" s="922"/>
      <c r="AM683" s="922"/>
      <c r="AN683" s="922"/>
      <c r="AO683" s="922"/>
      <c r="AP683" s="922"/>
      <c r="AQ683" s="922"/>
      <c r="AR683" s="922"/>
    </row>
    <row r="684" spans="1:44" s="927" customFormat="1" ht="30" customHeight="1" thickBot="1" x14ac:dyDescent="0.25">
      <c r="A684" s="602">
        <v>24</v>
      </c>
      <c r="B684" s="603" t="s">
        <v>387</v>
      </c>
      <c r="C684" s="800" t="s">
        <v>388</v>
      </c>
      <c r="D684" s="610">
        <v>240</v>
      </c>
      <c r="E684" s="568" t="s">
        <v>546</v>
      </c>
      <c r="F684" s="468" t="s">
        <v>49</v>
      </c>
      <c r="G684" s="241">
        <v>42923.852083333331</v>
      </c>
      <c r="H684" s="241">
        <v>42924.261805555558</v>
      </c>
      <c r="I684" s="721"/>
      <c r="J684" s="721"/>
      <c r="K684" s="721"/>
      <c r="L684" s="330">
        <f>IF(RIGHT(S684)="T",(+H684-G684),0)</f>
        <v>0</v>
      </c>
      <c r="M684" s="330">
        <f>IF(RIGHT(S684)="U",(+H684-G684),0)</f>
        <v>0</v>
      </c>
      <c r="N684" s="330">
        <f>IF(RIGHT(S684)="C",(+H684-G684),0)</f>
        <v>0</v>
      </c>
      <c r="O684" s="330">
        <f>IF(RIGHT(S684)="D",(+H684-G684),0)</f>
        <v>0.40972222222626442</v>
      </c>
      <c r="P684" s="740"/>
      <c r="Q684" s="740"/>
      <c r="R684" s="740"/>
      <c r="S684" s="23" t="s">
        <v>478</v>
      </c>
      <c r="T684" s="55" t="s">
        <v>1353</v>
      </c>
      <c r="U684" s="740"/>
      <c r="V684" s="613"/>
      <c r="W684" s="467"/>
      <c r="X684" s="489"/>
      <c r="Y684" s="614"/>
      <c r="Z684" s="486"/>
      <c r="AA684" s="615"/>
      <c r="AB684" s="943"/>
      <c r="AC684" s="943"/>
      <c r="AD684" s="943"/>
      <c r="AE684" s="943"/>
      <c r="AF684" s="922"/>
      <c r="AG684" s="922"/>
      <c r="AH684" s="922"/>
      <c r="AI684" s="922"/>
      <c r="AJ684" s="922"/>
      <c r="AK684" s="922"/>
      <c r="AL684" s="922"/>
      <c r="AM684" s="922"/>
      <c r="AN684" s="922"/>
      <c r="AO684" s="922"/>
      <c r="AP684" s="922"/>
      <c r="AQ684" s="922"/>
      <c r="AR684" s="922"/>
    </row>
    <row r="685" spans="1:44" s="927" customFormat="1" ht="30" customHeight="1" thickBot="1" x14ac:dyDescent="0.25">
      <c r="A685" s="616"/>
      <c r="B685" s="567"/>
      <c r="C685" s="808"/>
      <c r="D685" s="568"/>
      <c r="E685" s="568"/>
      <c r="F685" s="482"/>
      <c r="G685" s="241">
        <v>42924.899305555555</v>
      </c>
      <c r="H685" s="241">
        <v>42925.772222222222</v>
      </c>
      <c r="I685" s="737"/>
      <c r="J685" s="737"/>
      <c r="K685" s="737"/>
      <c r="L685" s="330">
        <f t="shared" ref="L685" si="846">IF(RIGHT(S685)="T",(+H685-G685),0)</f>
        <v>0</v>
      </c>
      <c r="M685" s="330">
        <f t="shared" ref="M685" si="847">IF(RIGHT(S685)="U",(+H685-G685),0)</f>
        <v>0</v>
      </c>
      <c r="N685" s="330">
        <f t="shared" ref="N685" si="848">IF(RIGHT(S685)="C",(+H685-G685),0)</f>
        <v>0</v>
      </c>
      <c r="O685" s="330">
        <f t="shared" ref="O685" si="849">IF(RIGHT(S685)="D",(+H685-G685),0)</f>
        <v>0.87291666666715173</v>
      </c>
      <c r="P685" s="838"/>
      <c r="Q685" s="838"/>
      <c r="R685" s="838"/>
      <c r="S685" s="23" t="s">
        <v>478</v>
      </c>
      <c r="T685" s="55" t="s">
        <v>1355</v>
      </c>
      <c r="U685" s="740"/>
      <c r="V685" s="613"/>
      <c r="W685" s="467"/>
      <c r="X685" s="489"/>
      <c r="Y685" s="614"/>
      <c r="Z685" s="486"/>
      <c r="AA685" s="615"/>
      <c r="AB685" s="943"/>
      <c r="AC685" s="943"/>
      <c r="AD685" s="943"/>
      <c r="AE685" s="943"/>
      <c r="AF685" s="922"/>
      <c r="AG685" s="922"/>
      <c r="AH685" s="922"/>
      <c r="AI685" s="922"/>
      <c r="AJ685" s="922"/>
      <c r="AK685" s="922"/>
      <c r="AL685" s="922"/>
      <c r="AM685" s="922"/>
      <c r="AN685" s="922"/>
      <c r="AO685" s="922"/>
      <c r="AP685" s="922"/>
      <c r="AQ685" s="922"/>
      <c r="AR685" s="922"/>
    </row>
    <row r="686" spans="1:44" s="927" customFormat="1" ht="30" customHeight="1" thickBot="1" x14ac:dyDescent="0.25">
      <c r="A686" s="616"/>
      <c r="B686" s="567"/>
      <c r="C686" s="808"/>
      <c r="D686" s="568"/>
      <c r="E686" s="568"/>
      <c r="F686" s="482"/>
      <c r="G686" s="246">
        <v>42930.836805555555</v>
      </c>
      <c r="H686" s="246">
        <v>42932.354861111111</v>
      </c>
      <c r="I686" s="737"/>
      <c r="J686" s="737"/>
      <c r="K686" s="737"/>
      <c r="L686" s="330">
        <f t="shared" ref="L686:L688" si="850">IF(RIGHT(S686)="T",(+H686-G686),0)</f>
        <v>0</v>
      </c>
      <c r="M686" s="330">
        <f t="shared" ref="M686:M688" si="851">IF(RIGHT(S686)="U",(+H686-G686),0)</f>
        <v>0</v>
      </c>
      <c r="N686" s="330">
        <f t="shared" ref="N686:N688" si="852">IF(RIGHT(S686)="C",(+H686-G686),0)</f>
        <v>0</v>
      </c>
      <c r="O686" s="330">
        <f t="shared" ref="O686:O688" si="853">IF(RIGHT(S686)="D",(+H686-G686),0)</f>
        <v>1.5180555555562023</v>
      </c>
      <c r="P686" s="838"/>
      <c r="Q686" s="838"/>
      <c r="R686" s="838"/>
      <c r="S686" s="23" t="s">
        <v>478</v>
      </c>
      <c r="T686" s="55" t="s">
        <v>1357</v>
      </c>
      <c r="U686" s="740"/>
      <c r="V686" s="613"/>
      <c r="W686" s="467"/>
      <c r="X686" s="489"/>
      <c r="Y686" s="614"/>
      <c r="Z686" s="486"/>
      <c r="AA686" s="615"/>
      <c r="AB686" s="943"/>
      <c r="AC686" s="943"/>
      <c r="AD686" s="943"/>
      <c r="AE686" s="943"/>
      <c r="AF686" s="922"/>
      <c r="AG686" s="922"/>
      <c r="AH686" s="922"/>
      <c r="AI686" s="922"/>
      <c r="AJ686" s="922"/>
      <c r="AK686" s="922"/>
      <c r="AL686" s="922"/>
      <c r="AM686" s="922"/>
      <c r="AN686" s="922"/>
      <c r="AO686" s="922"/>
      <c r="AP686" s="922"/>
      <c r="AQ686" s="922"/>
      <c r="AR686" s="922"/>
    </row>
    <row r="687" spans="1:44" s="927" customFormat="1" ht="30" customHeight="1" thickBot="1" x14ac:dyDescent="0.25">
      <c r="A687" s="616"/>
      <c r="B687" s="567"/>
      <c r="C687" s="808"/>
      <c r="D687" s="568"/>
      <c r="E687" s="568"/>
      <c r="F687" s="482"/>
      <c r="G687" s="100"/>
      <c r="H687" s="100"/>
      <c r="I687" s="737"/>
      <c r="J687" s="737"/>
      <c r="K687" s="737"/>
      <c r="L687" s="330">
        <f t="shared" si="850"/>
        <v>0</v>
      </c>
      <c r="M687" s="330">
        <f t="shared" si="851"/>
        <v>0</v>
      </c>
      <c r="N687" s="330">
        <f t="shared" si="852"/>
        <v>0</v>
      </c>
      <c r="O687" s="330">
        <f t="shared" si="853"/>
        <v>0</v>
      </c>
      <c r="P687" s="838"/>
      <c r="Q687" s="838"/>
      <c r="R687" s="838"/>
      <c r="S687" s="23"/>
      <c r="T687" s="419"/>
      <c r="U687" s="740"/>
      <c r="V687" s="613"/>
      <c r="W687" s="467"/>
      <c r="X687" s="489"/>
      <c r="Y687" s="614"/>
      <c r="Z687" s="486"/>
      <c r="AA687" s="615"/>
      <c r="AB687" s="943"/>
      <c r="AC687" s="943"/>
      <c r="AD687" s="943"/>
      <c r="AE687" s="943"/>
      <c r="AF687" s="922"/>
      <c r="AG687" s="922"/>
      <c r="AH687" s="922"/>
      <c r="AI687" s="922"/>
      <c r="AJ687" s="922"/>
      <c r="AK687" s="922"/>
      <c r="AL687" s="922"/>
      <c r="AM687" s="922"/>
      <c r="AN687" s="922"/>
      <c r="AO687" s="922"/>
      <c r="AP687" s="922"/>
      <c r="AQ687" s="922"/>
      <c r="AR687" s="922"/>
    </row>
    <row r="688" spans="1:44" s="927" customFormat="1" ht="30" customHeight="1" thickBot="1" x14ac:dyDescent="0.25">
      <c r="A688" s="327"/>
      <c r="B688" s="328"/>
      <c r="C688" s="329" t="s">
        <v>53</v>
      </c>
      <c r="D688" s="328"/>
      <c r="E688" s="483"/>
      <c r="F688" s="484" t="s">
        <v>49</v>
      </c>
      <c r="G688" s="577"/>
      <c r="H688" s="577"/>
      <c r="I688" s="484" t="s">
        <v>49</v>
      </c>
      <c r="J688" s="484" t="s">
        <v>49</v>
      </c>
      <c r="K688" s="601"/>
      <c r="L688" s="330">
        <f t="shared" si="850"/>
        <v>0</v>
      </c>
      <c r="M688" s="330">
        <f t="shared" si="851"/>
        <v>0</v>
      </c>
      <c r="N688" s="330">
        <f t="shared" si="852"/>
        <v>0</v>
      </c>
      <c r="O688" s="330">
        <f t="shared" si="853"/>
        <v>0</v>
      </c>
      <c r="P688" s="484"/>
      <c r="Q688" s="484"/>
      <c r="R688" s="484"/>
      <c r="S688" s="328"/>
      <c r="T688" s="728"/>
      <c r="U688" s="803"/>
      <c r="V688" s="538">
        <f t="shared" ref="V688" si="854">$AB$11-((N688*24))</f>
        <v>744</v>
      </c>
      <c r="W688" s="610">
        <v>240</v>
      </c>
      <c r="X688" s="605"/>
      <c r="Y688" s="611">
        <f t="shared" ref="Y688" si="855">W688</f>
        <v>240</v>
      </c>
      <c r="Z688" s="486">
        <f t="shared" ref="Z688" si="856">(Y688*(V688-L688*24))/V688</f>
        <v>240</v>
      </c>
      <c r="AA688" s="612">
        <f t="shared" ref="AA688" si="857">(Z688/Y688)*100</f>
        <v>100</v>
      </c>
      <c r="AB688" s="943"/>
      <c r="AC688" s="943"/>
      <c r="AD688" s="943"/>
      <c r="AE688" s="943"/>
      <c r="AF688" s="922"/>
      <c r="AG688" s="922"/>
      <c r="AH688" s="922"/>
      <c r="AI688" s="922"/>
      <c r="AJ688" s="922"/>
      <c r="AK688" s="922"/>
      <c r="AL688" s="922"/>
      <c r="AM688" s="922"/>
      <c r="AN688" s="922"/>
      <c r="AO688" s="922"/>
      <c r="AP688" s="922"/>
      <c r="AQ688" s="922"/>
      <c r="AR688" s="922"/>
    </row>
    <row r="689" spans="1:44" s="927" customFormat="1" ht="30" customHeight="1" thickBot="1" x14ac:dyDescent="0.25">
      <c r="A689" s="602">
        <v>25</v>
      </c>
      <c r="B689" s="603" t="s">
        <v>389</v>
      </c>
      <c r="C689" s="800" t="s">
        <v>390</v>
      </c>
      <c r="D689" s="610">
        <v>125</v>
      </c>
      <c r="E689" s="610" t="s">
        <v>546</v>
      </c>
      <c r="F689" s="468" t="s">
        <v>49</v>
      </c>
      <c r="G689" s="63"/>
      <c r="H689" s="63"/>
      <c r="I689" s="721"/>
      <c r="J689" s="721"/>
      <c r="K689" s="721"/>
      <c r="L689" s="330">
        <f>IF(RIGHT(S689)="T",(+H689-G689),0)</f>
        <v>0</v>
      </c>
      <c r="M689" s="330">
        <f>IF(RIGHT(S689)="U",(+H689-G689),0)</f>
        <v>0</v>
      </c>
      <c r="N689" s="330">
        <f>IF(RIGHT(S689)="C",(+H689-G689),0)</f>
        <v>0</v>
      </c>
      <c r="O689" s="330">
        <f>IF(RIGHT(S689)="D",(+H689-G689),0)</f>
        <v>0</v>
      </c>
      <c r="P689" s="740"/>
      <c r="Q689" s="740"/>
      <c r="R689" s="740"/>
      <c r="S689" s="68"/>
      <c r="T689" s="20"/>
      <c r="U689" s="740"/>
      <c r="V689" s="613"/>
      <c r="W689" s="467"/>
      <c r="X689" s="489"/>
      <c r="Y689" s="614"/>
      <c r="Z689" s="486"/>
      <c r="AA689" s="615"/>
      <c r="AB689" s="943"/>
      <c r="AC689" s="943"/>
      <c r="AD689" s="943"/>
      <c r="AE689" s="943"/>
      <c r="AF689" s="922"/>
      <c r="AG689" s="922"/>
      <c r="AH689" s="922"/>
      <c r="AI689" s="922"/>
      <c r="AJ689" s="922"/>
      <c r="AK689" s="922"/>
      <c r="AL689" s="922"/>
      <c r="AM689" s="922"/>
      <c r="AN689" s="922"/>
      <c r="AO689" s="922"/>
      <c r="AP689" s="922"/>
      <c r="AQ689" s="922"/>
      <c r="AR689" s="922"/>
    </row>
    <row r="690" spans="1:44" s="927" customFormat="1" ht="30" customHeight="1" thickBot="1" x14ac:dyDescent="0.25">
      <c r="A690" s="616"/>
      <c r="B690" s="567"/>
      <c r="C690" s="808"/>
      <c r="D690" s="568"/>
      <c r="E690" s="568"/>
      <c r="F690" s="482"/>
      <c r="G690" s="63"/>
      <c r="H690" s="63"/>
      <c r="I690" s="737"/>
      <c r="J690" s="737"/>
      <c r="K690" s="737"/>
      <c r="L690" s="330">
        <f>IF(RIGHT(S690)="T",(+H690-G690),0)</f>
        <v>0</v>
      </c>
      <c r="M690" s="330">
        <f>IF(RIGHT(S690)="U",(+H690-G690),0)</f>
        <v>0</v>
      </c>
      <c r="N690" s="330">
        <f>IF(RIGHT(S690)="C",(+H690-G690),0)</f>
        <v>0</v>
      </c>
      <c r="O690" s="330">
        <f>IF(RIGHT(S690)="D",(+H690-G690),0)</f>
        <v>0</v>
      </c>
      <c r="P690" s="838"/>
      <c r="Q690" s="838"/>
      <c r="R690" s="838"/>
      <c r="S690" s="68"/>
      <c r="T690" s="20"/>
      <c r="U690" s="740"/>
      <c r="V690" s="613"/>
      <c r="W690" s="467"/>
      <c r="X690" s="489"/>
      <c r="Y690" s="614"/>
      <c r="Z690" s="486"/>
      <c r="AA690" s="615"/>
      <c r="AB690" s="943"/>
      <c r="AC690" s="943"/>
      <c r="AD690" s="943"/>
      <c r="AE690" s="943"/>
      <c r="AF690" s="922"/>
      <c r="AG690" s="922"/>
      <c r="AH690" s="922"/>
      <c r="AI690" s="922"/>
      <c r="AJ690" s="922"/>
      <c r="AK690" s="922"/>
      <c r="AL690" s="922"/>
      <c r="AM690" s="922"/>
      <c r="AN690" s="922"/>
      <c r="AO690" s="922"/>
      <c r="AP690" s="922"/>
      <c r="AQ690" s="922"/>
      <c r="AR690" s="922"/>
    </row>
    <row r="691" spans="1:44" s="927" customFormat="1" ht="30" customHeight="1" thickBot="1" x14ac:dyDescent="0.25">
      <c r="A691" s="327"/>
      <c r="B691" s="328"/>
      <c r="C691" s="329" t="s">
        <v>53</v>
      </c>
      <c r="D691" s="328"/>
      <c r="E691" s="483"/>
      <c r="F691" s="484" t="s">
        <v>49</v>
      </c>
      <c r="G691" s="577"/>
      <c r="H691" s="577"/>
      <c r="I691" s="484" t="s">
        <v>49</v>
      </c>
      <c r="J691" s="484" t="s">
        <v>49</v>
      </c>
      <c r="K691" s="601"/>
      <c r="L691" s="280">
        <f>SUM(L689:L690)</f>
        <v>0</v>
      </c>
      <c r="M691" s="280">
        <f t="shared" ref="M691:O691" si="858">SUM(M689:M690)</f>
        <v>0</v>
      </c>
      <c r="N691" s="280">
        <f t="shared" si="858"/>
        <v>0</v>
      </c>
      <c r="O691" s="280">
        <f t="shared" si="858"/>
        <v>0</v>
      </c>
      <c r="P691" s="484"/>
      <c r="Q691" s="484"/>
      <c r="R691" s="484"/>
      <c r="S691" s="328"/>
      <c r="T691" s="728"/>
      <c r="U691" s="803"/>
      <c r="V691" s="538">
        <f t="shared" ref="V691" si="859">$AB$11-((N691*24))</f>
        <v>744</v>
      </c>
      <c r="W691" s="610">
        <v>125</v>
      </c>
      <c r="X691" s="605"/>
      <c r="Y691" s="611">
        <f t="shared" ref="Y691" si="860">W691</f>
        <v>125</v>
      </c>
      <c r="Z691" s="486">
        <f t="shared" ref="Z691" si="861">(Y691*(V691-L691*24))/V691</f>
        <v>125</v>
      </c>
      <c r="AA691" s="612">
        <f t="shared" ref="AA691" si="862">(Z691/Y691)*100</f>
        <v>100</v>
      </c>
      <c r="AB691" s="943"/>
      <c r="AC691" s="943"/>
      <c r="AD691" s="943"/>
      <c r="AE691" s="943"/>
      <c r="AF691" s="922"/>
      <c r="AG691" s="922"/>
      <c r="AH691" s="922"/>
      <c r="AI691" s="922"/>
      <c r="AJ691" s="922"/>
      <c r="AK691" s="922"/>
      <c r="AL691" s="922"/>
      <c r="AM691" s="922"/>
      <c r="AN691" s="922"/>
      <c r="AO691" s="922"/>
      <c r="AP691" s="922"/>
      <c r="AQ691" s="922"/>
      <c r="AR691" s="922"/>
    </row>
    <row r="692" spans="1:44" s="938" customFormat="1" ht="30" customHeight="1" thickBot="1" x14ac:dyDescent="0.25">
      <c r="A692" s="463">
        <v>26</v>
      </c>
      <c r="B692" s="512" t="s">
        <v>462</v>
      </c>
      <c r="C692" s="720" t="s">
        <v>498</v>
      </c>
      <c r="D692" s="467">
        <v>125</v>
      </c>
      <c r="E692" s="467" t="s">
        <v>546</v>
      </c>
      <c r="F692" s="606" t="s">
        <v>49</v>
      </c>
      <c r="G692" s="272"/>
      <c r="H692" s="272"/>
      <c r="I692" s="721"/>
      <c r="J692" s="721"/>
      <c r="K692" s="721"/>
      <c r="L692" s="285">
        <f>IF(RIGHT(S692)="T",(+H692-G692),0)</f>
        <v>0</v>
      </c>
      <c r="M692" s="285">
        <f>IF(RIGHT(S692)="U",(+H692-G692),0)</f>
        <v>0</v>
      </c>
      <c r="N692" s="285">
        <f>IF(RIGHT(S692)="C",(+H692-G692),0)</f>
        <v>0</v>
      </c>
      <c r="O692" s="285">
        <f>IF(RIGHT(S692)="D",(+H692-G692),0)</f>
        <v>0</v>
      </c>
      <c r="P692" s="740"/>
      <c r="Q692" s="740"/>
      <c r="R692" s="740"/>
      <c r="S692" s="899"/>
      <c r="T692" s="891"/>
      <c r="U692" s="740"/>
      <c r="V692" s="613"/>
      <c r="W692" s="467"/>
      <c r="X692" s="489"/>
      <c r="Y692" s="614"/>
      <c r="Z692" s="486"/>
      <c r="AA692" s="615"/>
      <c r="AB692" s="937"/>
    </row>
    <row r="693" spans="1:44" s="938" customFormat="1" ht="30" customHeight="1" thickBot="1" x14ac:dyDescent="0.25">
      <c r="A693" s="477"/>
      <c r="B693" s="518"/>
      <c r="C693" s="722"/>
      <c r="D693" s="481"/>
      <c r="E693" s="481"/>
      <c r="F693" s="606" t="s">
        <v>49</v>
      </c>
      <c r="G693" s="272"/>
      <c r="H693" s="272"/>
      <c r="I693" s="721"/>
      <c r="J693" s="721"/>
      <c r="K693" s="721"/>
      <c r="L693" s="318">
        <f>IF(RIGHT(S693)="T",(+H693-G693),0)</f>
        <v>0</v>
      </c>
      <c r="M693" s="318">
        <f>IF(RIGHT(S693)="U",(+H693-G693),0)</f>
        <v>0</v>
      </c>
      <c r="N693" s="318">
        <f>IF(RIGHT(S693)="C",(+H693-G693),0)</f>
        <v>0</v>
      </c>
      <c r="O693" s="318">
        <f>IF(RIGHT(S693)="D",(+H693-G693),0)</f>
        <v>0</v>
      </c>
      <c r="P693" s="740"/>
      <c r="Q693" s="740"/>
      <c r="R693" s="740"/>
      <c r="S693" s="899"/>
      <c r="T693" s="891"/>
      <c r="U693" s="740"/>
      <c r="V693" s="613"/>
      <c r="W693" s="467"/>
      <c r="X693" s="489"/>
      <c r="Y693" s="614"/>
      <c r="Z693" s="486"/>
      <c r="AA693" s="615"/>
      <c r="AB693" s="937"/>
    </row>
    <row r="694" spans="1:44" s="938" customFormat="1" ht="30" customHeight="1" thickBot="1" x14ac:dyDescent="0.25">
      <c r="A694" s="905"/>
      <c r="B694" s="328"/>
      <c r="C694" s="329" t="s">
        <v>53</v>
      </c>
      <c r="D694" s="328"/>
      <c r="E694" s="483"/>
      <c r="F694" s="484" t="s">
        <v>49</v>
      </c>
      <c r="G694" s="283"/>
      <c r="H694" s="283"/>
      <c r="I694" s="484" t="s">
        <v>49</v>
      </c>
      <c r="J694" s="484" t="s">
        <v>49</v>
      </c>
      <c r="K694" s="484" t="s">
        <v>49</v>
      </c>
      <c r="L694" s="280">
        <f>SUM(L692:L693)</f>
        <v>0</v>
      </c>
      <c r="M694" s="280">
        <f>SUM(M692:M693)</f>
        <v>0</v>
      </c>
      <c r="N694" s="280">
        <f>SUM(N692:N693)</f>
        <v>0</v>
      </c>
      <c r="O694" s="280">
        <f>SUM(O692:O693)</f>
        <v>0</v>
      </c>
      <c r="P694" s="484"/>
      <c r="Q694" s="484"/>
      <c r="R694" s="484"/>
      <c r="S694" s="328"/>
      <c r="T694" s="728"/>
      <c r="U694" s="328"/>
      <c r="V694" s="538">
        <f t="shared" ref="V694" si="863">$AB$11-((N694*24))</f>
        <v>744</v>
      </c>
      <c r="W694" s="610">
        <v>125</v>
      </c>
      <c r="X694" s="605"/>
      <c r="Y694" s="611">
        <f t="shared" ref="Y694" si="864">W694</f>
        <v>125</v>
      </c>
      <c r="Z694" s="486">
        <f t="shared" ref="Z694" si="865">(Y694*(V694-L694*24))/V694</f>
        <v>125</v>
      </c>
      <c r="AA694" s="612">
        <f t="shared" ref="AA694" si="866">(Z694/Y694)*100</f>
        <v>100</v>
      </c>
      <c r="AB694" s="937"/>
    </row>
    <row r="695" spans="1:44" s="927" customFormat="1" ht="30" customHeight="1" thickBot="1" x14ac:dyDescent="0.25">
      <c r="A695" s="463">
        <v>27</v>
      </c>
      <c r="B695" s="512" t="s">
        <v>392</v>
      </c>
      <c r="C695" s="720" t="s">
        <v>393</v>
      </c>
      <c r="D695" s="467">
        <v>80</v>
      </c>
      <c r="E695" s="467" t="s">
        <v>546</v>
      </c>
      <c r="F695" s="468" t="s">
        <v>49</v>
      </c>
      <c r="G695" s="272"/>
      <c r="H695" s="272"/>
      <c r="I695" s="721"/>
      <c r="J695" s="721"/>
      <c r="K695" s="721"/>
      <c r="L695" s="285">
        <f>IF(RIGHT(S695)="T",(+H695-G695),0)</f>
        <v>0</v>
      </c>
      <c r="M695" s="285">
        <f>IF(RIGHT(S695)="U",(+H695-G695),0)</f>
        <v>0</v>
      </c>
      <c r="N695" s="285">
        <f>IF(RIGHT(S695)="C",(+H695-G695),0)</f>
        <v>0</v>
      </c>
      <c r="O695" s="285">
        <f>IF(RIGHT(S695)="D",(+H695-G695),0)</f>
        <v>0</v>
      </c>
      <c r="P695" s="740"/>
      <c r="Q695" s="740"/>
      <c r="R695" s="740"/>
      <c r="S695" s="899"/>
      <c r="T695" s="891"/>
      <c r="U695" s="740"/>
      <c r="V695" s="613"/>
      <c r="W695" s="467"/>
      <c r="X695" s="489"/>
      <c r="Y695" s="614"/>
      <c r="Z695" s="486"/>
      <c r="AA695" s="615"/>
      <c r="AB695" s="943"/>
      <c r="AC695" s="943"/>
      <c r="AD695" s="943"/>
      <c r="AE695" s="943"/>
      <c r="AF695" s="922"/>
      <c r="AG695" s="922"/>
      <c r="AH695" s="922"/>
      <c r="AI695" s="922"/>
      <c r="AJ695" s="922"/>
      <c r="AK695" s="922"/>
      <c r="AL695" s="922"/>
      <c r="AM695" s="922"/>
      <c r="AN695" s="922"/>
      <c r="AO695" s="922"/>
      <c r="AP695" s="922"/>
      <c r="AQ695" s="922"/>
      <c r="AR695" s="922"/>
    </row>
    <row r="696" spans="1:44" s="938" customFormat="1" ht="30" customHeight="1" thickBot="1" x14ac:dyDescent="0.25">
      <c r="A696" s="905"/>
      <c r="B696" s="328"/>
      <c r="C696" s="329" t="s">
        <v>53</v>
      </c>
      <c r="D696" s="328"/>
      <c r="E696" s="483"/>
      <c r="F696" s="484" t="s">
        <v>49</v>
      </c>
      <c r="G696" s="283"/>
      <c r="H696" s="283"/>
      <c r="I696" s="484" t="s">
        <v>49</v>
      </c>
      <c r="J696" s="484" t="s">
        <v>49</v>
      </c>
      <c r="K696" s="484" t="s">
        <v>49</v>
      </c>
      <c r="L696" s="280">
        <f>SUM(L695:L695)</f>
        <v>0</v>
      </c>
      <c r="M696" s="280">
        <f>SUM(M695:M695)</f>
        <v>0</v>
      </c>
      <c r="N696" s="280">
        <f>SUM(N695:N695)</f>
        <v>0</v>
      </c>
      <c r="O696" s="280">
        <f>SUM(O695:O695)</f>
        <v>0</v>
      </c>
      <c r="P696" s="484"/>
      <c r="Q696" s="484"/>
      <c r="R696" s="484"/>
      <c r="S696" s="328"/>
      <c r="T696" s="728"/>
      <c r="U696" s="328"/>
      <c r="V696" s="486">
        <f t="shared" ref="V696" si="867">$AB$11-((N696*24))</f>
        <v>744</v>
      </c>
      <c r="W696" s="483">
        <v>80</v>
      </c>
      <c r="X696" s="510"/>
      <c r="Y696" s="281">
        <f t="shared" ref="Y696" si="868">W696</f>
        <v>80</v>
      </c>
      <c r="Z696" s="486">
        <f t="shared" ref="Z696" si="869">(Y696*(V696-L696*24))/V696</f>
        <v>80</v>
      </c>
      <c r="AA696" s="282">
        <f t="shared" si="738"/>
        <v>100</v>
      </c>
      <c r="AB696" s="937"/>
    </row>
    <row r="697" spans="1:44" s="927" customFormat="1" ht="30" customHeight="1" thickBot="1" x14ac:dyDescent="0.25">
      <c r="A697" s="602">
        <v>28</v>
      </c>
      <c r="B697" s="603" t="s">
        <v>394</v>
      </c>
      <c r="C697" s="800" t="s">
        <v>395</v>
      </c>
      <c r="D697" s="610">
        <v>93.2</v>
      </c>
      <c r="E697" s="610" t="s">
        <v>546</v>
      </c>
      <c r="F697" s="606" t="s">
        <v>49</v>
      </c>
      <c r="G697" s="828"/>
      <c r="H697" s="828"/>
      <c r="I697" s="802"/>
      <c r="J697" s="802"/>
      <c r="K697" s="802"/>
      <c r="L697" s="776">
        <v>0</v>
      </c>
      <c r="M697" s="776">
        <v>0</v>
      </c>
      <c r="N697" s="776">
        <v>0</v>
      </c>
      <c r="O697" s="776">
        <v>0</v>
      </c>
      <c r="P697" s="803"/>
      <c r="Q697" s="803"/>
      <c r="R697" s="803"/>
      <c r="S697" s="803"/>
      <c r="T697" s="806"/>
      <c r="U697" s="803"/>
      <c r="V697" s="538">
        <f>$AB$11-((N697*24))</f>
        <v>744</v>
      </c>
      <c r="W697" s="610">
        <v>93.2</v>
      </c>
      <c r="X697" s="605"/>
      <c r="Y697" s="611">
        <f t="shared" si="736"/>
        <v>93.2</v>
      </c>
      <c r="Z697" s="486">
        <f t="shared" ref="Z697:Z719" si="870">(Y697*(V697-L697*24))/V697</f>
        <v>93.2</v>
      </c>
      <c r="AA697" s="612">
        <f t="shared" si="738"/>
        <v>100</v>
      </c>
      <c r="AB697" s="943"/>
      <c r="AC697" s="943"/>
      <c r="AD697" s="943"/>
      <c r="AE697" s="943"/>
      <c r="AF697" s="922"/>
      <c r="AG697" s="922"/>
      <c r="AH697" s="922"/>
      <c r="AI697" s="922"/>
      <c r="AJ697" s="922"/>
      <c r="AK697" s="922"/>
      <c r="AL697" s="922"/>
      <c r="AM697" s="922"/>
      <c r="AN697" s="922"/>
      <c r="AO697" s="922"/>
      <c r="AP697" s="922"/>
      <c r="AQ697" s="922"/>
      <c r="AR697" s="922"/>
    </row>
    <row r="698" spans="1:44" s="927" customFormat="1" ht="30" customHeight="1" thickBot="1" x14ac:dyDescent="0.25">
      <c r="A698" s="602">
        <v>29</v>
      </c>
      <c r="B698" s="603" t="s">
        <v>396</v>
      </c>
      <c r="C698" s="800" t="s">
        <v>397</v>
      </c>
      <c r="D698" s="610">
        <v>93.2</v>
      </c>
      <c r="E698" s="568" t="s">
        <v>546</v>
      </c>
      <c r="F698" s="606" t="s">
        <v>49</v>
      </c>
      <c r="G698" s="828"/>
      <c r="H698" s="828"/>
      <c r="I698" s="802"/>
      <c r="J698" s="802"/>
      <c r="K698" s="802"/>
      <c r="L698" s="776">
        <v>0</v>
      </c>
      <c r="M698" s="776">
        <v>0</v>
      </c>
      <c r="N698" s="776">
        <v>0</v>
      </c>
      <c r="O698" s="776">
        <v>0</v>
      </c>
      <c r="P698" s="803"/>
      <c r="Q698" s="803"/>
      <c r="R698" s="803"/>
      <c r="S698" s="803"/>
      <c r="T698" s="806"/>
      <c r="U698" s="803"/>
      <c r="V698" s="538">
        <f>$AB$11-((N698*24))</f>
        <v>744</v>
      </c>
      <c r="W698" s="610">
        <v>93.2</v>
      </c>
      <c r="X698" s="605"/>
      <c r="Y698" s="611">
        <f t="shared" si="736"/>
        <v>93.2</v>
      </c>
      <c r="Z698" s="486">
        <f t="shared" si="870"/>
        <v>93.2</v>
      </c>
      <c r="AA698" s="612">
        <f t="shared" si="738"/>
        <v>100</v>
      </c>
      <c r="AB698" s="943"/>
      <c r="AC698" s="943"/>
      <c r="AD698" s="943"/>
      <c r="AE698" s="943"/>
      <c r="AF698" s="922"/>
      <c r="AG698" s="922"/>
      <c r="AH698" s="922"/>
      <c r="AI698" s="922"/>
      <c r="AJ698" s="922"/>
      <c r="AK698" s="922"/>
      <c r="AL698" s="922"/>
      <c r="AM698" s="922"/>
      <c r="AN698" s="922"/>
      <c r="AO698" s="922"/>
      <c r="AP698" s="922"/>
      <c r="AQ698" s="922"/>
      <c r="AR698" s="922"/>
    </row>
    <row r="699" spans="1:44" s="927" customFormat="1" ht="30" customHeight="1" thickBot="1" x14ac:dyDescent="0.25">
      <c r="A699" s="602">
        <v>30</v>
      </c>
      <c r="B699" s="603" t="s">
        <v>398</v>
      </c>
      <c r="C699" s="800" t="s">
        <v>399</v>
      </c>
      <c r="D699" s="610">
        <v>125</v>
      </c>
      <c r="E699" s="610" t="s">
        <v>546</v>
      </c>
      <c r="F699" s="606" t="s">
        <v>49</v>
      </c>
      <c r="G699" s="272"/>
      <c r="H699" s="272"/>
      <c r="I699" s="490" t="s">
        <v>49</v>
      </c>
      <c r="J699" s="490" t="s">
        <v>49</v>
      </c>
      <c r="K699" s="490" t="s">
        <v>49</v>
      </c>
      <c r="L699" s="318">
        <f>IF(RIGHT(S699)="T",(+H699-G699),0)</f>
        <v>0</v>
      </c>
      <c r="M699" s="318">
        <f>IF(RIGHT(S699)="U",(+H699-G699),0)</f>
        <v>0</v>
      </c>
      <c r="N699" s="318">
        <f>IF(RIGHT(S699)="C",(+H699-G699),0)</f>
        <v>0</v>
      </c>
      <c r="O699" s="318">
        <f>IF(RIGHT(S699)="D",(+H699-G699),0)</f>
        <v>0</v>
      </c>
      <c r="P699" s="490"/>
      <c r="Q699" s="490"/>
      <c r="R699" s="490"/>
      <c r="S699" s="899"/>
      <c r="T699" s="891"/>
      <c r="U699" s="609"/>
      <c r="V699" s="538"/>
      <c r="W699" s="610"/>
      <c r="X699" s="605"/>
      <c r="Y699" s="611"/>
      <c r="Z699" s="486"/>
      <c r="AA699" s="612"/>
      <c r="AB699" s="943"/>
      <c r="AC699" s="943"/>
      <c r="AD699" s="943"/>
      <c r="AE699" s="943"/>
      <c r="AF699" s="922"/>
      <c r="AG699" s="922"/>
      <c r="AH699" s="922"/>
      <c r="AI699" s="922"/>
      <c r="AJ699" s="922"/>
      <c r="AK699" s="922"/>
      <c r="AL699" s="922"/>
      <c r="AM699" s="922"/>
      <c r="AN699" s="922"/>
      <c r="AO699" s="922"/>
      <c r="AP699" s="922"/>
      <c r="AQ699" s="922"/>
      <c r="AR699" s="922"/>
    </row>
    <row r="700" spans="1:44" s="927" customFormat="1" ht="30" customHeight="1" thickBot="1" x14ac:dyDescent="0.25">
      <c r="A700" s="905"/>
      <c r="B700" s="328"/>
      <c r="C700" s="329" t="s">
        <v>53</v>
      </c>
      <c r="D700" s="328"/>
      <c r="E700" s="483"/>
      <c r="F700" s="484" t="s">
        <v>49</v>
      </c>
      <c r="G700" s="283"/>
      <c r="H700" s="283"/>
      <c r="I700" s="484" t="s">
        <v>49</v>
      </c>
      <c r="J700" s="484" t="s">
        <v>49</v>
      </c>
      <c r="K700" s="484" t="s">
        <v>49</v>
      </c>
      <c r="L700" s="280">
        <f>SUM(L699:L699)</f>
        <v>0</v>
      </c>
      <c r="M700" s="280">
        <f>SUM(M699:M699)</f>
        <v>0</v>
      </c>
      <c r="N700" s="280">
        <f>SUM(N699:N699)</f>
        <v>0</v>
      </c>
      <c r="O700" s="280">
        <f>SUM(O699:O699)</f>
        <v>0</v>
      </c>
      <c r="P700" s="484"/>
      <c r="Q700" s="484"/>
      <c r="R700" s="484"/>
      <c r="S700" s="328"/>
      <c r="T700" s="728"/>
      <c r="U700" s="328"/>
      <c r="V700" s="538">
        <f t="shared" ref="V700" si="871">$AB$11-((N700*24))</f>
        <v>744</v>
      </c>
      <c r="W700" s="610">
        <v>125</v>
      </c>
      <c r="X700" s="605"/>
      <c r="Y700" s="611">
        <f t="shared" ref="Y700" si="872">W700</f>
        <v>125</v>
      </c>
      <c r="Z700" s="486">
        <f t="shared" ref="Z700" si="873">(Y700*(V700-L700*24))/V700</f>
        <v>125</v>
      </c>
      <c r="AA700" s="612">
        <f t="shared" ref="AA700" si="874">(Z700/Y700)*100</f>
        <v>100</v>
      </c>
      <c r="AB700" s="943"/>
      <c r="AC700" s="943"/>
      <c r="AD700" s="943"/>
      <c r="AE700" s="943"/>
      <c r="AF700" s="922"/>
      <c r="AG700" s="922"/>
      <c r="AH700" s="922"/>
      <c r="AI700" s="922"/>
      <c r="AJ700" s="922"/>
      <c r="AK700" s="922"/>
      <c r="AL700" s="922"/>
      <c r="AM700" s="922"/>
      <c r="AN700" s="922"/>
      <c r="AO700" s="922"/>
      <c r="AP700" s="922"/>
      <c r="AQ700" s="922"/>
      <c r="AR700" s="922"/>
    </row>
    <row r="701" spans="1:44" s="927" customFormat="1" ht="30" customHeight="1" thickBot="1" x14ac:dyDescent="0.25">
      <c r="A701" s="602">
        <v>31</v>
      </c>
      <c r="B701" s="603" t="s">
        <v>400</v>
      </c>
      <c r="C701" s="800" t="s">
        <v>401</v>
      </c>
      <c r="D701" s="610">
        <v>125</v>
      </c>
      <c r="E701" s="568" t="s">
        <v>546</v>
      </c>
      <c r="F701" s="606" t="s">
        <v>49</v>
      </c>
      <c r="G701" s="272"/>
      <c r="H701" s="272"/>
      <c r="I701" s="490" t="s">
        <v>49</v>
      </c>
      <c r="J701" s="490" t="s">
        <v>49</v>
      </c>
      <c r="K701" s="490" t="s">
        <v>49</v>
      </c>
      <c r="L701" s="318">
        <f>IF(RIGHT(S701)="T",(+H701-G701),0)</f>
        <v>0</v>
      </c>
      <c r="M701" s="318">
        <f>IF(RIGHT(S701)="U",(+H701-G701),0)</f>
        <v>0</v>
      </c>
      <c r="N701" s="318">
        <f>IF(RIGHT(S701)="C",(+H701-G701),0)</f>
        <v>0</v>
      </c>
      <c r="O701" s="318">
        <f>IF(RIGHT(S701)="D",(+H701-G701),0)</f>
        <v>0</v>
      </c>
      <c r="P701" s="490"/>
      <c r="Q701" s="490"/>
      <c r="R701" s="490"/>
      <c r="S701" s="899"/>
      <c r="T701" s="891"/>
      <c r="U701" s="609"/>
      <c r="V701" s="538"/>
      <c r="W701" s="610"/>
      <c r="X701" s="605"/>
      <c r="Y701" s="611"/>
      <c r="Z701" s="486"/>
      <c r="AA701" s="612"/>
      <c r="AB701" s="943"/>
      <c r="AC701" s="943"/>
      <c r="AD701" s="943"/>
      <c r="AE701" s="943"/>
      <c r="AF701" s="922"/>
      <c r="AG701" s="922"/>
      <c r="AH701" s="922"/>
      <c r="AI701" s="922"/>
      <c r="AJ701" s="922"/>
      <c r="AK701" s="922"/>
      <c r="AL701" s="922"/>
      <c r="AM701" s="922"/>
      <c r="AN701" s="922"/>
      <c r="AO701" s="922"/>
      <c r="AP701" s="922"/>
      <c r="AQ701" s="922"/>
      <c r="AR701" s="922"/>
    </row>
    <row r="702" spans="1:44" s="927" customFormat="1" ht="30" customHeight="1" thickBot="1" x14ac:dyDescent="0.25">
      <c r="A702" s="905"/>
      <c r="B702" s="328"/>
      <c r="C702" s="329" t="s">
        <v>53</v>
      </c>
      <c r="D702" s="328"/>
      <c r="E702" s="483"/>
      <c r="F702" s="484" t="s">
        <v>49</v>
      </c>
      <c r="G702" s="283"/>
      <c r="H702" s="283"/>
      <c r="I702" s="484" t="s">
        <v>49</v>
      </c>
      <c r="J702" s="484" t="s">
        <v>49</v>
      </c>
      <c r="K702" s="484" t="s">
        <v>49</v>
      </c>
      <c r="L702" s="280">
        <f>SUM(L701:L701)</f>
        <v>0</v>
      </c>
      <c r="M702" s="280">
        <f>SUM(M701:M701)</f>
        <v>0</v>
      </c>
      <c r="N702" s="280">
        <f>SUM(N701:N701)</f>
        <v>0</v>
      </c>
      <c r="O702" s="280">
        <f>SUM(O701:O701)</f>
        <v>0</v>
      </c>
      <c r="P702" s="484"/>
      <c r="Q702" s="484"/>
      <c r="R702" s="484"/>
      <c r="S702" s="328"/>
      <c r="T702" s="728"/>
      <c r="U702" s="328"/>
      <c r="V702" s="538">
        <f t="shared" ref="V702" si="875">$AB$11-((N702*24))</f>
        <v>744</v>
      </c>
      <c r="W702" s="610">
        <v>125</v>
      </c>
      <c r="X702" s="605"/>
      <c r="Y702" s="611">
        <f t="shared" ref="Y702" si="876">W702</f>
        <v>125</v>
      </c>
      <c r="Z702" s="486">
        <f t="shared" ref="Z702" si="877">(Y702*(V702-L702*24))/V702</f>
        <v>125</v>
      </c>
      <c r="AA702" s="612">
        <f t="shared" ref="AA702" si="878">(Z702/Y702)*100</f>
        <v>100</v>
      </c>
      <c r="AB702" s="943"/>
      <c r="AC702" s="943"/>
      <c r="AD702" s="943"/>
      <c r="AE702" s="943"/>
      <c r="AF702" s="922"/>
      <c r="AG702" s="922"/>
      <c r="AH702" s="922"/>
      <c r="AI702" s="922"/>
      <c r="AJ702" s="922"/>
      <c r="AK702" s="922"/>
      <c r="AL702" s="922"/>
      <c r="AM702" s="922"/>
      <c r="AN702" s="922"/>
      <c r="AO702" s="922"/>
      <c r="AP702" s="922"/>
      <c r="AQ702" s="922"/>
      <c r="AR702" s="922"/>
    </row>
    <row r="703" spans="1:44" s="927" customFormat="1" ht="30" customHeight="1" thickBot="1" x14ac:dyDescent="0.25">
      <c r="A703" s="602">
        <v>32</v>
      </c>
      <c r="B703" s="603" t="s">
        <v>402</v>
      </c>
      <c r="C703" s="800" t="s">
        <v>403</v>
      </c>
      <c r="D703" s="610">
        <v>240</v>
      </c>
      <c r="E703" s="568" t="s">
        <v>546</v>
      </c>
      <c r="F703" s="606" t="s">
        <v>49</v>
      </c>
      <c r="G703" s="828"/>
      <c r="H703" s="828"/>
      <c r="I703" s="802"/>
      <c r="J703" s="802"/>
      <c r="K703" s="802"/>
      <c r="L703" s="318">
        <f>IF(RIGHT(S703)="T",(+H703-G703),0)</f>
        <v>0</v>
      </c>
      <c r="M703" s="318">
        <f>IF(RIGHT(S703)="U",(+H703-G703),0)</f>
        <v>0</v>
      </c>
      <c r="N703" s="318">
        <f>IF(RIGHT(S703)="C",(+H703-G703),0)</f>
        <v>0</v>
      </c>
      <c r="O703" s="318">
        <f>IF(RIGHT(S703)="D",(+H703-G703),0)</f>
        <v>0</v>
      </c>
      <c r="P703" s="803"/>
      <c r="Q703" s="803"/>
      <c r="R703" s="803"/>
      <c r="S703" s="803"/>
      <c r="T703" s="806"/>
      <c r="U703" s="803"/>
      <c r="V703" s="538">
        <f t="shared" ref="V703:V715" si="879">$AB$11-((N703*24))</f>
        <v>744</v>
      </c>
      <c r="W703" s="610">
        <v>240</v>
      </c>
      <c r="X703" s="605"/>
      <c r="Y703" s="611">
        <f t="shared" si="736"/>
        <v>240</v>
      </c>
      <c r="Z703" s="486">
        <f t="shared" si="870"/>
        <v>240</v>
      </c>
      <c r="AA703" s="612">
        <f t="shared" si="738"/>
        <v>100</v>
      </c>
      <c r="AB703" s="943"/>
      <c r="AC703" s="943"/>
      <c r="AD703" s="943"/>
      <c r="AE703" s="943"/>
      <c r="AF703" s="922"/>
      <c r="AG703" s="922"/>
      <c r="AH703" s="922"/>
      <c r="AI703" s="922"/>
      <c r="AJ703" s="922"/>
      <c r="AK703" s="922"/>
      <c r="AL703" s="922"/>
      <c r="AM703" s="922"/>
      <c r="AN703" s="922"/>
      <c r="AO703" s="922"/>
      <c r="AP703" s="922"/>
      <c r="AQ703" s="922"/>
      <c r="AR703" s="922"/>
    </row>
    <row r="704" spans="1:44" s="927" customFormat="1" ht="30" customHeight="1" thickBot="1" x14ac:dyDescent="0.25">
      <c r="A704" s="602">
        <v>33</v>
      </c>
      <c r="B704" s="603" t="s">
        <v>404</v>
      </c>
      <c r="C704" s="800" t="s">
        <v>405</v>
      </c>
      <c r="D704" s="610">
        <v>50</v>
      </c>
      <c r="E704" s="568" t="s">
        <v>546</v>
      </c>
      <c r="F704" s="606" t="s">
        <v>49</v>
      </c>
      <c r="G704" s="828"/>
      <c r="H704" s="828"/>
      <c r="I704" s="802"/>
      <c r="J704" s="802"/>
      <c r="K704" s="802"/>
      <c r="L704" s="318">
        <f t="shared" ref="L704:L719" si="880">IF(RIGHT(S704)="T",(+H704-G704),0)</f>
        <v>0</v>
      </c>
      <c r="M704" s="318">
        <f t="shared" ref="M704:M719" si="881">IF(RIGHT(S704)="U",(+H704-G704),0)</f>
        <v>0</v>
      </c>
      <c r="N704" s="318">
        <f t="shared" ref="N704:N719" si="882">IF(RIGHT(S704)="C",(+H704-G704),0)</f>
        <v>0</v>
      </c>
      <c r="O704" s="318">
        <f t="shared" ref="O704:O719" si="883">IF(RIGHT(S704)="D",(+H704-G704),0)</f>
        <v>0</v>
      </c>
      <c r="P704" s="803"/>
      <c r="Q704" s="803"/>
      <c r="R704" s="803"/>
      <c r="S704" s="803"/>
      <c r="T704" s="806"/>
      <c r="U704" s="803"/>
      <c r="V704" s="538">
        <f t="shared" si="879"/>
        <v>744</v>
      </c>
      <c r="W704" s="610">
        <v>50</v>
      </c>
      <c r="X704" s="605"/>
      <c r="Y704" s="611">
        <f t="shared" si="736"/>
        <v>50</v>
      </c>
      <c r="Z704" s="486">
        <f t="shared" si="870"/>
        <v>50</v>
      </c>
      <c r="AA704" s="612">
        <f t="shared" si="738"/>
        <v>100</v>
      </c>
      <c r="AB704" s="943"/>
      <c r="AC704" s="943"/>
      <c r="AD704" s="943"/>
      <c r="AE704" s="943"/>
      <c r="AF704" s="922"/>
      <c r="AG704" s="922"/>
      <c r="AH704" s="922"/>
      <c r="AI704" s="922"/>
      <c r="AJ704" s="922"/>
      <c r="AK704" s="922"/>
      <c r="AL704" s="922"/>
      <c r="AM704" s="922"/>
      <c r="AN704" s="922"/>
      <c r="AO704" s="922"/>
      <c r="AP704" s="922"/>
      <c r="AQ704" s="922"/>
      <c r="AR704" s="922"/>
    </row>
    <row r="705" spans="1:44" s="927" customFormat="1" ht="30" customHeight="1" thickBot="1" x14ac:dyDescent="0.25">
      <c r="A705" s="602">
        <v>34</v>
      </c>
      <c r="B705" s="603" t="s">
        <v>406</v>
      </c>
      <c r="C705" s="800" t="s">
        <v>407</v>
      </c>
      <c r="D705" s="610">
        <v>50</v>
      </c>
      <c r="E705" s="568" t="s">
        <v>546</v>
      </c>
      <c r="F705" s="606" t="s">
        <v>49</v>
      </c>
      <c r="G705" s="828"/>
      <c r="H705" s="828"/>
      <c r="I705" s="802"/>
      <c r="J705" s="802"/>
      <c r="K705" s="802"/>
      <c r="L705" s="318">
        <f t="shared" si="880"/>
        <v>0</v>
      </c>
      <c r="M705" s="318">
        <f t="shared" si="881"/>
        <v>0</v>
      </c>
      <c r="N705" s="318">
        <f t="shared" si="882"/>
        <v>0</v>
      </c>
      <c r="O705" s="318">
        <f t="shared" si="883"/>
        <v>0</v>
      </c>
      <c r="P705" s="803"/>
      <c r="Q705" s="803"/>
      <c r="R705" s="803"/>
      <c r="S705" s="803"/>
      <c r="T705" s="806"/>
      <c r="U705" s="803"/>
      <c r="V705" s="538">
        <f t="shared" si="879"/>
        <v>744</v>
      </c>
      <c r="W705" s="610">
        <v>50</v>
      </c>
      <c r="X705" s="605"/>
      <c r="Y705" s="611">
        <f t="shared" si="736"/>
        <v>50</v>
      </c>
      <c r="Z705" s="486">
        <f t="shared" si="870"/>
        <v>50</v>
      </c>
      <c r="AA705" s="612">
        <f t="shared" si="738"/>
        <v>100</v>
      </c>
      <c r="AB705" s="943"/>
      <c r="AC705" s="943"/>
      <c r="AD705" s="943"/>
      <c r="AE705" s="943"/>
      <c r="AF705" s="922"/>
      <c r="AG705" s="922"/>
      <c r="AH705" s="922"/>
      <c r="AI705" s="922"/>
      <c r="AJ705" s="922"/>
      <c r="AK705" s="922"/>
      <c r="AL705" s="922"/>
      <c r="AM705" s="922"/>
      <c r="AN705" s="922"/>
      <c r="AO705" s="922"/>
      <c r="AP705" s="922"/>
      <c r="AQ705" s="922"/>
      <c r="AR705" s="922"/>
    </row>
    <row r="706" spans="1:44" s="927" customFormat="1" ht="30" customHeight="1" thickBot="1" x14ac:dyDescent="0.25">
      <c r="A706" s="602">
        <v>35</v>
      </c>
      <c r="B706" s="603" t="s">
        <v>410</v>
      </c>
      <c r="C706" s="800" t="s">
        <v>411</v>
      </c>
      <c r="D706" s="610">
        <v>240</v>
      </c>
      <c r="E706" s="568" t="s">
        <v>546</v>
      </c>
      <c r="F706" s="606" t="s">
        <v>49</v>
      </c>
      <c r="G706" s="828"/>
      <c r="H706" s="828"/>
      <c r="I706" s="802"/>
      <c r="J706" s="802"/>
      <c r="K706" s="802"/>
      <c r="L706" s="318">
        <f t="shared" si="880"/>
        <v>0</v>
      </c>
      <c r="M706" s="318">
        <f t="shared" si="881"/>
        <v>0</v>
      </c>
      <c r="N706" s="318">
        <f t="shared" si="882"/>
        <v>0</v>
      </c>
      <c r="O706" s="318">
        <f t="shared" si="883"/>
        <v>0</v>
      </c>
      <c r="P706" s="803"/>
      <c r="Q706" s="803"/>
      <c r="R706" s="803"/>
      <c r="S706" s="803"/>
      <c r="T706" s="806"/>
      <c r="U706" s="803"/>
      <c r="V706" s="538">
        <f t="shared" si="879"/>
        <v>744</v>
      </c>
      <c r="W706" s="610">
        <v>240</v>
      </c>
      <c r="X706" s="605"/>
      <c r="Y706" s="611">
        <f t="shared" si="736"/>
        <v>240</v>
      </c>
      <c r="Z706" s="486">
        <f t="shared" si="870"/>
        <v>240</v>
      </c>
      <c r="AA706" s="612">
        <f t="shared" si="738"/>
        <v>100</v>
      </c>
      <c r="AB706" s="943"/>
      <c r="AC706" s="943"/>
      <c r="AD706" s="943"/>
      <c r="AE706" s="943"/>
      <c r="AF706" s="922"/>
      <c r="AG706" s="922"/>
      <c r="AH706" s="922"/>
      <c r="AI706" s="922"/>
      <c r="AJ706" s="922"/>
      <c r="AK706" s="922"/>
      <c r="AL706" s="922"/>
      <c r="AM706" s="922"/>
      <c r="AN706" s="922"/>
      <c r="AO706" s="922"/>
      <c r="AP706" s="922"/>
      <c r="AQ706" s="922"/>
      <c r="AR706" s="922"/>
    </row>
    <row r="707" spans="1:44" s="927" customFormat="1" ht="30" customHeight="1" thickBot="1" x14ac:dyDescent="0.25">
      <c r="A707" s="602">
        <v>36</v>
      </c>
      <c r="B707" s="603" t="s">
        <v>412</v>
      </c>
      <c r="C707" s="800" t="s">
        <v>413</v>
      </c>
      <c r="D707" s="610">
        <v>330</v>
      </c>
      <c r="E707" s="568" t="s">
        <v>546</v>
      </c>
      <c r="F707" s="606" t="s">
        <v>49</v>
      </c>
      <c r="G707" s="828"/>
      <c r="H707" s="828"/>
      <c r="I707" s="802"/>
      <c r="J707" s="802"/>
      <c r="K707" s="802"/>
      <c r="L707" s="318">
        <f t="shared" si="880"/>
        <v>0</v>
      </c>
      <c r="M707" s="318">
        <f t="shared" si="881"/>
        <v>0</v>
      </c>
      <c r="N707" s="318">
        <f t="shared" si="882"/>
        <v>0</v>
      </c>
      <c r="O707" s="318">
        <f t="shared" si="883"/>
        <v>0</v>
      </c>
      <c r="P707" s="803"/>
      <c r="Q707" s="803"/>
      <c r="R707" s="803"/>
      <c r="S707" s="803"/>
      <c r="T707" s="806"/>
      <c r="U707" s="803"/>
      <c r="V707" s="538">
        <f t="shared" si="879"/>
        <v>744</v>
      </c>
      <c r="W707" s="610">
        <v>330</v>
      </c>
      <c r="X707" s="605"/>
      <c r="Y707" s="611">
        <f t="shared" si="736"/>
        <v>330</v>
      </c>
      <c r="Z707" s="486">
        <f t="shared" si="870"/>
        <v>330</v>
      </c>
      <c r="AA707" s="612">
        <f t="shared" si="738"/>
        <v>100</v>
      </c>
      <c r="AB707" s="943"/>
      <c r="AC707" s="943"/>
      <c r="AD707" s="943"/>
      <c r="AE707" s="943"/>
      <c r="AF707" s="922"/>
      <c r="AG707" s="922"/>
      <c r="AH707" s="922"/>
      <c r="AI707" s="922"/>
      <c r="AJ707" s="922"/>
      <c r="AK707" s="922"/>
      <c r="AL707" s="922"/>
      <c r="AM707" s="922"/>
      <c r="AN707" s="922"/>
      <c r="AO707" s="922"/>
      <c r="AP707" s="922"/>
      <c r="AQ707" s="922"/>
      <c r="AR707" s="922"/>
    </row>
    <row r="708" spans="1:44" s="927" customFormat="1" ht="30" customHeight="1" thickBot="1" x14ac:dyDescent="0.25">
      <c r="A708" s="602">
        <v>37</v>
      </c>
      <c r="B708" s="603" t="s">
        <v>414</v>
      </c>
      <c r="C708" s="800" t="s">
        <v>415</v>
      </c>
      <c r="D708" s="610">
        <v>50</v>
      </c>
      <c r="E708" s="568" t="s">
        <v>546</v>
      </c>
      <c r="F708" s="606" t="s">
        <v>49</v>
      </c>
      <c r="G708" s="828"/>
      <c r="H708" s="828"/>
      <c r="I708" s="802"/>
      <c r="J708" s="802"/>
      <c r="K708" s="802"/>
      <c r="L708" s="318">
        <f t="shared" si="880"/>
        <v>0</v>
      </c>
      <c r="M708" s="318">
        <f t="shared" si="881"/>
        <v>0</v>
      </c>
      <c r="N708" s="318">
        <f t="shared" si="882"/>
        <v>0</v>
      </c>
      <c r="O708" s="318">
        <f t="shared" si="883"/>
        <v>0</v>
      </c>
      <c r="P708" s="803"/>
      <c r="Q708" s="803"/>
      <c r="R708" s="803"/>
      <c r="S708" s="803"/>
      <c r="T708" s="806"/>
      <c r="U708" s="803"/>
      <c r="V708" s="538">
        <f t="shared" si="879"/>
        <v>744</v>
      </c>
      <c r="W708" s="610">
        <v>50</v>
      </c>
      <c r="X708" s="605"/>
      <c r="Y708" s="611">
        <f t="shared" si="736"/>
        <v>50</v>
      </c>
      <c r="Z708" s="486">
        <f t="shared" si="870"/>
        <v>50</v>
      </c>
      <c r="AA708" s="612">
        <f t="shared" si="738"/>
        <v>100</v>
      </c>
      <c r="AB708" s="943"/>
      <c r="AC708" s="943"/>
      <c r="AD708" s="943"/>
      <c r="AE708" s="943"/>
      <c r="AF708" s="922"/>
      <c r="AG708" s="922"/>
      <c r="AH708" s="922"/>
      <c r="AI708" s="922"/>
      <c r="AJ708" s="922"/>
      <c r="AK708" s="922"/>
      <c r="AL708" s="922"/>
      <c r="AM708" s="922"/>
      <c r="AN708" s="922"/>
      <c r="AO708" s="922"/>
      <c r="AP708" s="922"/>
      <c r="AQ708" s="922"/>
      <c r="AR708" s="922"/>
    </row>
    <row r="709" spans="1:44" s="927" customFormat="1" ht="30" customHeight="1" thickBot="1" x14ac:dyDescent="0.25">
      <c r="A709" s="602">
        <v>38</v>
      </c>
      <c r="B709" s="603" t="s">
        <v>416</v>
      </c>
      <c r="C709" s="800" t="s">
        <v>417</v>
      </c>
      <c r="D709" s="610">
        <v>50</v>
      </c>
      <c r="E709" s="568" t="s">
        <v>546</v>
      </c>
      <c r="F709" s="606" t="s">
        <v>49</v>
      </c>
      <c r="G709" s="828"/>
      <c r="H709" s="828"/>
      <c r="I709" s="802"/>
      <c r="J709" s="802"/>
      <c r="K709" s="802"/>
      <c r="L709" s="318">
        <f t="shared" si="880"/>
        <v>0</v>
      </c>
      <c r="M709" s="318">
        <f t="shared" si="881"/>
        <v>0</v>
      </c>
      <c r="N709" s="318">
        <f t="shared" si="882"/>
        <v>0</v>
      </c>
      <c r="O709" s="318">
        <f t="shared" si="883"/>
        <v>0</v>
      </c>
      <c r="P709" s="803"/>
      <c r="Q709" s="803"/>
      <c r="R709" s="803"/>
      <c r="S709" s="803"/>
      <c r="T709" s="806"/>
      <c r="U709" s="803"/>
      <c r="V709" s="538">
        <f t="shared" si="879"/>
        <v>744</v>
      </c>
      <c r="W709" s="610">
        <v>50</v>
      </c>
      <c r="X709" s="605"/>
      <c r="Y709" s="611">
        <f t="shared" si="736"/>
        <v>50</v>
      </c>
      <c r="Z709" s="486">
        <f t="shared" si="870"/>
        <v>50</v>
      </c>
      <c r="AA709" s="612">
        <f t="shared" si="738"/>
        <v>100</v>
      </c>
      <c r="AB709" s="943"/>
      <c r="AC709" s="943"/>
      <c r="AD709" s="943"/>
      <c r="AE709" s="943"/>
      <c r="AF709" s="922"/>
      <c r="AG709" s="922"/>
      <c r="AH709" s="922"/>
      <c r="AI709" s="922"/>
      <c r="AJ709" s="922"/>
      <c r="AK709" s="922"/>
      <c r="AL709" s="922"/>
      <c r="AM709" s="922"/>
      <c r="AN709" s="922"/>
      <c r="AO709" s="922"/>
      <c r="AP709" s="922"/>
      <c r="AQ709" s="922"/>
      <c r="AR709" s="922"/>
    </row>
    <row r="710" spans="1:44" s="927" customFormat="1" ht="30" customHeight="1" thickBot="1" x14ac:dyDescent="0.25">
      <c r="A710" s="602">
        <v>39</v>
      </c>
      <c r="B710" s="603" t="s">
        <v>418</v>
      </c>
      <c r="C710" s="800" t="s">
        <v>419</v>
      </c>
      <c r="D710" s="610">
        <v>63</v>
      </c>
      <c r="E710" s="568" t="s">
        <v>546</v>
      </c>
      <c r="F710" s="606" t="s">
        <v>49</v>
      </c>
      <c r="G710" s="828"/>
      <c r="H710" s="828"/>
      <c r="I710" s="802"/>
      <c r="J710" s="802"/>
      <c r="K710" s="802"/>
      <c r="L710" s="318">
        <f t="shared" si="880"/>
        <v>0</v>
      </c>
      <c r="M710" s="318">
        <f t="shared" si="881"/>
        <v>0</v>
      </c>
      <c r="N710" s="318">
        <f t="shared" si="882"/>
        <v>0</v>
      </c>
      <c r="O710" s="318">
        <f t="shared" si="883"/>
        <v>0</v>
      </c>
      <c r="P710" s="803"/>
      <c r="Q710" s="803"/>
      <c r="R710" s="803"/>
      <c r="S710" s="803"/>
      <c r="T710" s="806"/>
      <c r="U710" s="803"/>
      <c r="V710" s="538">
        <f t="shared" si="879"/>
        <v>744</v>
      </c>
      <c r="W710" s="610">
        <v>63</v>
      </c>
      <c r="X710" s="605"/>
      <c r="Y710" s="611">
        <f t="shared" si="736"/>
        <v>63</v>
      </c>
      <c r="Z710" s="486">
        <f t="shared" si="870"/>
        <v>63</v>
      </c>
      <c r="AA710" s="612">
        <f t="shared" si="738"/>
        <v>100</v>
      </c>
      <c r="AB710" s="943"/>
      <c r="AC710" s="943"/>
      <c r="AD710" s="943"/>
      <c r="AE710" s="943"/>
      <c r="AF710" s="922"/>
      <c r="AG710" s="922"/>
      <c r="AH710" s="922"/>
      <c r="AI710" s="922"/>
      <c r="AJ710" s="922"/>
      <c r="AK710" s="922"/>
      <c r="AL710" s="922"/>
      <c r="AM710" s="922"/>
      <c r="AN710" s="922"/>
      <c r="AO710" s="922"/>
      <c r="AP710" s="922"/>
      <c r="AQ710" s="922"/>
      <c r="AR710" s="922"/>
    </row>
    <row r="711" spans="1:44" s="927" customFormat="1" ht="30" customHeight="1" thickBot="1" x14ac:dyDescent="0.25">
      <c r="A711" s="602">
        <v>40</v>
      </c>
      <c r="B711" s="603" t="s">
        <v>420</v>
      </c>
      <c r="C711" s="800" t="s">
        <v>421</v>
      </c>
      <c r="D711" s="610">
        <v>63</v>
      </c>
      <c r="E711" s="568" t="s">
        <v>546</v>
      </c>
      <c r="F711" s="606" t="s">
        <v>49</v>
      </c>
      <c r="G711" s="828"/>
      <c r="H711" s="828"/>
      <c r="I711" s="802"/>
      <c r="J711" s="802"/>
      <c r="K711" s="802"/>
      <c r="L711" s="318">
        <f t="shared" si="880"/>
        <v>0</v>
      </c>
      <c r="M711" s="318">
        <f t="shared" si="881"/>
        <v>0</v>
      </c>
      <c r="N711" s="318">
        <f t="shared" si="882"/>
        <v>0</v>
      </c>
      <c r="O711" s="318">
        <f t="shared" si="883"/>
        <v>0</v>
      </c>
      <c r="P711" s="803"/>
      <c r="Q711" s="803"/>
      <c r="R711" s="803"/>
      <c r="S711" s="803"/>
      <c r="T711" s="806"/>
      <c r="U711" s="803"/>
      <c r="V711" s="538">
        <f t="shared" si="879"/>
        <v>744</v>
      </c>
      <c r="W711" s="610">
        <v>63</v>
      </c>
      <c r="X711" s="605"/>
      <c r="Y711" s="611">
        <f t="shared" si="736"/>
        <v>63</v>
      </c>
      <c r="Z711" s="486">
        <f t="shared" si="870"/>
        <v>63</v>
      </c>
      <c r="AA711" s="612">
        <f t="shared" si="738"/>
        <v>100</v>
      </c>
      <c r="AB711" s="943"/>
      <c r="AC711" s="943"/>
      <c r="AD711" s="943"/>
      <c r="AE711" s="943"/>
      <c r="AF711" s="922"/>
      <c r="AG711" s="922"/>
      <c r="AH711" s="922"/>
      <c r="AI711" s="922"/>
      <c r="AJ711" s="922"/>
      <c r="AK711" s="922"/>
      <c r="AL711" s="922"/>
      <c r="AM711" s="922"/>
      <c r="AN711" s="922"/>
      <c r="AO711" s="922"/>
      <c r="AP711" s="922"/>
      <c r="AQ711" s="922"/>
      <c r="AR711" s="922"/>
    </row>
    <row r="712" spans="1:44" s="927" customFormat="1" ht="30" customHeight="1" thickBot="1" x14ac:dyDescent="0.25">
      <c r="A712" s="602">
        <v>41</v>
      </c>
      <c r="B712" s="603" t="s">
        <v>422</v>
      </c>
      <c r="C712" s="800" t="s">
        <v>423</v>
      </c>
      <c r="D712" s="610">
        <v>240</v>
      </c>
      <c r="E712" s="568" t="s">
        <v>546</v>
      </c>
      <c r="F712" s="606" t="s">
        <v>49</v>
      </c>
      <c r="G712" s="828"/>
      <c r="H712" s="828"/>
      <c r="I712" s="802"/>
      <c r="J712" s="802"/>
      <c r="K712" s="802"/>
      <c r="L712" s="318">
        <f t="shared" si="880"/>
        <v>0</v>
      </c>
      <c r="M712" s="318">
        <f t="shared" si="881"/>
        <v>0</v>
      </c>
      <c r="N712" s="318">
        <f t="shared" si="882"/>
        <v>0</v>
      </c>
      <c r="O712" s="318">
        <f t="shared" si="883"/>
        <v>0</v>
      </c>
      <c r="P712" s="803"/>
      <c r="Q712" s="803"/>
      <c r="R712" s="803"/>
      <c r="S712" s="803"/>
      <c r="T712" s="806"/>
      <c r="U712" s="803"/>
      <c r="V712" s="538">
        <f t="shared" si="879"/>
        <v>744</v>
      </c>
      <c r="W712" s="610">
        <v>240</v>
      </c>
      <c r="X712" s="605"/>
      <c r="Y712" s="611">
        <f t="shared" si="736"/>
        <v>240</v>
      </c>
      <c r="Z712" s="486">
        <f t="shared" si="870"/>
        <v>240</v>
      </c>
      <c r="AA712" s="612">
        <f t="shared" si="738"/>
        <v>100</v>
      </c>
      <c r="AB712" s="943"/>
      <c r="AC712" s="943"/>
      <c r="AD712" s="943"/>
      <c r="AE712" s="943"/>
      <c r="AF712" s="922"/>
      <c r="AG712" s="922"/>
      <c r="AH712" s="922"/>
      <c r="AI712" s="922"/>
      <c r="AJ712" s="922"/>
      <c r="AK712" s="922"/>
      <c r="AL712" s="922"/>
      <c r="AM712" s="922"/>
      <c r="AN712" s="922"/>
      <c r="AO712" s="922"/>
      <c r="AP712" s="922"/>
      <c r="AQ712" s="922"/>
      <c r="AR712" s="922"/>
    </row>
    <row r="713" spans="1:44" s="927" customFormat="1" ht="30" customHeight="1" thickBot="1" x14ac:dyDescent="0.25">
      <c r="A713" s="602">
        <v>42</v>
      </c>
      <c r="B713" s="603" t="s">
        <v>424</v>
      </c>
      <c r="C713" s="800" t="s">
        <v>425</v>
      </c>
      <c r="D713" s="610">
        <v>63</v>
      </c>
      <c r="E713" s="568" t="s">
        <v>546</v>
      </c>
      <c r="F713" s="606" t="s">
        <v>49</v>
      </c>
      <c r="G713" s="828"/>
      <c r="H713" s="828"/>
      <c r="I713" s="802"/>
      <c r="J713" s="802"/>
      <c r="K713" s="802"/>
      <c r="L713" s="318">
        <f t="shared" si="880"/>
        <v>0</v>
      </c>
      <c r="M713" s="318">
        <f t="shared" si="881"/>
        <v>0</v>
      </c>
      <c r="N713" s="318">
        <f t="shared" si="882"/>
        <v>0</v>
      </c>
      <c r="O713" s="318">
        <f t="shared" si="883"/>
        <v>0</v>
      </c>
      <c r="P713" s="803"/>
      <c r="Q713" s="803"/>
      <c r="R713" s="803"/>
      <c r="S713" s="803"/>
      <c r="T713" s="806"/>
      <c r="U713" s="803"/>
      <c r="V713" s="538">
        <f t="shared" si="879"/>
        <v>744</v>
      </c>
      <c r="W713" s="610">
        <v>63</v>
      </c>
      <c r="X713" s="605"/>
      <c r="Y713" s="611">
        <f t="shared" si="736"/>
        <v>63</v>
      </c>
      <c r="Z713" s="486">
        <f t="shared" si="870"/>
        <v>63</v>
      </c>
      <c r="AA713" s="612">
        <f t="shared" si="738"/>
        <v>100</v>
      </c>
      <c r="AB713" s="943"/>
      <c r="AC713" s="943"/>
      <c r="AD713" s="943"/>
      <c r="AE713" s="943"/>
      <c r="AF713" s="922"/>
      <c r="AG713" s="922"/>
      <c r="AH713" s="922"/>
      <c r="AI713" s="922"/>
      <c r="AJ713" s="922"/>
      <c r="AK713" s="922"/>
      <c r="AL713" s="922"/>
      <c r="AM713" s="922"/>
      <c r="AN713" s="922"/>
      <c r="AO713" s="922"/>
      <c r="AP713" s="922"/>
      <c r="AQ713" s="922"/>
      <c r="AR713" s="922"/>
    </row>
    <row r="714" spans="1:44" s="927" customFormat="1" ht="30" customHeight="1" thickBot="1" x14ac:dyDescent="0.25">
      <c r="A714" s="602">
        <v>43</v>
      </c>
      <c r="B714" s="603" t="s">
        <v>426</v>
      </c>
      <c r="C714" s="800" t="s">
        <v>427</v>
      </c>
      <c r="D714" s="610">
        <v>63</v>
      </c>
      <c r="E714" s="568" t="s">
        <v>546</v>
      </c>
      <c r="F714" s="606" t="s">
        <v>49</v>
      </c>
      <c r="G714" s="828"/>
      <c r="H714" s="828"/>
      <c r="I714" s="802"/>
      <c r="J714" s="802"/>
      <c r="K714" s="802"/>
      <c r="L714" s="318">
        <f t="shared" si="880"/>
        <v>0</v>
      </c>
      <c r="M714" s="318">
        <f t="shared" si="881"/>
        <v>0</v>
      </c>
      <c r="N714" s="318">
        <f t="shared" si="882"/>
        <v>0</v>
      </c>
      <c r="O714" s="318">
        <f t="shared" si="883"/>
        <v>0</v>
      </c>
      <c r="P714" s="803"/>
      <c r="Q714" s="803"/>
      <c r="R714" s="803"/>
      <c r="S714" s="803"/>
      <c r="T714" s="806"/>
      <c r="U714" s="803"/>
      <c r="V714" s="538">
        <f t="shared" si="879"/>
        <v>744</v>
      </c>
      <c r="W714" s="610">
        <v>63</v>
      </c>
      <c r="X714" s="605"/>
      <c r="Y714" s="611">
        <f t="shared" si="736"/>
        <v>63</v>
      </c>
      <c r="Z714" s="486">
        <f t="shared" si="870"/>
        <v>63</v>
      </c>
      <c r="AA714" s="612">
        <f t="shared" si="738"/>
        <v>100</v>
      </c>
      <c r="AB714" s="943"/>
      <c r="AC714" s="943"/>
      <c r="AD714" s="943"/>
      <c r="AE714" s="943"/>
      <c r="AF714" s="922"/>
      <c r="AG714" s="922"/>
      <c r="AH714" s="922"/>
      <c r="AI714" s="922"/>
      <c r="AJ714" s="922"/>
      <c r="AK714" s="922"/>
      <c r="AL714" s="922"/>
      <c r="AM714" s="922"/>
      <c r="AN714" s="922"/>
      <c r="AO714" s="922"/>
      <c r="AP714" s="922"/>
      <c r="AQ714" s="922"/>
      <c r="AR714" s="922"/>
    </row>
    <row r="715" spans="1:44" s="927" customFormat="1" ht="30" customHeight="1" thickBot="1" x14ac:dyDescent="0.25">
      <c r="A715" s="602">
        <v>44</v>
      </c>
      <c r="B715" s="603" t="s">
        <v>428</v>
      </c>
      <c r="C715" s="800" t="s">
        <v>429</v>
      </c>
      <c r="D715" s="610">
        <v>240</v>
      </c>
      <c r="E715" s="568" t="s">
        <v>546</v>
      </c>
      <c r="F715" s="606" t="s">
        <v>49</v>
      </c>
      <c r="G715" s="828"/>
      <c r="H715" s="828"/>
      <c r="I715" s="802"/>
      <c r="J715" s="802"/>
      <c r="K715" s="802"/>
      <c r="L715" s="318">
        <f t="shared" si="880"/>
        <v>0</v>
      </c>
      <c r="M715" s="318">
        <f t="shared" si="881"/>
        <v>0</v>
      </c>
      <c r="N715" s="318">
        <f t="shared" si="882"/>
        <v>0</v>
      </c>
      <c r="O715" s="318">
        <f t="shared" si="883"/>
        <v>0</v>
      </c>
      <c r="P715" s="803"/>
      <c r="Q715" s="803"/>
      <c r="R715" s="803"/>
      <c r="S715" s="803"/>
      <c r="T715" s="806"/>
      <c r="U715" s="803"/>
      <c r="V715" s="538">
        <f t="shared" si="879"/>
        <v>744</v>
      </c>
      <c r="W715" s="610">
        <v>240</v>
      </c>
      <c r="X715" s="605"/>
      <c r="Y715" s="611">
        <f t="shared" si="736"/>
        <v>240</v>
      </c>
      <c r="Z715" s="486">
        <f t="shared" si="870"/>
        <v>240</v>
      </c>
      <c r="AA715" s="612">
        <f t="shared" si="738"/>
        <v>100</v>
      </c>
      <c r="AB715" s="943"/>
      <c r="AC715" s="943"/>
      <c r="AD715" s="943"/>
      <c r="AE715" s="943"/>
      <c r="AF715" s="922"/>
      <c r="AG715" s="922"/>
      <c r="AH715" s="922"/>
      <c r="AI715" s="922"/>
      <c r="AJ715" s="922"/>
      <c r="AK715" s="922"/>
      <c r="AL715" s="922"/>
      <c r="AM715" s="922"/>
      <c r="AN715" s="922"/>
      <c r="AO715" s="922"/>
      <c r="AP715" s="922"/>
      <c r="AQ715" s="922"/>
      <c r="AR715" s="922"/>
    </row>
    <row r="716" spans="1:44" s="927" customFormat="1" ht="30" customHeight="1" thickBot="1" x14ac:dyDescent="0.25">
      <c r="A716" s="602">
        <v>45</v>
      </c>
      <c r="B716" s="603" t="s">
        <v>468</v>
      </c>
      <c r="C716" s="800" t="s">
        <v>465</v>
      </c>
      <c r="D716" s="610">
        <v>240</v>
      </c>
      <c r="E716" s="568" t="s">
        <v>546</v>
      </c>
      <c r="F716" s="606" t="s">
        <v>49</v>
      </c>
      <c r="G716" s="828"/>
      <c r="H716" s="828"/>
      <c r="I716" s="802"/>
      <c r="J716" s="802"/>
      <c r="K716" s="802"/>
      <c r="L716" s="318">
        <f t="shared" si="880"/>
        <v>0</v>
      </c>
      <c r="M716" s="318">
        <f t="shared" si="881"/>
        <v>0</v>
      </c>
      <c r="N716" s="318">
        <f t="shared" si="882"/>
        <v>0</v>
      </c>
      <c r="O716" s="318">
        <f t="shared" si="883"/>
        <v>0</v>
      </c>
      <c r="P716" s="803"/>
      <c r="Q716" s="803"/>
      <c r="R716" s="803"/>
      <c r="S716" s="803"/>
      <c r="T716" s="806"/>
      <c r="U716" s="803"/>
      <c r="V716" s="538">
        <f t="shared" ref="V716" si="884">$AB$11-((N716*24))</f>
        <v>744</v>
      </c>
      <c r="W716" s="610">
        <v>240</v>
      </c>
      <c r="X716" s="605"/>
      <c r="Y716" s="611">
        <f t="shared" ref="Y716" si="885">W716</f>
        <v>240</v>
      </c>
      <c r="Z716" s="486">
        <f t="shared" ref="Z716" si="886">(Y716*(V716-L716*24))/V716</f>
        <v>240</v>
      </c>
      <c r="AA716" s="612">
        <f t="shared" ref="AA716" si="887">(Z716/Y716)*100</f>
        <v>100</v>
      </c>
      <c r="AB716" s="943"/>
      <c r="AC716" s="943"/>
      <c r="AD716" s="943"/>
      <c r="AE716" s="943"/>
      <c r="AF716" s="922"/>
      <c r="AG716" s="922"/>
      <c r="AH716" s="922"/>
      <c r="AI716" s="922"/>
      <c r="AJ716" s="922"/>
      <c r="AK716" s="922"/>
      <c r="AL716" s="922"/>
      <c r="AM716" s="922"/>
      <c r="AN716" s="922"/>
      <c r="AO716" s="922"/>
      <c r="AP716" s="922"/>
      <c r="AQ716" s="922"/>
      <c r="AR716" s="922"/>
    </row>
    <row r="717" spans="1:44" s="927" customFormat="1" ht="30" customHeight="1" thickBot="1" x14ac:dyDescent="0.25">
      <c r="A717" s="602">
        <v>46</v>
      </c>
      <c r="B717" s="603" t="s">
        <v>430</v>
      </c>
      <c r="C717" s="800" t="s">
        <v>431</v>
      </c>
      <c r="D717" s="610">
        <v>240</v>
      </c>
      <c r="E717" s="568" t="s">
        <v>546</v>
      </c>
      <c r="F717" s="606" t="s">
        <v>49</v>
      </c>
      <c r="G717" s="828"/>
      <c r="H717" s="828"/>
      <c r="I717" s="802"/>
      <c r="J717" s="802"/>
      <c r="K717" s="802"/>
      <c r="L717" s="318">
        <f t="shared" si="880"/>
        <v>0</v>
      </c>
      <c r="M717" s="318">
        <f t="shared" si="881"/>
        <v>0</v>
      </c>
      <c r="N717" s="318">
        <f t="shared" si="882"/>
        <v>0</v>
      </c>
      <c r="O717" s="318">
        <f t="shared" si="883"/>
        <v>0</v>
      </c>
      <c r="P717" s="803"/>
      <c r="Q717" s="803"/>
      <c r="R717" s="803"/>
      <c r="S717" s="803"/>
      <c r="T717" s="806"/>
      <c r="U717" s="803"/>
      <c r="V717" s="538">
        <f>$AB$11-((N717*24))</f>
        <v>744</v>
      </c>
      <c r="W717" s="610">
        <v>240</v>
      </c>
      <c r="X717" s="605"/>
      <c r="Y717" s="611">
        <f>W717</f>
        <v>240</v>
      </c>
      <c r="Z717" s="486">
        <f t="shared" si="870"/>
        <v>240</v>
      </c>
      <c r="AA717" s="612">
        <f>(Z717/Y717)*100</f>
        <v>100</v>
      </c>
      <c r="AB717" s="943"/>
      <c r="AC717" s="943"/>
      <c r="AD717" s="943"/>
      <c r="AE717" s="943"/>
      <c r="AF717" s="922"/>
      <c r="AG717" s="922"/>
      <c r="AH717" s="922"/>
      <c r="AI717" s="922"/>
      <c r="AJ717" s="922"/>
      <c r="AK717" s="922"/>
      <c r="AL717" s="922"/>
      <c r="AM717" s="922"/>
      <c r="AN717" s="922"/>
      <c r="AO717" s="922"/>
      <c r="AP717" s="922"/>
      <c r="AQ717" s="922"/>
      <c r="AR717" s="922"/>
    </row>
    <row r="718" spans="1:44" s="927" customFormat="1" ht="30" customHeight="1" thickBot="1" x14ac:dyDescent="0.25">
      <c r="A718" s="602">
        <v>47</v>
      </c>
      <c r="B718" s="603" t="s">
        <v>432</v>
      </c>
      <c r="C718" s="906" t="s">
        <v>433</v>
      </c>
      <c r="D718" s="610">
        <v>50</v>
      </c>
      <c r="E718" s="568" t="s">
        <v>546</v>
      </c>
      <c r="F718" s="606" t="s">
        <v>49</v>
      </c>
      <c r="G718" s="907"/>
      <c r="H718" s="907"/>
      <c r="I718" s="908"/>
      <c r="J718" s="908"/>
      <c r="K718" s="908"/>
      <c r="L718" s="318">
        <f t="shared" si="880"/>
        <v>0</v>
      </c>
      <c r="M718" s="318">
        <f t="shared" si="881"/>
        <v>0</v>
      </c>
      <c r="N718" s="318">
        <f t="shared" si="882"/>
        <v>0</v>
      </c>
      <c r="O718" s="318">
        <f t="shared" si="883"/>
        <v>0</v>
      </c>
      <c r="P718" s="803"/>
      <c r="Q718" s="803"/>
      <c r="R718" s="803"/>
      <c r="S718" s="803"/>
      <c r="T718" s="806"/>
      <c r="U718" s="803"/>
      <c r="V718" s="538">
        <f>$AB$11-((N718*24))</f>
        <v>744</v>
      </c>
      <c r="W718" s="610">
        <v>50</v>
      </c>
      <c r="X718" s="605"/>
      <c r="Y718" s="611">
        <f>W718</f>
        <v>50</v>
      </c>
      <c r="Z718" s="486">
        <f t="shared" si="870"/>
        <v>50</v>
      </c>
      <c r="AA718" s="612">
        <f>(Z718/Y718)*100</f>
        <v>100</v>
      </c>
      <c r="AB718" s="943"/>
      <c r="AC718" s="943"/>
      <c r="AD718" s="943"/>
      <c r="AE718" s="943"/>
      <c r="AF718" s="922"/>
      <c r="AG718" s="922"/>
      <c r="AH718" s="922"/>
      <c r="AI718" s="922"/>
      <c r="AJ718" s="922"/>
      <c r="AK718" s="922"/>
      <c r="AL718" s="922"/>
      <c r="AM718" s="922"/>
      <c r="AN718" s="922"/>
      <c r="AO718" s="922"/>
      <c r="AP718" s="922"/>
      <c r="AQ718" s="922"/>
      <c r="AR718" s="922"/>
    </row>
    <row r="719" spans="1:44" s="927" customFormat="1" ht="30" customHeight="1" thickBot="1" x14ac:dyDescent="0.25">
      <c r="A719" s="602">
        <v>48</v>
      </c>
      <c r="B719" s="603" t="s">
        <v>434</v>
      </c>
      <c r="C719" s="906" t="s">
        <v>435</v>
      </c>
      <c r="D719" s="610">
        <v>50</v>
      </c>
      <c r="E719" s="568" t="s">
        <v>546</v>
      </c>
      <c r="F719" s="606" t="s">
        <v>49</v>
      </c>
      <c r="G719" s="907"/>
      <c r="H719" s="907"/>
      <c r="I719" s="908"/>
      <c r="J719" s="908"/>
      <c r="K719" s="908"/>
      <c r="L719" s="318">
        <f t="shared" si="880"/>
        <v>0</v>
      </c>
      <c r="M719" s="318">
        <f t="shared" si="881"/>
        <v>0</v>
      </c>
      <c r="N719" s="318">
        <f t="shared" si="882"/>
        <v>0</v>
      </c>
      <c r="O719" s="318">
        <f t="shared" si="883"/>
        <v>0</v>
      </c>
      <c r="P719" s="740"/>
      <c r="Q719" s="740"/>
      <c r="R719" s="740"/>
      <c r="S719" s="740"/>
      <c r="T719" s="909"/>
      <c r="U719" s="740"/>
      <c r="V719" s="613">
        <f>$AB$11-((N719*24))</f>
        <v>744</v>
      </c>
      <c r="W719" s="467">
        <v>50</v>
      </c>
      <c r="X719" s="489"/>
      <c r="Y719" s="614">
        <f>W719</f>
        <v>50</v>
      </c>
      <c r="Z719" s="486">
        <f t="shared" si="870"/>
        <v>50</v>
      </c>
      <c r="AA719" s="615">
        <f>(Z719/Y719)*100</f>
        <v>100</v>
      </c>
      <c r="AB719" s="943"/>
      <c r="AC719" s="943"/>
      <c r="AD719" s="943"/>
      <c r="AE719" s="943"/>
      <c r="AF719" s="922"/>
      <c r="AG719" s="922"/>
      <c r="AH719" s="922"/>
      <c r="AI719" s="922"/>
      <c r="AJ719" s="922"/>
      <c r="AK719" s="922"/>
      <c r="AL719" s="922"/>
      <c r="AM719" s="922"/>
      <c r="AN719" s="922"/>
      <c r="AO719" s="922"/>
      <c r="AP719" s="922"/>
      <c r="AQ719" s="922"/>
      <c r="AR719" s="922"/>
    </row>
    <row r="720" spans="1:44" s="927" customFormat="1" ht="30" customHeight="1" thickBot="1" x14ac:dyDescent="0.25">
      <c r="A720" s="602">
        <v>49</v>
      </c>
      <c r="B720" s="910" t="s">
        <v>467</v>
      </c>
      <c r="C720" s="306" t="s">
        <v>466</v>
      </c>
      <c r="D720" s="467">
        <v>240</v>
      </c>
      <c r="E720" s="568" t="s">
        <v>546</v>
      </c>
      <c r="F720" s="569" t="s">
        <v>49</v>
      </c>
      <c r="G720" s="241">
        <v>42917.540277777778</v>
      </c>
      <c r="H720" s="241">
        <v>42917.668055555558</v>
      </c>
      <c r="I720" s="830"/>
      <c r="J720" s="830"/>
      <c r="K720" s="830"/>
      <c r="L720" s="334">
        <f>IF(RIGHT(S720)="T",(+H720-G720),0)</f>
        <v>0</v>
      </c>
      <c r="M720" s="318">
        <f>IF(RIGHT(S720)="U",(+H720-G720),0)</f>
        <v>0</v>
      </c>
      <c r="N720" s="318">
        <f>IF(RIGHT(S720)="C",(+H720-G720),0)</f>
        <v>0</v>
      </c>
      <c r="O720" s="318">
        <f>IF(RIGHT(S720)="D",(+H720-G720),0)</f>
        <v>0.12777777777955635</v>
      </c>
      <c r="P720" s="743"/>
      <c r="Q720" s="743"/>
      <c r="R720" s="743"/>
      <c r="S720" s="23" t="s">
        <v>478</v>
      </c>
      <c r="T720" s="55" t="s">
        <v>1339</v>
      </c>
      <c r="U720" s="743"/>
      <c r="V720" s="517"/>
      <c r="W720" s="622"/>
      <c r="X720" s="546"/>
      <c r="Y720" s="652"/>
      <c r="Z720" s="486"/>
      <c r="AA720" s="517"/>
      <c r="AB720" s="943"/>
      <c r="AC720" s="943"/>
      <c r="AD720" s="943"/>
      <c r="AE720" s="943"/>
      <c r="AF720" s="922"/>
      <c r="AG720" s="922"/>
      <c r="AH720" s="922"/>
      <c r="AI720" s="922"/>
      <c r="AJ720" s="922"/>
      <c r="AK720" s="922"/>
      <c r="AL720" s="922"/>
      <c r="AM720" s="922"/>
      <c r="AN720" s="922"/>
      <c r="AO720" s="922"/>
      <c r="AP720" s="922"/>
      <c r="AQ720" s="922"/>
      <c r="AR720" s="922"/>
    </row>
    <row r="721" spans="1:44" s="927" customFormat="1" ht="30" customHeight="1" thickBot="1" x14ac:dyDescent="0.25">
      <c r="A721" s="670"/>
      <c r="B721" s="911"/>
      <c r="C721" s="306"/>
      <c r="D721" s="481"/>
      <c r="E721" s="568"/>
      <c r="F721" s="569"/>
      <c r="G721" s="241">
        <v>42918.82708333333</v>
      </c>
      <c r="H721" s="241">
        <v>42919.293749999997</v>
      </c>
      <c r="I721" s="737"/>
      <c r="J721" s="737"/>
      <c r="K721" s="737"/>
      <c r="L721" s="334">
        <f t="shared" ref="L721:L728" si="888">IF(RIGHT(S721)="T",(+H721-G721),0)</f>
        <v>0</v>
      </c>
      <c r="M721" s="318">
        <f t="shared" ref="M721:M728" si="889">IF(RIGHT(S721)="U",(+H721-G721),0)</f>
        <v>0</v>
      </c>
      <c r="N721" s="318">
        <f t="shared" ref="N721:N728" si="890">IF(RIGHT(S721)="C",(+H721-G721),0)</f>
        <v>0</v>
      </c>
      <c r="O721" s="318">
        <f t="shared" ref="O721:O728" si="891">IF(RIGHT(S721)="D",(+H721-G721),0)</f>
        <v>0.46666666666715173</v>
      </c>
      <c r="P721" s="767"/>
      <c r="Q721" s="767"/>
      <c r="R721" s="767"/>
      <c r="S721" s="23" t="s">
        <v>478</v>
      </c>
      <c r="T721" s="55" t="s">
        <v>1341</v>
      </c>
      <c r="U721" s="838"/>
      <c r="V721" s="617"/>
      <c r="W721" s="481"/>
      <c r="X721" s="494"/>
      <c r="Y721" s="618"/>
      <c r="Z721" s="486"/>
      <c r="AA721" s="596"/>
      <c r="AB721" s="943"/>
      <c r="AC721" s="943"/>
      <c r="AD721" s="943"/>
      <c r="AE721" s="943"/>
      <c r="AF721" s="922"/>
      <c r="AG721" s="922"/>
      <c r="AH721" s="922"/>
      <c r="AI721" s="922"/>
      <c r="AJ721" s="922"/>
      <c r="AK721" s="922"/>
      <c r="AL721" s="922"/>
      <c r="AM721" s="922"/>
      <c r="AN721" s="922"/>
      <c r="AO721" s="922"/>
      <c r="AP721" s="922"/>
      <c r="AQ721" s="922"/>
      <c r="AR721" s="922"/>
    </row>
    <row r="722" spans="1:44" s="927" customFormat="1" ht="30" customHeight="1" thickBot="1" x14ac:dyDescent="0.25">
      <c r="A722" s="670"/>
      <c r="B722" s="911"/>
      <c r="C722" s="306"/>
      <c r="D722" s="481"/>
      <c r="E722" s="568"/>
      <c r="F722" s="569"/>
      <c r="G722" s="246">
        <v>42929.864583333336</v>
      </c>
      <c r="H722" s="246">
        <v>42931.247916666667</v>
      </c>
      <c r="I722" s="737"/>
      <c r="J722" s="737"/>
      <c r="K722" s="737"/>
      <c r="L722" s="334">
        <f t="shared" si="888"/>
        <v>0</v>
      </c>
      <c r="M722" s="318">
        <f t="shared" si="889"/>
        <v>0</v>
      </c>
      <c r="N722" s="318">
        <f t="shared" si="890"/>
        <v>0</v>
      </c>
      <c r="O722" s="318">
        <f t="shared" si="891"/>
        <v>1.3833333333313931</v>
      </c>
      <c r="P722" s="767"/>
      <c r="Q722" s="767"/>
      <c r="R722" s="767"/>
      <c r="S722" s="23" t="s">
        <v>478</v>
      </c>
      <c r="T722" s="55" t="s">
        <v>1343</v>
      </c>
      <c r="U722" s="838"/>
      <c r="V722" s="617"/>
      <c r="W722" s="481"/>
      <c r="X722" s="494"/>
      <c r="Y722" s="618"/>
      <c r="Z722" s="486"/>
      <c r="AA722" s="596"/>
      <c r="AB722" s="943"/>
      <c r="AC722" s="943"/>
      <c r="AD722" s="943"/>
      <c r="AE722" s="943"/>
      <c r="AF722" s="922"/>
      <c r="AG722" s="922"/>
      <c r="AH722" s="922"/>
      <c r="AI722" s="922"/>
      <c r="AJ722" s="922"/>
      <c r="AK722" s="922"/>
      <c r="AL722" s="922"/>
      <c r="AM722" s="922"/>
      <c r="AN722" s="922"/>
      <c r="AO722" s="922"/>
      <c r="AP722" s="922"/>
      <c r="AQ722" s="922"/>
      <c r="AR722" s="922"/>
    </row>
    <row r="723" spans="1:44" s="927" customFormat="1" ht="30" customHeight="1" thickBot="1" x14ac:dyDescent="0.25">
      <c r="A723" s="670"/>
      <c r="B723" s="911"/>
      <c r="C723" s="306"/>
      <c r="D723" s="481"/>
      <c r="E723" s="568"/>
      <c r="F723" s="569"/>
      <c r="G723" s="246">
        <v>42932.881944444445</v>
      </c>
      <c r="H723" s="246">
        <v>42933.240972222222</v>
      </c>
      <c r="I723" s="737"/>
      <c r="J723" s="737"/>
      <c r="K723" s="737"/>
      <c r="L723" s="334">
        <f t="shared" si="888"/>
        <v>0</v>
      </c>
      <c r="M723" s="318">
        <f t="shared" si="889"/>
        <v>0</v>
      </c>
      <c r="N723" s="318">
        <f t="shared" si="890"/>
        <v>0</v>
      </c>
      <c r="O723" s="318">
        <f t="shared" si="891"/>
        <v>0.35902777777664596</v>
      </c>
      <c r="P723" s="767"/>
      <c r="Q723" s="767"/>
      <c r="R723" s="767"/>
      <c r="S723" s="23" t="s">
        <v>478</v>
      </c>
      <c r="T723" s="55" t="s">
        <v>1345</v>
      </c>
      <c r="U723" s="838"/>
      <c r="V723" s="617"/>
      <c r="W723" s="481"/>
      <c r="X723" s="494"/>
      <c r="Y723" s="618"/>
      <c r="Z723" s="486"/>
      <c r="AA723" s="596"/>
      <c r="AB723" s="943"/>
      <c r="AC723" s="943"/>
      <c r="AD723" s="943"/>
      <c r="AE723" s="943"/>
      <c r="AF723" s="922"/>
      <c r="AG723" s="922"/>
      <c r="AH723" s="922"/>
      <c r="AI723" s="922"/>
      <c r="AJ723" s="922"/>
      <c r="AK723" s="922"/>
      <c r="AL723" s="922"/>
      <c r="AM723" s="922"/>
      <c r="AN723" s="922"/>
      <c r="AO723" s="922"/>
      <c r="AP723" s="922"/>
      <c r="AQ723" s="922"/>
      <c r="AR723" s="922"/>
    </row>
    <row r="724" spans="1:44" s="927" customFormat="1" ht="30" customHeight="1" thickBot="1" x14ac:dyDescent="0.25">
      <c r="A724" s="670"/>
      <c r="B724" s="911"/>
      <c r="C724" s="306"/>
      <c r="D724" s="481"/>
      <c r="E724" s="568"/>
      <c r="F724" s="569"/>
      <c r="G724" s="246">
        <v>42936.923611111109</v>
      </c>
      <c r="H724" s="23">
        <v>42937.170138888891</v>
      </c>
      <c r="I724" s="737"/>
      <c r="J724" s="737"/>
      <c r="K724" s="737"/>
      <c r="L724" s="334">
        <f t="shared" si="888"/>
        <v>0</v>
      </c>
      <c r="M724" s="318">
        <f t="shared" si="889"/>
        <v>0</v>
      </c>
      <c r="N724" s="318">
        <f t="shared" si="890"/>
        <v>0</v>
      </c>
      <c r="O724" s="318">
        <f t="shared" si="891"/>
        <v>0.24652777778101154</v>
      </c>
      <c r="P724" s="767"/>
      <c r="Q724" s="767"/>
      <c r="R724" s="767"/>
      <c r="S724" s="23" t="s">
        <v>478</v>
      </c>
      <c r="T724" s="55" t="s">
        <v>1347</v>
      </c>
      <c r="U724" s="838"/>
      <c r="V724" s="617"/>
      <c r="W724" s="481"/>
      <c r="X724" s="494"/>
      <c r="Y724" s="618"/>
      <c r="Z724" s="486"/>
      <c r="AA724" s="596"/>
      <c r="AB724" s="943"/>
      <c r="AC724" s="943"/>
      <c r="AD724" s="943"/>
      <c r="AE724" s="943"/>
      <c r="AF724" s="922"/>
      <c r="AG724" s="922"/>
      <c r="AH724" s="922"/>
      <c r="AI724" s="922"/>
      <c r="AJ724" s="922"/>
      <c r="AK724" s="922"/>
      <c r="AL724" s="922"/>
      <c r="AM724" s="922"/>
      <c r="AN724" s="922"/>
      <c r="AO724" s="922"/>
      <c r="AP724" s="922"/>
      <c r="AQ724" s="922"/>
      <c r="AR724" s="922"/>
    </row>
    <row r="725" spans="1:44" s="927" customFormat="1" ht="30" customHeight="1" thickBot="1" x14ac:dyDescent="0.25">
      <c r="A725" s="670"/>
      <c r="B725" s="911"/>
      <c r="C725" s="306"/>
      <c r="D725" s="481"/>
      <c r="E725" s="568"/>
      <c r="F725" s="569"/>
      <c r="G725" s="246">
        <v>42945.01458333333</v>
      </c>
      <c r="H725" s="246">
        <v>42946.231249999997</v>
      </c>
      <c r="I725" s="737"/>
      <c r="J725" s="737"/>
      <c r="K725" s="737"/>
      <c r="L725" s="334">
        <f t="shared" si="888"/>
        <v>0</v>
      </c>
      <c r="M725" s="318">
        <f t="shared" si="889"/>
        <v>0</v>
      </c>
      <c r="N725" s="318">
        <f t="shared" si="890"/>
        <v>0</v>
      </c>
      <c r="O725" s="318">
        <f t="shared" si="891"/>
        <v>1.2166666666671517</v>
      </c>
      <c r="P725" s="767"/>
      <c r="Q725" s="767"/>
      <c r="R725" s="767"/>
      <c r="S725" s="23" t="s">
        <v>478</v>
      </c>
      <c r="T725" s="55" t="s">
        <v>1349</v>
      </c>
      <c r="U725" s="838"/>
      <c r="V725" s="617"/>
      <c r="W725" s="481"/>
      <c r="X725" s="494"/>
      <c r="Y725" s="618"/>
      <c r="Z725" s="486"/>
      <c r="AA725" s="596"/>
      <c r="AB725" s="943"/>
      <c r="AC725" s="943"/>
      <c r="AD725" s="943"/>
      <c r="AE725" s="943"/>
      <c r="AF725" s="922"/>
      <c r="AG725" s="922"/>
      <c r="AH725" s="922"/>
      <c r="AI725" s="922"/>
      <c r="AJ725" s="922"/>
      <c r="AK725" s="922"/>
      <c r="AL725" s="922"/>
      <c r="AM725" s="922"/>
      <c r="AN725" s="922"/>
      <c r="AO725" s="922"/>
      <c r="AP725" s="922"/>
      <c r="AQ725" s="922"/>
      <c r="AR725" s="922"/>
    </row>
    <row r="726" spans="1:44" s="927" customFormat="1" ht="30" customHeight="1" thickBot="1" x14ac:dyDescent="0.25">
      <c r="A726" s="670"/>
      <c r="B726" s="911"/>
      <c r="C726" s="306"/>
      <c r="D726" s="481"/>
      <c r="E726" s="568"/>
      <c r="F726" s="569"/>
      <c r="G726" s="100"/>
      <c r="H726" s="100"/>
      <c r="I726" s="737"/>
      <c r="J726" s="737"/>
      <c r="K726" s="737"/>
      <c r="L726" s="334">
        <f t="shared" si="888"/>
        <v>0</v>
      </c>
      <c r="M726" s="318">
        <f t="shared" si="889"/>
        <v>0</v>
      </c>
      <c r="N726" s="318">
        <f t="shared" si="890"/>
        <v>0</v>
      </c>
      <c r="O726" s="318">
        <f t="shared" si="891"/>
        <v>0</v>
      </c>
      <c r="P726" s="767"/>
      <c r="Q726" s="767"/>
      <c r="R726" s="767"/>
      <c r="S726" s="23"/>
      <c r="T726" s="419"/>
      <c r="U726" s="838"/>
      <c r="V726" s="617"/>
      <c r="W726" s="481"/>
      <c r="X726" s="494"/>
      <c r="Y726" s="618"/>
      <c r="Z726" s="486"/>
      <c r="AA726" s="596"/>
      <c r="AB726" s="943"/>
      <c r="AC726" s="943"/>
      <c r="AD726" s="943"/>
      <c r="AE726" s="943"/>
      <c r="AF726" s="922"/>
      <c r="AG726" s="922"/>
      <c r="AH726" s="922"/>
      <c r="AI726" s="922"/>
      <c r="AJ726" s="922"/>
      <c r="AK726" s="922"/>
      <c r="AL726" s="922"/>
      <c r="AM726" s="922"/>
      <c r="AN726" s="922"/>
      <c r="AO726" s="922"/>
      <c r="AP726" s="922"/>
      <c r="AQ726" s="922"/>
      <c r="AR726" s="922"/>
    </row>
    <row r="727" spans="1:44" s="927" customFormat="1" ht="30" customHeight="1" thickBot="1" x14ac:dyDescent="0.25">
      <c r="A727" s="670"/>
      <c r="B727" s="911"/>
      <c r="C727" s="306"/>
      <c r="D727" s="481"/>
      <c r="E727" s="568"/>
      <c r="F727" s="569"/>
      <c r="G727" s="100"/>
      <c r="H727" s="100"/>
      <c r="I727" s="737"/>
      <c r="J727" s="737"/>
      <c r="K727" s="737"/>
      <c r="L727" s="334">
        <f t="shared" si="888"/>
        <v>0</v>
      </c>
      <c r="M727" s="318">
        <f t="shared" si="889"/>
        <v>0</v>
      </c>
      <c r="N727" s="318">
        <f t="shared" si="890"/>
        <v>0</v>
      </c>
      <c r="O727" s="318">
        <f t="shared" si="891"/>
        <v>0</v>
      </c>
      <c r="P727" s="767"/>
      <c r="Q727" s="767"/>
      <c r="R727" s="767"/>
      <c r="S727" s="23"/>
      <c r="T727" s="419"/>
      <c r="U727" s="838"/>
      <c r="V727" s="617"/>
      <c r="W727" s="481"/>
      <c r="X727" s="494"/>
      <c r="Y727" s="618"/>
      <c r="Z727" s="486"/>
      <c r="AA727" s="596"/>
      <c r="AB727" s="943"/>
      <c r="AC727" s="943"/>
      <c r="AD727" s="943"/>
      <c r="AE727" s="943"/>
      <c r="AF727" s="922"/>
      <c r="AG727" s="922"/>
      <c r="AH727" s="922"/>
      <c r="AI727" s="922"/>
      <c r="AJ727" s="922"/>
      <c r="AK727" s="922"/>
      <c r="AL727" s="922"/>
      <c r="AM727" s="922"/>
      <c r="AN727" s="922"/>
      <c r="AO727" s="922"/>
      <c r="AP727" s="922"/>
      <c r="AQ727" s="922"/>
      <c r="AR727" s="922"/>
    </row>
    <row r="728" spans="1:44" s="927" customFormat="1" ht="30" customHeight="1" thickBot="1" x14ac:dyDescent="0.25">
      <c r="A728" s="670"/>
      <c r="B728" s="911"/>
      <c r="C728" s="306"/>
      <c r="D728" s="481"/>
      <c r="E728" s="568"/>
      <c r="F728" s="569"/>
      <c r="G728" s="100"/>
      <c r="H728" s="100"/>
      <c r="I728" s="737"/>
      <c r="J728" s="737"/>
      <c r="K728" s="737"/>
      <c r="L728" s="334">
        <f t="shared" si="888"/>
        <v>0</v>
      </c>
      <c r="M728" s="318">
        <f t="shared" si="889"/>
        <v>0</v>
      </c>
      <c r="N728" s="318">
        <f t="shared" si="890"/>
        <v>0</v>
      </c>
      <c r="O728" s="318">
        <f t="shared" si="891"/>
        <v>0</v>
      </c>
      <c r="P728" s="767"/>
      <c r="Q728" s="767"/>
      <c r="R728" s="767"/>
      <c r="S728" s="23"/>
      <c r="T728" s="419"/>
      <c r="U728" s="838"/>
      <c r="V728" s="617"/>
      <c r="W728" s="481"/>
      <c r="X728" s="494"/>
      <c r="Y728" s="618"/>
      <c r="Z728" s="486"/>
      <c r="AA728" s="596"/>
      <c r="AB728" s="943"/>
      <c r="AC728" s="943"/>
      <c r="AD728" s="943"/>
      <c r="AE728" s="943"/>
      <c r="AF728" s="922"/>
      <c r="AG728" s="922"/>
      <c r="AH728" s="922"/>
      <c r="AI728" s="922"/>
      <c r="AJ728" s="922"/>
      <c r="AK728" s="922"/>
      <c r="AL728" s="922"/>
      <c r="AM728" s="922"/>
      <c r="AN728" s="922"/>
      <c r="AO728" s="922"/>
      <c r="AP728" s="922"/>
      <c r="AQ728" s="922"/>
      <c r="AR728" s="922"/>
    </row>
    <row r="729" spans="1:44" s="927" customFormat="1" ht="30" customHeight="1" thickBot="1" x14ac:dyDescent="0.25">
      <c r="A729" s="890"/>
      <c r="B729" s="603"/>
      <c r="C729" s="329" t="s">
        <v>53</v>
      </c>
      <c r="D729" s="328"/>
      <c r="E729" s="483"/>
      <c r="F729" s="484" t="s">
        <v>49</v>
      </c>
      <c r="G729" s="577"/>
      <c r="H729" s="577"/>
      <c r="I729" s="484" t="s">
        <v>49</v>
      </c>
      <c r="J729" s="484" t="s">
        <v>49</v>
      </c>
      <c r="K729" s="484" t="s">
        <v>49</v>
      </c>
      <c r="L729" s="280">
        <f>SUM(L720:L728)</f>
        <v>0</v>
      </c>
      <c r="M729" s="280">
        <f t="shared" ref="M729:O729" si="892">SUM(M720:M728)</f>
        <v>0</v>
      </c>
      <c r="N729" s="280">
        <f t="shared" si="892"/>
        <v>0</v>
      </c>
      <c r="O729" s="280">
        <f t="shared" si="892"/>
        <v>3.8000000000029104</v>
      </c>
      <c r="P729" s="484"/>
      <c r="Q729" s="484"/>
      <c r="R729" s="484"/>
      <c r="S729" s="328"/>
      <c r="T729" s="728"/>
      <c r="U729" s="803"/>
      <c r="V729" s="538">
        <f t="shared" ref="V729" si="893">$AB$11-((N729*24))</f>
        <v>744</v>
      </c>
      <c r="W729" s="610">
        <v>240</v>
      </c>
      <c r="X729" s="605"/>
      <c r="Y729" s="611">
        <v>240</v>
      </c>
      <c r="Z729" s="486">
        <f t="shared" ref="Z729" si="894">(Y729*(V729-L729*24))/V729</f>
        <v>240</v>
      </c>
      <c r="AA729" s="612">
        <f t="shared" ref="AA729" si="895">(Z729/Y729)*100</f>
        <v>100</v>
      </c>
      <c r="AB729" s="943"/>
      <c r="AC729" s="943"/>
      <c r="AD729" s="943"/>
      <c r="AE729" s="943"/>
      <c r="AF729" s="922"/>
      <c r="AG729" s="922"/>
      <c r="AH729" s="922"/>
      <c r="AI729" s="922"/>
      <c r="AJ729" s="922"/>
      <c r="AK729" s="922"/>
      <c r="AL729" s="922"/>
      <c r="AM729" s="922"/>
      <c r="AN729" s="922"/>
      <c r="AO729" s="922"/>
      <c r="AP729" s="922"/>
      <c r="AQ729" s="922"/>
      <c r="AR729" s="922"/>
    </row>
    <row r="730" spans="1:44" s="927" customFormat="1" ht="30" customHeight="1" thickBot="1" x14ac:dyDescent="0.25">
      <c r="A730" s="650">
        <v>50</v>
      </c>
      <c r="B730" s="603" t="s">
        <v>368</v>
      </c>
      <c r="C730" s="720" t="s">
        <v>639</v>
      </c>
      <c r="D730" s="467">
        <v>330</v>
      </c>
      <c r="E730" s="568" t="s">
        <v>546</v>
      </c>
      <c r="F730" s="606" t="s">
        <v>49</v>
      </c>
      <c r="G730" s="241">
        <v>42924.901388888888</v>
      </c>
      <c r="H730" s="241">
        <v>42926.300694444442</v>
      </c>
      <c r="I730" s="723"/>
      <c r="J730" s="723"/>
      <c r="K730" s="723"/>
      <c r="L730" s="318">
        <f>IF(RIGHT(S730)="T",(+H730-G730),0)</f>
        <v>0</v>
      </c>
      <c r="M730" s="318">
        <f>IF(RIGHT(S730)="U",(+H730-G730),0)</f>
        <v>0</v>
      </c>
      <c r="N730" s="318">
        <f>IF(RIGHT(S730)="C",(+H730-G730),0)</f>
        <v>0</v>
      </c>
      <c r="O730" s="318">
        <f>IF(RIGHT(S730)="D",(+H730-G730),0)</f>
        <v>1.3993055555547471</v>
      </c>
      <c r="P730" s="743"/>
      <c r="Q730" s="743"/>
      <c r="R730" s="743"/>
      <c r="S730" s="23" t="s">
        <v>478</v>
      </c>
      <c r="T730" s="55" t="s">
        <v>1364</v>
      </c>
      <c r="U730" s="743"/>
      <c r="V730" s="517"/>
      <c r="W730" s="622"/>
      <c r="X730" s="546"/>
      <c r="Y730" s="652"/>
      <c r="Z730" s="486"/>
      <c r="AA730" s="517"/>
      <c r="AB730" s="943"/>
      <c r="AC730" s="943"/>
      <c r="AD730" s="943"/>
      <c r="AE730" s="943"/>
      <c r="AF730" s="922"/>
      <c r="AG730" s="922"/>
      <c r="AH730" s="922"/>
      <c r="AI730" s="922"/>
      <c r="AJ730" s="922"/>
      <c r="AK730" s="922"/>
      <c r="AL730" s="922"/>
      <c r="AM730" s="922"/>
      <c r="AN730" s="922"/>
      <c r="AO730" s="922"/>
      <c r="AP730" s="922"/>
      <c r="AQ730" s="922"/>
      <c r="AR730" s="922"/>
    </row>
    <row r="731" spans="1:44" s="927" customFormat="1" ht="30" customHeight="1" thickBot="1" x14ac:dyDescent="0.25">
      <c r="A731" s="670"/>
      <c r="B731" s="603"/>
      <c r="C731" s="722"/>
      <c r="D731" s="481"/>
      <c r="E731" s="568"/>
      <c r="F731" s="569"/>
      <c r="G731" s="246">
        <v>42930.837500000001</v>
      </c>
      <c r="H731" s="23">
        <v>42942.326388888891</v>
      </c>
      <c r="I731" s="912"/>
      <c r="J731" s="912"/>
      <c r="K731" s="912"/>
      <c r="L731" s="318">
        <f t="shared" ref="L731:L732" si="896">IF(RIGHT(S731)="T",(+H731-G731),0)</f>
        <v>0</v>
      </c>
      <c r="M731" s="318">
        <f t="shared" ref="M731:M732" si="897">IF(RIGHT(S731)="U",(+H731-G731),0)</f>
        <v>0</v>
      </c>
      <c r="N731" s="318">
        <f t="shared" ref="N731:N732" si="898">IF(RIGHT(S731)="C",(+H731-G731),0)</f>
        <v>0</v>
      </c>
      <c r="O731" s="318">
        <f t="shared" ref="O731:O732" si="899">IF(RIGHT(S731)="D",(+H731-G731),0)</f>
        <v>11.488888888889051</v>
      </c>
      <c r="P731" s="767"/>
      <c r="Q731" s="767"/>
      <c r="R731" s="767"/>
      <c r="S731" s="23" t="s">
        <v>478</v>
      </c>
      <c r="T731" s="55" t="s">
        <v>1366</v>
      </c>
      <c r="U731" s="838"/>
      <c r="V731" s="617"/>
      <c r="W731" s="481"/>
      <c r="X731" s="494"/>
      <c r="Y731" s="618"/>
      <c r="Z731" s="486"/>
      <c r="AA731" s="596"/>
      <c r="AB731" s="943"/>
      <c r="AC731" s="943"/>
      <c r="AD731" s="943"/>
      <c r="AE731" s="943"/>
      <c r="AF731" s="922"/>
      <c r="AG731" s="922"/>
      <c r="AH731" s="922"/>
      <c r="AI731" s="922"/>
      <c r="AJ731" s="922"/>
      <c r="AK731" s="922"/>
      <c r="AL731" s="922"/>
      <c r="AM731" s="922"/>
      <c r="AN731" s="922"/>
      <c r="AO731" s="922"/>
      <c r="AP731" s="922"/>
      <c r="AQ731" s="922"/>
      <c r="AR731" s="922"/>
    </row>
    <row r="732" spans="1:44" s="927" customFormat="1" ht="30" customHeight="1" thickBot="1" x14ac:dyDescent="0.25">
      <c r="A732" s="807"/>
      <c r="B732" s="603"/>
      <c r="C732" s="808"/>
      <c r="D732" s="568"/>
      <c r="E732" s="568"/>
      <c r="F732" s="569"/>
      <c r="G732" s="272"/>
      <c r="H732" s="272"/>
      <c r="I732" s="912"/>
      <c r="J732" s="912"/>
      <c r="K732" s="912"/>
      <c r="L732" s="318">
        <f t="shared" si="896"/>
        <v>0</v>
      </c>
      <c r="M732" s="318">
        <f t="shared" si="897"/>
        <v>0</v>
      </c>
      <c r="N732" s="318">
        <f t="shared" si="898"/>
        <v>0</v>
      </c>
      <c r="O732" s="318">
        <f t="shared" si="899"/>
        <v>0</v>
      </c>
      <c r="P732" s="767"/>
      <c r="Q732" s="767"/>
      <c r="R732" s="767"/>
      <c r="S732" s="899"/>
      <c r="T732" s="891"/>
      <c r="U732" s="838"/>
      <c r="V732" s="617"/>
      <c r="W732" s="481"/>
      <c r="X732" s="494"/>
      <c r="Y732" s="618"/>
      <c r="Z732" s="486"/>
      <c r="AA732" s="596"/>
      <c r="AB732" s="943"/>
      <c r="AC732" s="943"/>
      <c r="AD732" s="943"/>
      <c r="AE732" s="943"/>
      <c r="AF732" s="922"/>
      <c r="AG732" s="922"/>
      <c r="AH732" s="922"/>
      <c r="AI732" s="922"/>
      <c r="AJ732" s="922"/>
      <c r="AK732" s="922"/>
      <c r="AL732" s="922"/>
      <c r="AM732" s="922"/>
      <c r="AN732" s="922"/>
      <c r="AO732" s="922"/>
      <c r="AP732" s="922"/>
      <c r="AQ732" s="922"/>
      <c r="AR732" s="922"/>
    </row>
    <row r="733" spans="1:44" s="927" customFormat="1" ht="30" customHeight="1" thickBot="1" x14ac:dyDescent="0.25">
      <c r="A733" s="602"/>
      <c r="B733" s="603"/>
      <c r="C733" s="329" t="s">
        <v>53</v>
      </c>
      <c r="D733" s="328"/>
      <c r="E733" s="483"/>
      <c r="F733" s="484" t="s">
        <v>49</v>
      </c>
      <c r="G733" s="283"/>
      <c r="H733" s="283"/>
      <c r="I733" s="484" t="s">
        <v>49</v>
      </c>
      <c r="J733" s="484" t="s">
        <v>49</v>
      </c>
      <c r="K733" s="484" t="s">
        <v>49</v>
      </c>
      <c r="L733" s="280">
        <f>SUM(L730:L732)</f>
        <v>0</v>
      </c>
      <c r="M733" s="280">
        <f t="shared" ref="M733:O733" si="900">SUM(M730:M732)</f>
        <v>0</v>
      </c>
      <c r="N733" s="280">
        <f t="shared" si="900"/>
        <v>0</v>
      </c>
      <c r="O733" s="280">
        <f t="shared" si="900"/>
        <v>12.888194444443798</v>
      </c>
      <c r="P733" s="280"/>
      <c r="Q733" s="280"/>
      <c r="R733" s="280"/>
      <c r="S733" s="328"/>
      <c r="T733" s="728"/>
      <c r="U733" s="803"/>
      <c r="V733" s="538">
        <f>$AB$11-((N733*24))</f>
        <v>744</v>
      </c>
      <c r="W733" s="610">
        <v>330</v>
      </c>
      <c r="X733" s="605"/>
      <c r="Y733" s="611">
        <f t="shared" ref="Y733" si="901">W733</f>
        <v>330</v>
      </c>
      <c r="Z733" s="486">
        <f>(Y733*(V733-R733*24))/V733</f>
        <v>330</v>
      </c>
      <c r="AA733" s="612">
        <f t="shared" ref="AA733" si="902">(Z733/Y733)*100</f>
        <v>100</v>
      </c>
      <c r="AB733" s="943"/>
      <c r="AC733" s="943"/>
      <c r="AD733" s="943"/>
      <c r="AE733" s="943"/>
      <c r="AF733" s="922"/>
      <c r="AG733" s="922"/>
      <c r="AH733" s="922"/>
      <c r="AI733" s="922"/>
      <c r="AJ733" s="922"/>
      <c r="AK733" s="922"/>
      <c r="AL733" s="922"/>
      <c r="AM733" s="922"/>
      <c r="AN733" s="922"/>
      <c r="AO733" s="922"/>
      <c r="AP733" s="922"/>
      <c r="AQ733" s="922"/>
      <c r="AR733" s="922"/>
    </row>
    <row r="734" spans="1:44" s="927" customFormat="1" ht="30" customHeight="1" thickBot="1" x14ac:dyDescent="0.25">
      <c r="A734" s="650">
        <v>51</v>
      </c>
      <c r="B734" s="603" t="s">
        <v>469</v>
      </c>
      <c r="C734" s="720" t="s">
        <v>496</v>
      </c>
      <c r="D734" s="467">
        <v>330</v>
      </c>
      <c r="E734" s="568" t="s">
        <v>546</v>
      </c>
      <c r="F734" s="606" t="s">
        <v>49</v>
      </c>
      <c r="G734" s="63"/>
      <c r="H734" s="63"/>
      <c r="I734" s="723"/>
      <c r="J734" s="723"/>
      <c r="K734" s="723"/>
      <c r="L734" s="318">
        <f>IF(RIGHT(S734)="T",(+H734-G734),0)</f>
        <v>0</v>
      </c>
      <c r="M734" s="318">
        <f>IF(RIGHT(S734)="U",(+H734-G734),0)</f>
        <v>0</v>
      </c>
      <c r="N734" s="318">
        <f>IF(RIGHT(S734)="C",(+H734-G734),0)</f>
        <v>0</v>
      </c>
      <c r="O734" s="318">
        <f>IF(RIGHT(S734)="D",(+H734-G734),0)</f>
        <v>0</v>
      </c>
      <c r="P734" s="743"/>
      <c r="Q734" s="743"/>
      <c r="R734" s="743"/>
      <c r="S734" s="68"/>
      <c r="T734" s="20"/>
      <c r="U734" s="743"/>
      <c r="V734" s="517"/>
      <c r="W734" s="622"/>
      <c r="X734" s="546"/>
      <c r="Y734" s="652"/>
      <c r="Z734" s="486"/>
      <c r="AA734" s="517"/>
      <c r="AB734" s="943"/>
      <c r="AC734" s="943"/>
      <c r="AD734" s="943"/>
      <c r="AE734" s="943"/>
      <c r="AF734" s="922"/>
      <c r="AG734" s="922"/>
      <c r="AH734" s="922"/>
      <c r="AI734" s="922"/>
      <c r="AJ734" s="922"/>
      <c r="AK734" s="922"/>
      <c r="AL734" s="922"/>
      <c r="AM734" s="922"/>
      <c r="AN734" s="922"/>
      <c r="AO734" s="922"/>
      <c r="AP734" s="922"/>
      <c r="AQ734" s="922"/>
      <c r="AR734" s="922"/>
    </row>
    <row r="735" spans="1:44" s="927" customFormat="1" ht="30" customHeight="1" thickBot="1" x14ac:dyDescent="0.25">
      <c r="A735" s="670"/>
      <c r="B735" s="603"/>
      <c r="C735" s="722"/>
      <c r="D735" s="481"/>
      <c r="E735" s="568"/>
      <c r="F735" s="569"/>
      <c r="G735" s="63"/>
      <c r="H735" s="63"/>
      <c r="I735" s="912"/>
      <c r="J735" s="912"/>
      <c r="K735" s="912"/>
      <c r="L735" s="318">
        <f t="shared" ref="L735:L736" si="903">IF(RIGHT(S735)="T",(+H735-G735),0)</f>
        <v>0</v>
      </c>
      <c r="M735" s="318">
        <f t="shared" ref="M735:M736" si="904">IF(RIGHT(S735)="U",(+H735-G735),0)</f>
        <v>0</v>
      </c>
      <c r="N735" s="318">
        <f t="shared" ref="N735:N736" si="905">IF(RIGHT(S735)="C",(+H735-G735),0)</f>
        <v>0</v>
      </c>
      <c r="O735" s="318">
        <f t="shared" ref="O735:O736" si="906">IF(RIGHT(S735)="D",(+H735-G735),0)</f>
        <v>0</v>
      </c>
      <c r="P735" s="767"/>
      <c r="Q735" s="767"/>
      <c r="R735" s="767"/>
      <c r="S735" s="68"/>
      <c r="T735" s="20"/>
      <c r="U735" s="838"/>
      <c r="V735" s="617"/>
      <c r="W735" s="481"/>
      <c r="X735" s="494"/>
      <c r="Y735" s="618"/>
      <c r="Z735" s="486"/>
      <c r="AA735" s="596"/>
      <c r="AB735" s="943"/>
      <c r="AC735" s="943"/>
      <c r="AD735" s="943"/>
      <c r="AE735" s="943"/>
      <c r="AF735" s="922"/>
      <c r="AG735" s="922"/>
      <c r="AH735" s="922"/>
      <c r="AI735" s="922"/>
      <c r="AJ735" s="922"/>
      <c r="AK735" s="922"/>
      <c r="AL735" s="922"/>
      <c r="AM735" s="922"/>
      <c r="AN735" s="922"/>
      <c r="AO735" s="922"/>
      <c r="AP735" s="922"/>
      <c r="AQ735" s="922"/>
      <c r="AR735" s="922"/>
    </row>
    <row r="736" spans="1:44" s="927" customFormat="1" ht="30" customHeight="1" thickBot="1" x14ac:dyDescent="0.25">
      <c r="A736" s="807"/>
      <c r="B736" s="603"/>
      <c r="C736" s="808"/>
      <c r="D736" s="568"/>
      <c r="E736" s="568"/>
      <c r="F736" s="569"/>
      <c r="G736" s="272"/>
      <c r="H736" s="272"/>
      <c r="I736" s="912"/>
      <c r="J736" s="912"/>
      <c r="K736" s="912"/>
      <c r="L736" s="318">
        <f t="shared" si="903"/>
        <v>0</v>
      </c>
      <c r="M736" s="318">
        <f t="shared" si="904"/>
        <v>0</v>
      </c>
      <c r="N736" s="318">
        <f t="shared" si="905"/>
        <v>0</v>
      </c>
      <c r="O736" s="318">
        <f t="shared" si="906"/>
        <v>0</v>
      </c>
      <c r="P736" s="767"/>
      <c r="Q736" s="767"/>
      <c r="R736" s="767"/>
      <c r="S736" s="899"/>
      <c r="T736" s="891"/>
      <c r="U736" s="838"/>
      <c r="V736" s="617"/>
      <c r="W736" s="481"/>
      <c r="X736" s="494"/>
      <c r="Y736" s="618"/>
      <c r="Z736" s="486"/>
      <c r="AA736" s="596"/>
      <c r="AB736" s="943"/>
      <c r="AC736" s="943"/>
      <c r="AD736" s="943"/>
      <c r="AE736" s="943"/>
      <c r="AF736" s="922"/>
      <c r="AG736" s="922"/>
      <c r="AH736" s="922"/>
      <c r="AI736" s="922"/>
      <c r="AJ736" s="922"/>
      <c r="AK736" s="922"/>
      <c r="AL736" s="922"/>
      <c r="AM736" s="922"/>
      <c r="AN736" s="922"/>
      <c r="AO736" s="922"/>
      <c r="AP736" s="922"/>
      <c r="AQ736" s="922"/>
      <c r="AR736" s="922"/>
    </row>
    <row r="737" spans="1:44" s="927" customFormat="1" ht="30" customHeight="1" thickBot="1" x14ac:dyDescent="0.25">
      <c r="A737" s="602"/>
      <c r="B737" s="603"/>
      <c r="C737" s="329" t="s">
        <v>53</v>
      </c>
      <c r="D737" s="328"/>
      <c r="E737" s="483"/>
      <c r="F737" s="484" t="s">
        <v>49</v>
      </c>
      <c r="G737" s="283"/>
      <c r="H737" s="283"/>
      <c r="I737" s="484" t="s">
        <v>49</v>
      </c>
      <c r="J737" s="484" t="s">
        <v>49</v>
      </c>
      <c r="K737" s="484" t="s">
        <v>49</v>
      </c>
      <c r="L737" s="280">
        <f>SUM(L734:L736)</f>
        <v>0</v>
      </c>
      <c r="M737" s="280">
        <f t="shared" ref="M737:O737" si="907">SUM(M734:M736)</f>
        <v>0</v>
      </c>
      <c r="N737" s="280">
        <f t="shared" si="907"/>
        <v>0</v>
      </c>
      <c r="O737" s="280">
        <f t="shared" si="907"/>
        <v>0</v>
      </c>
      <c r="P737" s="280"/>
      <c r="Q737" s="280"/>
      <c r="R737" s="280"/>
      <c r="S737" s="328"/>
      <c r="T737" s="728"/>
      <c r="U737" s="803"/>
      <c r="V737" s="538">
        <f>$AB$11-((N737*24))</f>
        <v>744</v>
      </c>
      <c r="W737" s="610">
        <v>330</v>
      </c>
      <c r="X737" s="605"/>
      <c r="Y737" s="611">
        <f t="shared" ref="Y737" si="908">W737</f>
        <v>330</v>
      </c>
      <c r="Z737" s="486">
        <f>(Y737*(V737-R737*24))/V737</f>
        <v>330</v>
      </c>
      <c r="AA737" s="612">
        <f t="shared" ref="AA737" si="909">(Z737/Y737)*100</f>
        <v>100</v>
      </c>
      <c r="AB737" s="943"/>
      <c r="AC737" s="943"/>
      <c r="AD737" s="943"/>
      <c r="AE737" s="943"/>
      <c r="AF737" s="922"/>
      <c r="AG737" s="922"/>
      <c r="AH737" s="922"/>
      <c r="AI737" s="922"/>
      <c r="AJ737" s="922"/>
      <c r="AK737" s="922"/>
      <c r="AL737" s="922"/>
      <c r="AM737" s="922"/>
      <c r="AN737" s="922"/>
      <c r="AO737" s="922"/>
      <c r="AP737" s="922"/>
      <c r="AQ737" s="922"/>
      <c r="AR737" s="922"/>
    </row>
    <row r="738" spans="1:44" s="927" customFormat="1" ht="30" customHeight="1" thickBot="1" x14ac:dyDescent="0.25">
      <c r="A738" s="650">
        <v>52</v>
      </c>
      <c r="B738" s="603" t="s">
        <v>378</v>
      </c>
      <c r="C738" s="720" t="s">
        <v>379</v>
      </c>
      <c r="D738" s="467">
        <v>330</v>
      </c>
      <c r="E738" s="568" t="s">
        <v>546</v>
      </c>
      <c r="F738" s="606" t="s">
        <v>49</v>
      </c>
      <c r="G738" s="241">
        <v>42923.872916666667</v>
      </c>
      <c r="H738" s="241">
        <v>42924.294444444444</v>
      </c>
      <c r="I738" s="723"/>
      <c r="J738" s="723"/>
      <c r="K738" s="723"/>
      <c r="L738" s="318">
        <f>IF(RIGHT(S738)="T",(+H738-G738),0)</f>
        <v>0</v>
      </c>
      <c r="M738" s="318">
        <f>IF(RIGHT(S738)="U",(+H738-G738),0)</f>
        <v>0</v>
      </c>
      <c r="N738" s="318">
        <f>IF(RIGHT(S738)="C",(+H738-G738),0)</f>
        <v>0</v>
      </c>
      <c r="O738" s="318">
        <f>IF(RIGHT(S738)="D",(+H738-G738),0)</f>
        <v>0.42152777777664596</v>
      </c>
      <c r="P738" s="743"/>
      <c r="Q738" s="743"/>
      <c r="R738" s="743"/>
      <c r="S738" s="23" t="s">
        <v>478</v>
      </c>
      <c r="T738" s="55" t="s">
        <v>1368</v>
      </c>
      <c r="U738" s="743"/>
      <c r="V738" s="517"/>
      <c r="W738" s="622"/>
      <c r="X738" s="546"/>
      <c r="Y738" s="652"/>
      <c r="Z738" s="486"/>
      <c r="AA738" s="517"/>
      <c r="AB738" s="943"/>
      <c r="AC738" s="943"/>
      <c r="AD738" s="943"/>
      <c r="AE738" s="943"/>
      <c r="AF738" s="922"/>
      <c r="AG738" s="922"/>
      <c r="AH738" s="922"/>
      <c r="AI738" s="922"/>
      <c r="AJ738" s="922"/>
      <c r="AK738" s="922"/>
      <c r="AL738" s="922"/>
      <c r="AM738" s="922"/>
      <c r="AN738" s="922"/>
      <c r="AO738" s="922"/>
      <c r="AP738" s="922"/>
      <c r="AQ738" s="922"/>
      <c r="AR738" s="922"/>
    </row>
    <row r="739" spans="1:44" s="927" customFormat="1" ht="30" customHeight="1" thickBot="1" x14ac:dyDescent="0.25">
      <c r="A739" s="670"/>
      <c r="B739" s="603"/>
      <c r="C739" s="722"/>
      <c r="D739" s="481"/>
      <c r="E739" s="568"/>
      <c r="F739" s="569"/>
      <c r="G739" s="241">
        <v>42924.901388888888</v>
      </c>
      <c r="H739" s="241">
        <v>42925.767361111109</v>
      </c>
      <c r="I739" s="912"/>
      <c r="J739" s="912"/>
      <c r="K739" s="912"/>
      <c r="L739" s="318">
        <f t="shared" ref="L739:L740" si="910">IF(RIGHT(S739)="T",(+H739-G739),0)</f>
        <v>0</v>
      </c>
      <c r="M739" s="318">
        <f t="shared" ref="M739:M740" si="911">IF(RIGHT(S739)="U",(+H739-G739),0)</f>
        <v>0</v>
      </c>
      <c r="N739" s="318">
        <f t="shared" ref="N739:N740" si="912">IF(RIGHT(S739)="C",(+H739-G739),0)</f>
        <v>0</v>
      </c>
      <c r="O739" s="318">
        <f t="shared" ref="O739:O740" si="913">IF(RIGHT(S739)="D",(+H739-G739),0)</f>
        <v>0.86597222222189885</v>
      </c>
      <c r="P739" s="767"/>
      <c r="Q739" s="767"/>
      <c r="R739" s="767"/>
      <c r="S739" s="23" t="s">
        <v>478</v>
      </c>
      <c r="T739" s="55" t="s">
        <v>1370</v>
      </c>
      <c r="U739" s="838"/>
      <c r="V739" s="617"/>
      <c r="W739" s="481"/>
      <c r="X739" s="494"/>
      <c r="Y739" s="618"/>
      <c r="Z739" s="486"/>
      <c r="AA739" s="596"/>
      <c r="AB739" s="943"/>
      <c r="AC739" s="943"/>
      <c r="AD739" s="943"/>
      <c r="AE739" s="943"/>
      <c r="AF739" s="922"/>
      <c r="AG739" s="922"/>
      <c r="AH739" s="922"/>
      <c r="AI739" s="922"/>
      <c r="AJ739" s="922"/>
      <c r="AK739" s="922"/>
      <c r="AL739" s="922"/>
      <c r="AM739" s="922"/>
      <c r="AN739" s="922"/>
      <c r="AO739" s="922"/>
      <c r="AP739" s="922"/>
      <c r="AQ739" s="922"/>
      <c r="AR739" s="922"/>
    </row>
    <row r="740" spans="1:44" s="927" customFormat="1" ht="30" customHeight="1" thickBot="1" x14ac:dyDescent="0.25">
      <c r="A740" s="670"/>
      <c r="B740" s="603"/>
      <c r="C740" s="722"/>
      <c r="D740" s="481"/>
      <c r="E740" s="568"/>
      <c r="F740" s="569"/>
      <c r="G740" s="246">
        <v>42932.936111111114</v>
      </c>
      <c r="H740" s="246">
        <v>42934.301388888889</v>
      </c>
      <c r="I740" s="912"/>
      <c r="J740" s="912"/>
      <c r="K740" s="912"/>
      <c r="L740" s="318">
        <f t="shared" si="910"/>
        <v>0</v>
      </c>
      <c r="M740" s="318">
        <f t="shared" si="911"/>
        <v>0</v>
      </c>
      <c r="N740" s="318">
        <f t="shared" si="912"/>
        <v>0</v>
      </c>
      <c r="O740" s="318">
        <f t="shared" si="913"/>
        <v>1.3652777777751908</v>
      </c>
      <c r="P740" s="767"/>
      <c r="Q740" s="767"/>
      <c r="R740" s="767"/>
      <c r="S740" s="23" t="s">
        <v>478</v>
      </c>
      <c r="T740" s="55" t="s">
        <v>1372</v>
      </c>
      <c r="U740" s="838"/>
      <c r="V740" s="617"/>
      <c r="W740" s="481"/>
      <c r="X740" s="494"/>
      <c r="Y740" s="618"/>
      <c r="Z740" s="486"/>
      <c r="AA740" s="596"/>
      <c r="AB740" s="943"/>
      <c r="AC740" s="943"/>
      <c r="AD740" s="943"/>
      <c r="AE740" s="943"/>
      <c r="AF740" s="922"/>
      <c r="AG740" s="922"/>
      <c r="AH740" s="922"/>
      <c r="AI740" s="922"/>
      <c r="AJ740" s="922"/>
      <c r="AK740" s="922"/>
      <c r="AL740" s="922"/>
      <c r="AM740" s="922"/>
      <c r="AN740" s="922"/>
      <c r="AO740" s="922"/>
      <c r="AP740" s="922"/>
      <c r="AQ740" s="922"/>
      <c r="AR740" s="922"/>
    </row>
    <row r="741" spans="1:44" s="938" customFormat="1" ht="30" customHeight="1" thickBot="1" x14ac:dyDescent="0.25">
      <c r="A741" s="807"/>
      <c r="B741" s="603"/>
      <c r="C741" s="808"/>
      <c r="D741" s="568"/>
      <c r="E741" s="568"/>
      <c r="F741" s="569"/>
      <c r="G741" s="272"/>
      <c r="H741" s="272"/>
      <c r="I741" s="912"/>
      <c r="J741" s="912"/>
      <c r="K741" s="912"/>
      <c r="L741" s="318">
        <f t="shared" ref="L741" si="914">IF(RIGHT(S741)="T",(+H741-G741),0)</f>
        <v>0</v>
      </c>
      <c r="M741" s="318">
        <f t="shared" ref="M741" si="915">IF(RIGHT(S741)="U",(+H741-G741),0)</f>
        <v>0</v>
      </c>
      <c r="N741" s="318">
        <f t="shared" ref="N741" si="916">IF(RIGHT(S741)="C",(+H741-G741),0)</f>
        <v>0</v>
      </c>
      <c r="O741" s="318">
        <f t="shared" ref="O741" si="917">IF(RIGHT(S741)="D",(+H741-G741),0)</f>
        <v>0</v>
      </c>
      <c r="P741" s="767"/>
      <c r="Q741" s="767"/>
      <c r="R741" s="767"/>
      <c r="S741" s="899"/>
      <c r="T741" s="891"/>
      <c r="U741" s="838"/>
      <c r="V741" s="617"/>
      <c r="W741" s="481"/>
      <c r="X741" s="494"/>
      <c r="Y741" s="618"/>
      <c r="Z741" s="486"/>
      <c r="AA741" s="596"/>
      <c r="AB741" s="937"/>
    </row>
    <row r="742" spans="1:44" s="927" customFormat="1" ht="30" customHeight="1" thickBot="1" x14ac:dyDescent="0.25">
      <c r="A742" s="602"/>
      <c r="B742" s="603"/>
      <c r="C742" s="329" t="s">
        <v>53</v>
      </c>
      <c r="D742" s="328"/>
      <c r="E742" s="483"/>
      <c r="F742" s="484" t="s">
        <v>49</v>
      </c>
      <c r="G742" s="283"/>
      <c r="H742" s="283"/>
      <c r="I742" s="484" t="s">
        <v>49</v>
      </c>
      <c r="J742" s="484" t="s">
        <v>49</v>
      </c>
      <c r="K742" s="484" t="s">
        <v>49</v>
      </c>
      <c r="L742" s="280">
        <f>SUM(L738:L741)</f>
        <v>0</v>
      </c>
      <c r="M742" s="280">
        <f>SUM(M738:M741)</f>
        <v>0</v>
      </c>
      <c r="N742" s="280">
        <f>SUM(N738:N741)</f>
        <v>0</v>
      </c>
      <c r="O742" s="280">
        <f>SUM(O738:O741)</f>
        <v>2.6527777777737356</v>
      </c>
      <c r="P742" s="280"/>
      <c r="Q742" s="280"/>
      <c r="R742" s="280"/>
      <c r="S742" s="328"/>
      <c r="T742" s="728"/>
      <c r="U742" s="803"/>
      <c r="V742" s="538">
        <f>$AB$11-((N742*24))</f>
        <v>744</v>
      </c>
      <c r="W742" s="610">
        <v>330</v>
      </c>
      <c r="X742" s="605"/>
      <c r="Y742" s="611">
        <f t="shared" ref="Y742" si="918">W742</f>
        <v>330</v>
      </c>
      <c r="Z742" s="486">
        <f>(Y742*(V742-R742*24))/V742</f>
        <v>330</v>
      </c>
      <c r="AA742" s="612">
        <f t="shared" ref="AA742" si="919">(Z742/Y742)*100</f>
        <v>100</v>
      </c>
      <c r="AB742" s="923" t="s">
        <v>246</v>
      </c>
      <c r="AC742" s="943"/>
      <c r="AD742" s="943"/>
      <c r="AE742" s="943"/>
      <c r="AF742" s="922"/>
      <c r="AG742" s="922"/>
      <c r="AH742" s="922"/>
      <c r="AI742" s="922"/>
      <c r="AJ742" s="922"/>
      <c r="AK742" s="922"/>
      <c r="AL742" s="922"/>
      <c r="AM742" s="922"/>
      <c r="AN742" s="922"/>
      <c r="AO742" s="922"/>
      <c r="AP742" s="922"/>
      <c r="AQ742" s="922"/>
      <c r="AR742" s="922"/>
    </row>
    <row r="743" spans="1:44" s="927" customFormat="1" ht="30" customHeight="1" thickBot="1" x14ac:dyDescent="0.25">
      <c r="A743" s="650">
        <v>53</v>
      </c>
      <c r="B743" s="403" t="s">
        <v>559</v>
      </c>
      <c r="C743" s="53" t="s">
        <v>553</v>
      </c>
      <c r="D743" s="467">
        <v>125</v>
      </c>
      <c r="E743" s="568" t="s">
        <v>546</v>
      </c>
      <c r="F743" s="606" t="s">
        <v>49</v>
      </c>
      <c r="G743" s="100"/>
      <c r="H743" s="100"/>
      <c r="I743" s="723"/>
      <c r="J743" s="723"/>
      <c r="K743" s="723"/>
      <c r="L743" s="318">
        <f>IF(RIGHT(S743)="T",(+H743-G743),0)</f>
        <v>0</v>
      </c>
      <c r="M743" s="318">
        <f>IF(RIGHT(S743)="U",(+H743-G743),0)</f>
        <v>0</v>
      </c>
      <c r="N743" s="318">
        <f>IF(RIGHT(S743)="C",(+H743-G743),0)</f>
        <v>0</v>
      </c>
      <c r="O743" s="318">
        <f>IF(RIGHT(S743)="D",(+H743-G743),0)</f>
        <v>0</v>
      </c>
      <c r="P743" s="743"/>
      <c r="Q743" s="743"/>
      <c r="R743" s="743"/>
      <c r="S743" s="23"/>
      <c r="T743" s="419"/>
      <c r="U743" s="743"/>
      <c r="V743" s="517"/>
      <c r="W743" s="622"/>
      <c r="X743" s="546"/>
      <c r="Y743" s="652"/>
      <c r="Z743" s="486"/>
      <c r="AA743" s="517"/>
      <c r="AB743" s="923"/>
      <c r="AC743" s="943"/>
      <c r="AD743" s="943"/>
      <c r="AE743" s="943"/>
      <c r="AF743" s="922"/>
      <c r="AG743" s="922"/>
      <c r="AH743" s="922"/>
      <c r="AI743" s="922"/>
      <c r="AJ743" s="922"/>
      <c r="AK743" s="922"/>
      <c r="AL743" s="922"/>
      <c r="AM743" s="922"/>
      <c r="AN743" s="922"/>
      <c r="AO743" s="922"/>
      <c r="AP743" s="922"/>
      <c r="AQ743" s="922"/>
      <c r="AR743" s="922"/>
    </row>
    <row r="744" spans="1:44" s="927" customFormat="1" ht="30" customHeight="1" thickBot="1" x14ac:dyDescent="0.25">
      <c r="A744" s="670"/>
      <c r="B744" s="603"/>
      <c r="C744" s="722"/>
      <c r="D744" s="481"/>
      <c r="E744" s="568"/>
      <c r="F744" s="569"/>
      <c r="G744" s="100"/>
      <c r="H744" s="100"/>
      <c r="I744" s="912"/>
      <c r="J744" s="912"/>
      <c r="K744" s="912"/>
      <c r="L744" s="318">
        <f t="shared" ref="L744" si="920">IF(RIGHT(S744)="T",(+H744-G744),0)</f>
        <v>0</v>
      </c>
      <c r="M744" s="318">
        <f t="shared" ref="M744" si="921">IF(RIGHT(S744)="U",(+H744-G744),0)</f>
        <v>0</v>
      </c>
      <c r="N744" s="318">
        <f t="shared" ref="N744" si="922">IF(RIGHT(S744)="C",(+H744-G744),0)</f>
        <v>0</v>
      </c>
      <c r="O744" s="318">
        <f t="shared" ref="O744" si="923">IF(RIGHT(S744)="D",(+H744-G744),0)</f>
        <v>0</v>
      </c>
      <c r="P744" s="767"/>
      <c r="Q744" s="767"/>
      <c r="R744" s="767"/>
      <c r="S744" s="23"/>
      <c r="T744" s="419"/>
      <c r="U744" s="838"/>
      <c r="V744" s="617"/>
      <c r="W744" s="481"/>
      <c r="X744" s="494"/>
      <c r="Y744" s="618"/>
      <c r="Z744" s="486"/>
      <c r="AA744" s="596"/>
      <c r="AB744" s="923"/>
      <c r="AC744" s="943"/>
      <c r="AD744" s="943"/>
      <c r="AE744" s="943"/>
      <c r="AF744" s="922"/>
      <c r="AG744" s="922"/>
      <c r="AH744" s="922"/>
      <c r="AI744" s="922"/>
      <c r="AJ744" s="922"/>
      <c r="AK744" s="922"/>
      <c r="AL744" s="922"/>
      <c r="AM744" s="922"/>
      <c r="AN744" s="922"/>
      <c r="AO744" s="922"/>
      <c r="AP744" s="922"/>
      <c r="AQ744" s="922"/>
      <c r="AR744" s="922"/>
    </row>
    <row r="745" spans="1:44" s="927" customFormat="1" ht="30" customHeight="1" thickBot="1" x14ac:dyDescent="0.25">
      <c r="A745" s="602"/>
      <c r="B745" s="603"/>
      <c r="C745" s="329" t="s">
        <v>53</v>
      </c>
      <c r="D745" s="328"/>
      <c r="E745" s="483"/>
      <c r="F745" s="484" t="s">
        <v>49</v>
      </c>
      <c r="G745" s="283"/>
      <c r="H745" s="283"/>
      <c r="I745" s="484" t="s">
        <v>49</v>
      </c>
      <c r="J745" s="484" t="s">
        <v>49</v>
      </c>
      <c r="K745" s="484" t="s">
        <v>49</v>
      </c>
      <c r="L745" s="280">
        <f>SUM(L743:L744)</f>
        <v>0</v>
      </c>
      <c r="M745" s="280">
        <f t="shared" ref="M745:O745" si="924">SUM(M743:M744)</f>
        <v>0</v>
      </c>
      <c r="N745" s="280">
        <f t="shared" si="924"/>
        <v>0</v>
      </c>
      <c r="O745" s="280">
        <f t="shared" si="924"/>
        <v>0</v>
      </c>
      <c r="P745" s="280"/>
      <c r="Q745" s="280"/>
      <c r="R745" s="280"/>
      <c r="S745" s="328"/>
      <c r="T745" s="728"/>
      <c r="U745" s="803"/>
      <c r="V745" s="538">
        <f>$AB$11-((N745*24))</f>
        <v>744</v>
      </c>
      <c r="W745" s="610">
        <v>330</v>
      </c>
      <c r="X745" s="605"/>
      <c r="Y745" s="611">
        <v>125</v>
      </c>
      <c r="Z745" s="486">
        <f>(Y745*(V745-R745*24))/V745</f>
        <v>125</v>
      </c>
      <c r="AA745" s="612">
        <f t="shared" ref="AA745:AA754" si="925">(Z745/Y745)*100</f>
        <v>100</v>
      </c>
      <c r="AB745" s="923" t="s">
        <v>246</v>
      </c>
      <c r="AC745" s="943"/>
      <c r="AD745" s="943"/>
      <c r="AE745" s="943"/>
      <c r="AF745" s="922"/>
      <c r="AG745" s="922"/>
      <c r="AH745" s="922"/>
      <c r="AI745" s="922"/>
      <c r="AJ745" s="922"/>
      <c r="AK745" s="922"/>
      <c r="AL745" s="922"/>
      <c r="AM745" s="922"/>
      <c r="AN745" s="922"/>
      <c r="AO745" s="922"/>
      <c r="AP745" s="922"/>
      <c r="AQ745" s="922"/>
      <c r="AR745" s="922"/>
    </row>
    <row r="746" spans="1:44" s="927" customFormat="1" ht="30" customHeight="1" thickBot="1" x14ac:dyDescent="0.25">
      <c r="A746" s="650">
        <v>54</v>
      </c>
      <c r="B746" s="403"/>
      <c r="C746" s="362" t="s">
        <v>593</v>
      </c>
      <c r="D746" s="467">
        <v>125</v>
      </c>
      <c r="E746" s="568" t="s">
        <v>546</v>
      </c>
      <c r="F746" s="606" t="s">
        <v>49</v>
      </c>
      <c r="G746" s="33"/>
      <c r="H746" s="33"/>
      <c r="I746" s="723"/>
      <c r="J746" s="723"/>
      <c r="K746" s="723"/>
      <c r="L746" s="318">
        <f>IF(RIGHT(S746)="T",(+H746-G746),0)</f>
        <v>0</v>
      </c>
      <c r="M746" s="318">
        <f>IF(RIGHT(S746)="U",(+H746-G746),0)</f>
        <v>0</v>
      </c>
      <c r="N746" s="318">
        <f>IF(RIGHT(S746)="C",(+H746-G746),0)</f>
        <v>0</v>
      </c>
      <c r="O746" s="318">
        <f>IF(RIGHT(S746)="D",(+H746-G746),0)</f>
        <v>0</v>
      </c>
      <c r="P746" s="743"/>
      <c r="Q746" s="743"/>
      <c r="R746" s="743"/>
      <c r="S746" s="54"/>
      <c r="T746" s="24"/>
      <c r="U746" s="743"/>
      <c r="V746" s="517"/>
      <c r="W746" s="622"/>
      <c r="X746" s="546"/>
      <c r="Y746" s="652"/>
      <c r="Z746" s="486"/>
      <c r="AA746" s="517"/>
      <c r="AB746" s="923"/>
      <c r="AC746" s="943"/>
      <c r="AD746" s="943"/>
      <c r="AE746" s="943"/>
      <c r="AF746" s="922"/>
      <c r="AG746" s="922"/>
      <c r="AH746" s="922"/>
      <c r="AI746" s="922"/>
      <c r="AJ746" s="922"/>
      <c r="AK746" s="922"/>
      <c r="AL746" s="922"/>
      <c r="AM746" s="922"/>
      <c r="AN746" s="922"/>
      <c r="AO746" s="922"/>
      <c r="AP746" s="922"/>
      <c r="AQ746" s="922"/>
      <c r="AR746" s="922"/>
    </row>
    <row r="747" spans="1:44" s="927" customFormat="1" ht="30" customHeight="1" thickBot="1" x14ac:dyDescent="0.25">
      <c r="A747" s="670"/>
      <c r="B747" s="603"/>
      <c r="C747" s="722"/>
      <c r="D747" s="481"/>
      <c r="E747" s="568"/>
      <c r="F747" s="569"/>
      <c r="G747" s="32"/>
      <c r="H747" s="32"/>
      <c r="I747" s="912"/>
      <c r="J747" s="912"/>
      <c r="K747" s="912"/>
      <c r="L747" s="318">
        <f t="shared" ref="L747" si="926">IF(RIGHT(S747)="T",(+H747-G747),0)</f>
        <v>0</v>
      </c>
      <c r="M747" s="318">
        <f t="shared" ref="M747" si="927">IF(RIGHT(S747)="U",(+H747-G747),0)</f>
        <v>0</v>
      </c>
      <c r="N747" s="318">
        <f t="shared" ref="N747" si="928">IF(RIGHT(S747)="C",(+H747-G747),0)</f>
        <v>0</v>
      </c>
      <c r="O747" s="318">
        <f t="shared" ref="O747" si="929">IF(RIGHT(S747)="D",(+H747-G747),0)</f>
        <v>0</v>
      </c>
      <c r="P747" s="767"/>
      <c r="Q747" s="767"/>
      <c r="R747" s="767"/>
      <c r="S747" s="54"/>
      <c r="T747" s="374"/>
      <c r="U747" s="838"/>
      <c r="V747" s="617"/>
      <c r="W747" s="481"/>
      <c r="X747" s="494"/>
      <c r="Y747" s="618"/>
      <c r="Z747" s="486"/>
      <c r="AA747" s="596"/>
      <c r="AB747" s="923"/>
      <c r="AC747" s="943"/>
      <c r="AD747" s="943"/>
      <c r="AE747" s="943"/>
      <c r="AF747" s="922"/>
      <c r="AG747" s="922"/>
      <c r="AH747" s="922"/>
      <c r="AI747" s="922"/>
      <c r="AJ747" s="922"/>
      <c r="AK747" s="922"/>
      <c r="AL747" s="922"/>
      <c r="AM747" s="922"/>
      <c r="AN747" s="922"/>
      <c r="AO747" s="922"/>
      <c r="AP747" s="922"/>
      <c r="AQ747" s="922"/>
      <c r="AR747" s="922"/>
    </row>
    <row r="748" spans="1:44" s="927" customFormat="1" ht="30" customHeight="1" thickBot="1" x14ac:dyDescent="0.25">
      <c r="A748" s="602"/>
      <c r="B748" s="603"/>
      <c r="C748" s="329" t="s">
        <v>53</v>
      </c>
      <c r="D748" s="328"/>
      <c r="E748" s="483"/>
      <c r="F748" s="484" t="s">
        <v>49</v>
      </c>
      <c r="G748" s="283"/>
      <c r="H748" s="283"/>
      <c r="I748" s="484" t="s">
        <v>49</v>
      </c>
      <c r="J748" s="484" t="s">
        <v>49</v>
      </c>
      <c r="K748" s="484" t="s">
        <v>49</v>
      </c>
      <c r="L748" s="280">
        <f>SUM(L746:L747)</f>
        <v>0</v>
      </c>
      <c r="M748" s="280">
        <f t="shared" ref="M748:O748" si="930">SUM(M746:M747)</f>
        <v>0</v>
      </c>
      <c r="N748" s="280">
        <f t="shared" si="930"/>
        <v>0</v>
      </c>
      <c r="O748" s="280">
        <f t="shared" si="930"/>
        <v>0</v>
      </c>
      <c r="P748" s="280"/>
      <c r="Q748" s="280"/>
      <c r="R748" s="280"/>
      <c r="S748" s="328"/>
      <c r="T748" s="728"/>
      <c r="U748" s="803"/>
      <c r="V748" s="538">
        <f>$AB$11-((N748*24))</f>
        <v>744</v>
      </c>
      <c r="W748" s="610">
        <v>330</v>
      </c>
      <c r="X748" s="605"/>
      <c r="Y748" s="611">
        <v>125</v>
      </c>
      <c r="Z748" s="486">
        <f>(Y748*(V748-R748*24))/V748</f>
        <v>125</v>
      </c>
      <c r="AA748" s="612">
        <f t="shared" ref="AA748" si="931">(Z748/Y748)*100</f>
        <v>100</v>
      </c>
      <c r="AB748" s="923" t="s">
        <v>246</v>
      </c>
      <c r="AC748" s="943"/>
      <c r="AD748" s="943"/>
      <c r="AE748" s="943"/>
      <c r="AF748" s="922"/>
      <c r="AG748" s="922"/>
      <c r="AH748" s="922"/>
      <c r="AI748" s="922"/>
      <c r="AJ748" s="922"/>
      <c r="AK748" s="922"/>
      <c r="AL748" s="922"/>
      <c r="AM748" s="922"/>
      <c r="AN748" s="922"/>
      <c r="AO748" s="922"/>
      <c r="AP748" s="922"/>
      <c r="AQ748" s="922"/>
      <c r="AR748" s="922"/>
    </row>
    <row r="749" spans="1:44" s="927" customFormat="1" ht="30" customHeight="1" x14ac:dyDescent="0.2">
      <c r="A749" s="661"/>
      <c r="B749" s="662"/>
      <c r="C749" s="913"/>
      <c r="D749" s="914"/>
      <c r="E749" s="473"/>
      <c r="F749" s="683"/>
      <c r="G749" s="915"/>
      <c r="H749" s="915"/>
      <c r="I749" s="683"/>
      <c r="J749" s="683"/>
      <c r="K749" s="683"/>
      <c r="L749" s="333"/>
      <c r="M749" s="333"/>
      <c r="N749" s="333"/>
      <c r="O749" s="333"/>
      <c r="P749" s="333"/>
      <c r="Q749" s="333"/>
      <c r="R749" s="333"/>
      <c r="S749" s="914"/>
      <c r="T749" s="916"/>
      <c r="U749" s="742"/>
      <c r="V749" s="475"/>
      <c r="W749" s="473"/>
      <c r="X749" s="474"/>
      <c r="Y749" s="432"/>
      <c r="Z749" s="475"/>
      <c r="AA749" s="475"/>
      <c r="AB749" s="923"/>
      <c r="AC749" s="943"/>
      <c r="AD749" s="943"/>
      <c r="AE749" s="943"/>
      <c r="AF749" s="922"/>
      <c r="AG749" s="922"/>
      <c r="AH749" s="922"/>
      <c r="AI749" s="922"/>
      <c r="AJ749" s="922"/>
      <c r="AK749" s="922"/>
      <c r="AL749" s="922"/>
      <c r="AM749" s="922"/>
      <c r="AN749" s="922"/>
      <c r="AO749" s="922"/>
      <c r="AP749" s="922"/>
      <c r="AQ749" s="922"/>
      <c r="AR749" s="922"/>
    </row>
    <row r="750" spans="1:44" s="927" customFormat="1" ht="30" customHeight="1" x14ac:dyDescent="0.2">
      <c r="A750" s="661"/>
      <c r="B750" s="662"/>
      <c r="C750" s="913"/>
      <c r="D750" s="914"/>
      <c r="E750" s="473"/>
      <c r="F750" s="683"/>
      <c r="G750" s="915"/>
      <c r="H750" s="915"/>
      <c r="I750" s="683"/>
      <c r="J750" s="683"/>
      <c r="K750" s="683"/>
      <c r="L750" s="333"/>
      <c r="M750" s="333"/>
      <c r="N750" s="333"/>
      <c r="O750" s="333"/>
      <c r="P750" s="333"/>
      <c r="Q750" s="333"/>
      <c r="R750" s="333"/>
      <c r="S750" s="914"/>
      <c r="T750" s="916"/>
      <c r="U750" s="742"/>
      <c r="V750" s="475"/>
      <c r="W750" s="473"/>
      <c r="X750" s="474"/>
      <c r="Y750" s="432"/>
      <c r="Z750" s="475"/>
      <c r="AA750" s="475"/>
      <c r="AB750" s="923"/>
      <c r="AC750" s="943"/>
      <c r="AD750" s="943"/>
      <c r="AE750" s="943"/>
      <c r="AF750" s="922"/>
      <c r="AG750" s="922"/>
      <c r="AH750" s="922"/>
      <c r="AI750" s="922"/>
      <c r="AJ750" s="922"/>
      <c r="AK750" s="922"/>
      <c r="AL750" s="922"/>
      <c r="AM750" s="922"/>
      <c r="AN750" s="922"/>
      <c r="AO750" s="922"/>
      <c r="AP750" s="922"/>
      <c r="AQ750" s="922"/>
      <c r="AR750" s="922"/>
    </row>
    <row r="751" spans="1:44" s="927" customFormat="1" ht="30" customHeight="1" x14ac:dyDescent="0.2">
      <c r="A751" s="661"/>
      <c r="B751" s="662"/>
      <c r="C751" s="913"/>
      <c r="D751" s="914"/>
      <c r="E751" s="473"/>
      <c r="F751" s="683"/>
      <c r="G751" s="915"/>
      <c r="H751" s="915"/>
      <c r="I751" s="683"/>
      <c r="J751" s="683"/>
      <c r="K751" s="683"/>
      <c r="L751" s="333"/>
      <c r="M751" s="333"/>
      <c r="N751" s="333"/>
      <c r="O751" s="333"/>
      <c r="P751" s="333"/>
      <c r="Q751" s="333"/>
      <c r="R751" s="333"/>
      <c r="S751" s="914"/>
      <c r="T751" s="916"/>
      <c r="U751" s="742"/>
      <c r="V751" s="475"/>
      <c r="W751" s="473"/>
      <c r="X751" s="474"/>
      <c r="Y751" s="432"/>
      <c r="Z751" s="475"/>
      <c r="AA751" s="475"/>
      <c r="AB751" s="923"/>
      <c r="AC751" s="943"/>
      <c r="AD751" s="943"/>
      <c r="AE751" s="943"/>
      <c r="AF751" s="922"/>
      <c r="AG751" s="922"/>
      <c r="AH751" s="922"/>
      <c r="AI751" s="922"/>
      <c r="AJ751" s="922"/>
      <c r="AK751" s="922"/>
      <c r="AL751" s="922"/>
      <c r="AM751" s="922"/>
      <c r="AN751" s="922"/>
      <c r="AO751" s="922"/>
      <c r="AP751" s="922"/>
      <c r="AQ751" s="922"/>
      <c r="AR751" s="922"/>
    </row>
    <row r="752" spans="1:44" s="927" customFormat="1" ht="30" customHeight="1" x14ac:dyDescent="0.2">
      <c r="A752" s="661"/>
      <c r="B752" s="662"/>
      <c r="C752" s="913"/>
      <c r="D752" s="914"/>
      <c r="E752" s="473"/>
      <c r="F752" s="683"/>
      <c r="G752" s="915"/>
      <c r="H752" s="915"/>
      <c r="I752" s="683"/>
      <c r="J752" s="683"/>
      <c r="K752" s="683"/>
      <c r="L752" s="333"/>
      <c r="M752" s="333"/>
      <c r="N752" s="333"/>
      <c r="O752" s="333"/>
      <c r="P752" s="333"/>
      <c r="Q752" s="333"/>
      <c r="R752" s="333"/>
      <c r="S752" s="914"/>
      <c r="T752" s="916"/>
      <c r="U752" s="742"/>
      <c r="V752" s="475"/>
      <c r="W752" s="473"/>
      <c r="X752" s="474"/>
      <c r="Y752" s="432"/>
      <c r="Z752" s="475"/>
      <c r="AA752" s="475"/>
      <c r="AB752" s="923"/>
      <c r="AC752" s="943"/>
      <c r="AD752" s="943"/>
      <c r="AE752" s="943"/>
      <c r="AF752" s="922"/>
      <c r="AG752" s="922"/>
      <c r="AH752" s="922"/>
      <c r="AI752" s="922"/>
      <c r="AJ752" s="922"/>
      <c r="AK752" s="922"/>
      <c r="AL752" s="922"/>
      <c r="AM752" s="922"/>
      <c r="AN752" s="922"/>
      <c r="AO752" s="922"/>
      <c r="AP752" s="922"/>
      <c r="AQ752" s="922"/>
      <c r="AR752" s="922"/>
    </row>
    <row r="753" spans="1:45" s="927" customFormat="1" ht="30" customHeight="1" thickBot="1" x14ac:dyDescent="0.25">
      <c r="A753" s="260"/>
      <c r="B753" s="661"/>
      <c r="C753" s="357"/>
      <c r="D753" s="358"/>
      <c r="E753" s="358"/>
      <c r="F753" s="420"/>
      <c r="G753" s="358"/>
      <c r="H753" s="358"/>
      <c r="I753" s="420"/>
      <c r="J753" s="420"/>
      <c r="K753" s="420"/>
      <c r="L753" s="917"/>
      <c r="M753" s="917"/>
      <c r="N753" s="917"/>
      <c r="O753" s="917"/>
      <c r="P753" s="917"/>
      <c r="Q753" s="917"/>
      <c r="R753" s="917"/>
      <c r="S753" s="918"/>
      <c r="T753" s="473"/>
      <c r="U753" s="917"/>
      <c r="V753" s="260"/>
      <c r="W753" s="260"/>
      <c r="X753" s="260"/>
      <c r="Y753" s="260"/>
      <c r="Z753" s="260"/>
      <c r="AA753" s="260"/>
      <c r="AB753" s="943"/>
      <c r="AC753" s="943"/>
      <c r="AD753" s="943"/>
      <c r="AE753" s="943"/>
      <c r="AF753" s="922"/>
      <c r="AG753" s="922"/>
      <c r="AH753" s="922"/>
      <c r="AI753" s="922"/>
      <c r="AJ753" s="922"/>
      <c r="AK753" s="922"/>
      <c r="AL753" s="922"/>
      <c r="AM753" s="922"/>
      <c r="AN753" s="922"/>
      <c r="AO753" s="922"/>
      <c r="AP753" s="922"/>
      <c r="AQ753" s="922"/>
      <c r="AR753" s="922"/>
    </row>
    <row r="754" spans="1:45" s="927" customFormat="1" ht="30" customHeight="1" thickBot="1" x14ac:dyDescent="0.25">
      <c r="A754" s="260"/>
      <c r="B754" s="260"/>
      <c r="C754" s="919" t="s">
        <v>560</v>
      </c>
      <c r="D754" s="920"/>
      <c r="E754" s="920"/>
      <c r="F754" s="921"/>
      <c r="G754" s="920"/>
      <c r="H754" s="920"/>
      <c r="I754" s="921"/>
      <c r="J754" s="921"/>
      <c r="K754" s="921"/>
      <c r="L754" s="280">
        <f>SUM(L616:L745)</f>
        <v>0</v>
      </c>
      <c r="M754" s="280">
        <f>SUM(M616:M745)</f>
        <v>0</v>
      </c>
      <c r="N754" s="280">
        <f>SUM(N616:N745)</f>
        <v>0</v>
      </c>
      <c r="O754" s="280">
        <f>SUM(O616:O745)</f>
        <v>195.79513888890506</v>
      </c>
      <c r="P754" s="922"/>
      <c r="Q754" s="922"/>
      <c r="R754" s="922"/>
      <c r="S754" s="260"/>
      <c r="T754" s="474"/>
      <c r="U754" s="922"/>
      <c r="V754" s="260"/>
      <c r="W754" s="260"/>
      <c r="X754" s="260"/>
      <c r="Y754" s="260">
        <f>SUM(Y616:Y745)</f>
        <v>7943.4</v>
      </c>
      <c r="Z754" s="260">
        <f>SUM(Z616:Z745)</f>
        <v>7943.4</v>
      </c>
      <c r="AA754" s="612">
        <f t="shared" si="925"/>
        <v>100</v>
      </c>
      <c r="AB754" s="923" t="s">
        <v>246</v>
      </c>
      <c r="AC754" s="943"/>
      <c r="AD754" s="943"/>
      <c r="AE754" s="943"/>
      <c r="AF754" s="955"/>
      <c r="AG754" s="955"/>
      <c r="AH754" s="955"/>
      <c r="AI754" s="955"/>
      <c r="AJ754" s="955"/>
      <c r="AK754" s="955"/>
      <c r="AL754" s="955"/>
      <c r="AM754" s="955"/>
      <c r="AN754" s="955"/>
      <c r="AO754" s="955"/>
      <c r="AP754" s="955"/>
      <c r="AQ754" s="955"/>
      <c r="AR754" s="955"/>
      <c r="AS754" s="956"/>
    </row>
    <row r="755" spans="1:45" s="927" customFormat="1" ht="30" customHeight="1" x14ac:dyDescent="0.2">
      <c r="A755" s="260"/>
      <c r="B755" s="260"/>
      <c r="C755" s="923"/>
      <c r="D755" s="260"/>
      <c r="E755" s="260"/>
      <c r="F755" s="922"/>
      <c r="G755" s="260"/>
      <c r="H755" s="260"/>
      <c r="I755" s="922"/>
      <c r="J755" s="922"/>
      <c r="K755" s="922"/>
      <c r="L755" s="922"/>
      <c r="M755" s="922"/>
      <c r="N755" s="922"/>
      <c r="O755" s="922"/>
      <c r="P755" s="922"/>
      <c r="Q755" s="922"/>
      <c r="R755" s="922"/>
      <c r="S755" s="260"/>
      <c r="T755" s="474"/>
      <c r="U755" s="922"/>
      <c r="V755" s="260"/>
      <c r="W755" s="260"/>
      <c r="X755" s="260"/>
      <c r="Y755" s="260"/>
      <c r="Z755" s="260"/>
      <c r="AA755" s="260"/>
      <c r="AB755" s="943"/>
      <c r="AC755" s="943"/>
      <c r="AD755" s="943"/>
      <c r="AE755" s="943"/>
      <c r="AF755" s="955"/>
      <c r="AG755" s="955"/>
      <c r="AH755" s="955"/>
      <c r="AI755" s="955"/>
      <c r="AJ755" s="955"/>
      <c r="AK755" s="955"/>
      <c r="AL755" s="955"/>
      <c r="AM755" s="955"/>
      <c r="AN755" s="955"/>
      <c r="AO755" s="955"/>
      <c r="AP755" s="955"/>
      <c r="AQ755" s="955"/>
      <c r="AR755" s="955"/>
      <c r="AS755" s="956"/>
    </row>
    <row r="756" spans="1:45" s="927" customFormat="1" ht="30" customHeight="1" x14ac:dyDescent="0.2">
      <c r="A756" s="260"/>
      <c r="B756" s="260"/>
      <c r="C756" s="923"/>
      <c r="D756" s="260"/>
      <c r="E756" s="260"/>
      <c r="F756" s="922"/>
      <c r="G756" s="260"/>
      <c r="H756" s="260"/>
      <c r="I756" s="922"/>
      <c r="J756" s="922"/>
      <c r="K756" s="922"/>
      <c r="L756" s="922"/>
      <c r="M756" s="922"/>
      <c r="N756" s="922"/>
      <c r="O756" s="922"/>
      <c r="P756" s="922"/>
      <c r="Q756" s="922"/>
      <c r="R756" s="922"/>
      <c r="S756" s="260"/>
      <c r="T756" s="474"/>
      <c r="U756" s="922"/>
      <c r="V756" s="260"/>
      <c r="W756" s="260"/>
      <c r="X756" s="260"/>
      <c r="Y756" s="260"/>
      <c r="Z756" s="260"/>
      <c r="AA756" s="260"/>
      <c r="AB756" s="943"/>
      <c r="AC756" s="943"/>
      <c r="AD756" s="943"/>
      <c r="AE756" s="943"/>
      <c r="AF756" s="955"/>
      <c r="AG756" s="955"/>
      <c r="AH756" s="955"/>
      <c r="AI756" s="955"/>
      <c r="AJ756" s="955"/>
      <c r="AK756" s="955"/>
      <c r="AL756" s="955"/>
      <c r="AM756" s="955"/>
      <c r="AN756" s="955"/>
      <c r="AO756" s="955"/>
      <c r="AP756" s="955"/>
      <c r="AQ756" s="955"/>
      <c r="AR756" s="955"/>
      <c r="AS756" s="956"/>
    </row>
    <row r="757" spans="1:45" s="927" customFormat="1" ht="30" customHeight="1" x14ac:dyDescent="0.2">
      <c r="A757" s="260"/>
      <c r="B757" s="260"/>
      <c r="C757" s="923"/>
      <c r="D757" s="260"/>
      <c r="E757" s="260"/>
      <c r="F757" s="922"/>
      <c r="G757" s="260"/>
      <c r="H757" s="260"/>
      <c r="I757" s="922"/>
      <c r="J757" s="922"/>
      <c r="K757" s="922"/>
      <c r="L757" s="922"/>
      <c r="M757" s="922"/>
      <c r="N757" s="922"/>
      <c r="O757" s="922"/>
      <c r="P757" s="922"/>
      <c r="Q757" s="922"/>
      <c r="R757" s="922"/>
      <c r="S757" s="260"/>
      <c r="T757" s="474"/>
      <c r="U757" s="922"/>
      <c r="V757" s="260"/>
      <c r="W757" s="260"/>
      <c r="X757" s="260"/>
      <c r="Y757" s="260"/>
      <c r="Z757" s="260"/>
      <c r="AA757" s="260"/>
      <c r="AB757" s="943"/>
      <c r="AC757" s="943"/>
      <c r="AD757" s="943"/>
      <c r="AE757" s="943"/>
      <c r="AF757" s="955"/>
      <c r="AG757" s="955"/>
      <c r="AH757" s="955"/>
      <c r="AI757" s="955"/>
      <c r="AJ757" s="955"/>
      <c r="AK757" s="955"/>
      <c r="AL757" s="955"/>
      <c r="AM757" s="955"/>
      <c r="AN757" s="955"/>
      <c r="AO757" s="955"/>
      <c r="AP757" s="955"/>
      <c r="AQ757" s="955"/>
      <c r="AR757" s="955"/>
      <c r="AS757" s="956"/>
    </row>
    <row r="758" spans="1:45" s="927" customFormat="1" ht="30" customHeight="1" x14ac:dyDescent="0.2">
      <c r="A758" s="260"/>
      <c r="B758" s="260"/>
      <c r="C758" s="923"/>
      <c r="D758" s="260"/>
      <c r="E758" s="260"/>
      <c r="F758" s="922"/>
      <c r="G758" s="260"/>
      <c r="H758" s="260"/>
      <c r="I758" s="922"/>
      <c r="J758" s="922"/>
      <c r="K758" s="922"/>
      <c r="L758" s="922"/>
      <c r="M758" s="922"/>
      <c r="N758" s="922"/>
      <c r="O758" s="922"/>
      <c r="P758" s="922"/>
      <c r="Q758" s="922"/>
      <c r="R758" s="922"/>
      <c r="S758" s="260"/>
      <c r="T758" s="474"/>
      <c r="U758" s="922"/>
      <c r="V758" s="260"/>
      <c r="W758" s="260"/>
      <c r="X758" s="260"/>
      <c r="Y758" s="260"/>
      <c r="Z758" s="260"/>
      <c r="AA758" s="260"/>
      <c r="AB758" s="943"/>
      <c r="AC758" s="943"/>
      <c r="AD758" s="943"/>
      <c r="AE758" s="943"/>
      <c r="AF758" s="955"/>
      <c r="AG758" s="955"/>
      <c r="AH758" s="955"/>
      <c r="AI758" s="955"/>
      <c r="AJ758" s="955"/>
      <c r="AK758" s="955"/>
      <c r="AL758" s="955"/>
      <c r="AM758" s="955"/>
      <c r="AN758" s="955"/>
      <c r="AO758" s="955"/>
      <c r="AP758" s="955"/>
      <c r="AQ758" s="955"/>
      <c r="AR758" s="955"/>
      <c r="AS758" s="956"/>
    </row>
    <row r="759" spans="1:45" s="927" customFormat="1" ht="30" customHeight="1" x14ac:dyDescent="0.2">
      <c r="A759" s="260"/>
      <c r="B759" s="260"/>
      <c r="C759" s="923"/>
      <c r="D759" s="260"/>
      <c r="E759" s="260"/>
      <c r="F759" s="922"/>
      <c r="G759" s="260"/>
      <c r="H759" s="260"/>
      <c r="I759" s="922"/>
      <c r="J759" s="922"/>
      <c r="K759" s="922"/>
      <c r="L759" s="922"/>
      <c r="M759" s="922"/>
      <c r="N759" s="922"/>
      <c r="O759" s="922"/>
      <c r="P759" s="922"/>
      <c r="Q759" s="922"/>
      <c r="R759" s="922"/>
      <c r="S759" s="260"/>
      <c r="T759" s="474"/>
      <c r="U759" s="922"/>
      <c r="V759" s="260"/>
      <c r="W759" s="260"/>
      <c r="X759" s="260"/>
      <c r="Y759" s="260"/>
      <c r="Z759" s="260"/>
      <c r="AA759" s="260"/>
      <c r="AB759" s="943"/>
      <c r="AC759" s="943"/>
      <c r="AD759" s="943"/>
      <c r="AE759" s="943"/>
      <c r="AF759" s="955"/>
      <c r="AG759" s="955"/>
      <c r="AH759" s="955"/>
      <c r="AI759" s="955"/>
      <c r="AJ759" s="955"/>
      <c r="AK759" s="955"/>
      <c r="AL759" s="955"/>
      <c r="AM759" s="955"/>
      <c r="AN759" s="955"/>
      <c r="AO759" s="955"/>
      <c r="AP759" s="955"/>
      <c r="AQ759" s="955"/>
      <c r="AR759" s="955"/>
      <c r="AS759" s="956"/>
    </row>
    <row r="760" spans="1:45" s="927" customFormat="1" ht="30" customHeight="1" x14ac:dyDescent="0.2">
      <c r="A760" s="260"/>
      <c r="B760" s="260"/>
      <c r="C760" s="923"/>
      <c r="D760" s="260"/>
      <c r="E760" s="260"/>
      <c r="F760" s="922"/>
      <c r="G760" s="260"/>
      <c r="H760" s="260"/>
      <c r="I760" s="922"/>
      <c r="J760" s="922"/>
      <c r="K760" s="922"/>
      <c r="L760" s="922"/>
      <c r="M760" s="922"/>
      <c r="N760" s="922"/>
      <c r="O760" s="922"/>
      <c r="P760" s="922"/>
      <c r="Q760" s="922"/>
      <c r="R760" s="922"/>
      <c r="S760" s="260"/>
      <c r="T760" s="474"/>
      <c r="U760" s="922"/>
      <c r="V760" s="260"/>
      <c r="W760" s="260"/>
      <c r="X760" s="260"/>
      <c r="Y760" s="260"/>
      <c r="Z760" s="260"/>
      <c r="AA760" s="260"/>
      <c r="AB760" s="943"/>
      <c r="AC760" s="943"/>
      <c r="AD760" s="943"/>
      <c r="AE760" s="943"/>
      <c r="AF760" s="955"/>
      <c r="AG760" s="955"/>
      <c r="AH760" s="955"/>
      <c r="AI760" s="955"/>
      <c r="AJ760" s="955"/>
      <c r="AK760" s="955"/>
      <c r="AL760" s="955"/>
      <c r="AM760" s="955"/>
      <c r="AN760" s="955"/>
      <c r="AO760" s="955"/>
      <c r="AP760" s="955"/>
      <c r="AQ760" s="955"/>
      <c r="AR760" s="955"/>
      <c r="AS760" s="956"/>
    </row>
    <row r="761" spans="1:45" s="927" customFormat="1" ht="30" customHeight="1" x14ac:dyDescent="0.2">
      <c r="A761" s="260"/>
      <c r="B761" s="260"/>
      <c r="C761" s="923"/>
      <c r="D761" s="260"/>
      <c r="E761" s="260"/>
      <c r="F761" s="922"/>
      <c r="G761" s="260"/>
      <c r="H761" s="260"/>
      <c r="I761" s="922"/>
      <c r="J761" s="922"/>
      <c r="K761" s="922"/>
      <c r="L761" s="922"/>
      <c r="M761" s="922"/>
      <c r="N761" s="922"/>
      <c r="O761" s="922"/>
      <c r="P761" s="922"/>
      <c r="Q761" s="922"/>
      <c r="R761" s="922"/>
      <c r="S761" s="260"/>
      <c r="T761" s="474"/>
      <c r="U761" s="922"/>
      <c r="V761" s="260"/>
      <c r="W761" s="260"/>
      <c r="X761" s="260"/>
      <c r="Y761" s="260"/>
      <c r="Z761" s="260"/>
      <c r="AA761" s="260"/>
      <c r="AB761" s="943"/>
      <c r="AC761" s="943"/>
      <c r="AD761" s="943"/>
      <c r="AE761" s="943"/>
      <c r="AF761" s="955"/>
      <c r="AG761" s="955"/>
      <c r="AH761" s="955"/>
      <c r="AI761" s="955"/>
      <c r="AJ761" s="955"/>
      <c r="AK761" s="955"/>
      <c r="AL761" s="955"/>
      <c r="AM761" s="955"/>
      <c r="AN761" s="955"/>
      <c r="AO761" s="955"/>
      <c r="AP761" s="955"/>
      <c r="AQ761" s="955"/>
      <c r="AR761" s="955"/>
      <c r="AS761" s="956"/>
    </row>
    <row r="762" spans="1:45" s="927" customFormat="1" ht="30" customHeight="1" x14ac:dyDescent="0.2">
      <c r="A762" s="260"/>
      <c r="B762" s="260"/>
      <c r="C762" s="923"/>
      <c r="D762" s="260"/>
      <c r="E762" s="260"/>
      <c r="F762" s="922"/>
      <c r="G762" s="260"/>
      <c r="H762" s="260"/>
      <c r="I762" s="922"/>
      <c r="J762" s="922"/>
      <c r="K762" s="922"/>
      <c r="L762" s="922"/>
      <c r="M762" s="922"/>
      <c r="N762" s="922"/>
      <c r="O762" s="922"/>
      <c r="P762" s="922"/>
      <c r="Q762" s="922"/>
      <c r="R762" s="922"/>
      <c r="S762" s="260"/>
      <c r="T762" s="474"/>
      <c r="U762" s="922"/>
      <c r="V762" s="260"/>
      <c r="W762" s="260"/>
      <c r="X762" s="260"/>
      <c r="Y762" s="260"/>
      <c r="Z762" s="260"/>
      <c r="AA762" s="260"/>
      <c r="AB762" s="943"/>
      <c r="AC762" s="943"/>
      <c r="AD762" s="943"/>
      <c r="AE762" s="943"/>
      <c r="AF762" s="955"/>
      <c r="AG762" s="955"/>
      <c r="AH762" s="955"/>
      <c r="AI762" s="955"/>
      <c r="AJ762" s="955"/>
      <c r="AK762" s="955"/>
      <c r="AL762" s="955"/>
      <c r="AM762" s="955"/>
      <c r="AN762" s="955"/>
      <c r="AO762" s="955"/>
      <c r="AP762" s="955"/>
      <c r="AQ762" s="955"/>
      <c r="AR762" s="955"/>
      <c r="AS762" s="956"/>
    </row>
    <row r="763" spans="1:45" s="927" customFormat="1" ht="30" customHeight="1" x14ac:dyDescent="0.2">
      <c r="A763" s="260"/>
      <c r="B763" s="260"/>
      <c r="C763" s="923"/>
      <c r="D763" s="260"/>
      <c r="E763" s="260"/>
      <c r="F763" s="922"/>
      <c r="G763" s="260"/>
      <c r="H763" s="260"/>
      <c r="I763" s="922"/>
      <c r="J763" s="922"/>
      <c r="K763" s="922"/>
      <c r="L763" s="922"/>
      <c r="M763" s="922"/>
      <c r="N763" s="922"/>
      <c r="O763" s="922"/>
      <c r="P763" s="922"/>
      <c r="Q763" s="922"/>
      <c r="R763" s="922"/>
      <c r="S763" s="260"/>
      <c r="T763" s="474"/>
      <c r="U763" s="922"/>
      <c r="V763" s="260"/>
      <c r="W763" s="260"/>
      <c r="X763" s="260"/>
      <c r="Y763" s="260"/>
      <c r="Z763" s="260"/>
      <c r="AA763" s="260"/>
      <c r="AB763" s="943"/>
      <c r="AC763" s="943"/>
      <c r="AD763" s="943"/>
      <c r="AE763" s="943"/>
      <c r="AF763" s="955"/>
      <c r="AG763" s="955"/>
      <c r="AH763" s="955"/>
      <c r="AI763" s="955"/>
      <c r="AJ763" s="955"/>
      <c r="AK763" s="955"/>
      <c r="AL763" s="955"/>
      <c r="AM763" s="955"/>
      <c r="AN763" s="955"/>
      <c r="AO763" s="955"/>
      <c r="AP763" s="955"/>
      <c r="AQ763" s="955"/>
      <c r="AR763" s="955"/>
      <c r="AS763" s="956"/>
    </row>
    <row r="764" spans="1:45" s="927" customFormat="1" ht="30" customHeight="1" x14ac:dyDescent="0.2">
      <c r="A764" s="260"/>
      <c r="B764" s="260"/>
      <c r="C764" s="923"/>
      <c r="D764" s="260"/>
      <c r="E764" s="260"/>
      <c r="F764" s="922"/>
      <c r="G764" s="260"/>
      <c r="H764" s="260"/>
      <c r="I764" s="922"/>
      <c r="J764" s="922"/>
      <c r="K764" s="922"/>
      <c r="L764" s="922"/>
      <c r="M764" s="922"/>
      <c r="N764" s="922"/>
      <c r="O764" s="922"/>
      <c r="P764" s="922"/>
      <c r="Q764" s="922"/>
      <c r="R764" s="922"/>
      <c r="S764" s="260"/>
      <c r="T764" s="474"/>
      <c r="U764" s="922"/>
      <c r="V764" s="260"/>
      <c r="W764" s="260"/>
      <c r="X764" s="260"/>
      <c r="Y764" s="260"/>
      <c r="Z764" s="260"/>
      <c r="AA764" s="260"/>
      <c r="AB764" s="943"/>
      <c r="AC764" s="943"/>
      <c r="AD764" s="943"/>
      <c r="AE764" s="943"/>
      <c r="AF764" s="955"/>
      <c r="AG764" s="955"/>
      <c r="AH764" s="955"/>
      <c r="AI764" s="955"/>
      <c r="AJ764" s="955"/>
      <c r="AK764" s="955"/>
      <c r="AL764" s="955"/>
      <c r="AM764" s="955"/>
      <c r="AN764" s="955"/>
      <c r="AO764" s="955"/>
      <c r="AP764" s="955"/>
      <c r="AQ764" s="955"/>
      <c r="AR764" s="955"/>
      <c r="AS764" s="956"/>
    </row>
    <row r="765" spans="1:45" s="927" customFormat="1" ht="30" customHeight="1" x14ac:dyDescent="0.2">
      <c r="A765" s="260"/>
      <c r="B765" s="260"/>
      <c r="C765" s="923"/>
      <c r="D765" s="260"/>
      <c r="E765" s="260"/>
      <c r="F765" s="922"/>
      <c r="G765" s="260"/>
      <c r="H765" s="260"/>
      <c r="I765" s="922"/>
      <c r="J765" s="922"/>
      <c r="K765" s="922"/>
      <c r="L765" s="922"/>
      <c r="M765" s="922"/>
      <c r="N765" s="922"/>
      <c r="O765" s="922"/>
      <c r="P765" s="922"/>
      <c r="Q765" s="922"/>
      <c r="R765" s="922"/>
      <c r="S765" s="260"/>
      <c r="T765" s="474"/>
      <c r="U765" s="922"/>
      <c r="V765" s="260"/>
      <c r="W765" s="260"/>
      <c r="X765" s="260"/>
      <c r="Y765" s="260"/>
      <c r="Z765" s="260"/>
      <c r="AA765" s="260"/>
      <c r="AB765" s="943"/>
      <c r="AC765" s="943"/>
      <c r="AD765" s="943"/>
      <c r="AE765" s="943"/>
      <c r="AF765" s="955"/>
      <c r="AG765" s="955"/>
      <c r="AH765" s="955"/>
      <c r="AI765" s="955"/>
      <c r="AJ765" s="955"/>
      <c r="AK765" s="955"/>
      <c r="AL765" s="955"/>
      <c r="AM765" s="955"/>
      <c r="AN765" s="955"/>
      <c r="AO765" s="955"/>
      <c r="AP765" s="955"/>
      <c r="AQ765" s="955"/>
      <c r="AR765" s="955"/>
      <c r="AS765" s="956"/>
    </row>
    <row r="766" spans="1:45" s="927" customFormat="1" ht="30" customHeight="1" x14ac:dyDescent="0.2">
      <c r="A766" s="260"/>
      <c r="B766" s="260"/>
      <c r="C766" s="923"/>
      <c r="D766" s="260"/>
      <c r="E766" s="260"/>
      <c r="F766" s="922"/>
      <c r="G766" s="260"/>
      <c r="H766" s="260"/>
      <c r="I766" s="922"/>
      <c r="J766" s="922"/>
      <c r="K766" s="922"/>
      <c r="L766" s="922"/>
      <c r="M766" s="922"/>
      <c r="N766" s="922"/>
      <c r="O766" s="922"/>
      <c r="P766" s="922"/>
      <c r="Q766" s="922"/>
      <c r="R766" s="922"/>
      <c r="S766" s="260"/>
      <c r="T766" s="474"/>
      <c r="U766" s="922"/>
      <c r="V766" s="260"/>
      <c r="W766" s="260"/>
      <c r="X766" s="260"/>
      <c r="Y766" s="260"/>
      <c r="Z766" s="260"/>
      <c r="AA766" s="260"/>
      <c r="AB766" s="943"/>
      <c r="AC766" s="943"/>
      <c r="AD766" s="943"/>
      <c r="AE766" s="943"/>
      <c r="AF766" s="955"/>
      <c r="AG766" s="955"/>
      <c r="AH766" s="955"/>
      <c r="AI766" s="955"/>
      <c r="AJ766" s="955"/>
      <c r="AK766" s="955"/>
      <c r="AL766" s="955"/>
      <c r="AM766" s="955"/>
      <c r="AN766" s="955"/>
      <c r="AO766" s="955"/>
      <c r="AP766" s="955"/>
      <c r="AQ766" s="955"/>
      <c r="AR766" s="955"/>
      <c r="AS766" s="956"/>
    </row>
    <row r="767" spans="1:45" s="927" customFormat="1" ht="30" customHeight="1" x14ac:dyDescent="0.2">
      <c r="A767" s="260"/>
      <c r="B767" s="260"/>
      <c r="C767" s="923"/>
      <c r="D767" s="260"/>
      <c r="E767" s="260"/>
      <c r="F767" s="922"/>
      <c r="G767" s="260"/>
      <c r="H767" s="260"/>
      <c r="I767" s="922"/>
      <c r="J767" s="922"/>
      <c r="K767" s="922"/>
      <c r="L767" s="922"/>
      <c r="M767" s="922"/>
      <c r="N767" s="922"/>
      <c r="O767" s="922"/>
      <c r="P767" s="922"/>
      <c r="Q767" s="922"/>
      <c r="R767" s="922"/>
      <c r="S767" s="260"/>
      <c r="T767" s="474"/>
      <c r="U767" s="922"/>
      <c r="V767" s="260"/>
      <c r="W767" s="260"/>
      <c r="X767" s="260"/>
      <c r="Y767" s="260"/>
      <c r="Z767" s="260"/>
      <c r="AA767" s="260"/>
      <c r="AB767" s="943"/>
      <c r="AC767" s="943"/>
      <c r="AD767" s="943"/>
      <c r="AE767" s="943"/>
      <c r="AF767" s="955"/>
      <c r="AG767" s="955"/>
      <c r="AH767" s="955"/>
      <c r="AI767" s="955"/>
      <c r="AJ767" s="955"/>
      <c r="AK767" s="955"/>
      <c r="AL767" s="955"/>
      <c r="AM767" s="955"/>
      <c r="AN767" s="955"/>
      <c r="AO767" s="955"/>
      <c r="AP767" s="955"/>
      <c r="AQ767" s="955"/>
      <c r="AR767" s="955"/>
      <c r="AS767" s="956"/>
    </row>
    <row r="768" spans="1:45" ht="30" customHeight="1" x14ac:dyDescent="0.25"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5"/>
    </row>
    <row r="769" spans="12:45" ht="30" customHeight="1" x14ac:dyDescent="0.25"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5"/>
    </row>
    <row r="770" spans="12:45" ht="30" customHeight="1" x14ac:dyDescent="0.25">
      <c r="L770" s="359"/>
    </row>
  </sheetData>
  <autoFilter ref="A9:AA746"/>
  <mergeCells count="19">
    <mergeCell ref="P466:S466"/>
    <mergeCell ref="C466:L466"/>
    <mergeCell ref="Z5:Z6"/>
    <mergeCell ref="AA5:AA8"/>
    <mergeCell ref="T5:T8"/>
    <mergeCell ref="U5:U8"/>
    <mergeCell ref="V5:V6"/>
    <mergeCell ref="W5:W6"/>
    <mergeCell ref="X5:X6"/>
    <mergeCell ref="Y5:Y6"/>
    <mergeCell ref="P5:P8"/>
    <mergeCell ref="Q5:Q8"/>
    <mergeCell ref="S5:S8"/>
    <mergeCell ref="R5:R8"/>
    <mergeCell ref="A1:O1"/>
    <mergeCell ref="A2:O2"/>
    <mergeCell ref="A3:P3"/>
    <mergeCell ref="B4:F4"/>
    <mergeCell ref="AC169:AC170"/>
  </mergeCells>
  <dataValidations disablePrompts="1" count="1">
    <dataValidation showDropDown="1" sqref="U357:U358"/>
  </dataValidations>
  <printOptions horizontalCentered="1" verticalCentered="1"/>
  <pageMargins left="0.55138888888888893" right="0.35416666666666669" top="0.39374999999999999" bottom="0.19652777777777777" header="0.51180555555555562" footer="0.51180555555555562"/>
  <pageSetup paperSize="9" scale="65" firstPageNumber="0" orientation="landscape" horizontalDpi="300" verticalDpi="300" r:id="rId1"/>
  <headerFooter alignWithMargins="0"/>
  <colBreaks count="1" manualBreakCount="1">
    <brk id="49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K193"/>
  <sheetViews>
    <sheetView topLeftCell="B188" zoomScale="145" zoomScaleNormal="145" workbookViewId="0">
      <selection activeCell="J193" sqref="J193:K193"/>
    </sheetView>
  </sheetViews>
  <sheetFormatPr defaultRowHeight="12.75" x14ac:dyDescent="0.2"/>
  <cols>
    <col min="1" max="1" width="6.42578125" style="96" hidden="1" customWidth="1"/>
    <col min="2" max="2" width="33" style="34" customWidth="1"/>
    <col min="3" max="3" width="16.28515625" style="101" customWidth="1"/>
    <col min="4" max="4" width="14.140625" style="96" customWidth="1"/>
    <col min="5" max="8" width="6.42578125" style="96" customWidth="1"/>
    <col min="9" max="9" width="6.42578125" style="96" hidden="1" customWidth="1"/>
    <col min="10" max="10" width="6.42578125" style="96" customWidth="1"/>
    <col min="11" max="11" width="47.5703125" style="34" customWidth="1"/>
  </cols>
  <sheetData>
    <row r="1" spans="1:11" x14ac:dyDescent="0.2">
      <c r="A1" s="980" t="s">
        <v>561</v>
      </c>
      <c r="B1" s="980"/>
      <c r="C1" s="980"/>
      <c r="D1" s="980"/>
      <c r="E1" s="980"/>
      <c r="F1" s="980"/>
      <c r="G1" s="980"/>
      <c r="H1" s="980"/>
      <c r="I1" s="980"/>
      <c r="J1" s="980"/>
      <c r="K1" s="980"/>
    </row>
    <row r="2" spans="1:11" x14ac:dyDescent="0.2">
      <c r="A2" s="981" t="s">
        <v>562</v>
      </c>
      <c r="B2" s="981"/>
      <c r="C2" s="981"/>
      <c r="D2" s="981"/>
      <c r="E2" s="981"/>
      <c r="F2" s="981"/>
      <c r="G2" s="981"/>
      <c r="H2" s="981"/>
      <c r="I2" s="981"/>
      <c r="J2" s="981"/>
      <c r="K2" s="981"/>
    </row>
    <row r="3" spans="1:11" x14ac:dyDescent="0.2">
      <c r="A3" s="982" t="s">
        <v>563</v>
      </c>
      <c r="B3" s="982"/>
      <c r="C3" s="86"/>
      <c r="D3" s="86"/>
      <c r="E3" s="87"/>
      <c r="F3" s="87"/>
      <c r="G3" s="87"/>
      <c r="H3" s="87"/>
      <c r="I3" s="88"/>
      <c r="J3" s="87"/>
      <c r="K3" s="243"/>
    </row>
    <row r="4" spans="1:11" x14ac:dyDescent="0.2">
      <c r="A4" s="983" t="s">
        <v>1140</v>
      </c>
      <c r="B4" s="983"/>
      <c r="C4" s="983"/>
      <c r="D4" s="983"/>
      <c r="E4" s="983"/>
      <c r="F4" s="983"/>
      <c r="G4" s="983"/>
      <c r="H4" s="983"/>
      <c r="I4" s="983"/>
      <c r="J4" s="983"/>
      <c r="K4" s="983"/>
    </row>
    <row r="5" spans="1:11" ht="12.75" customHeight="1" x14ac:dyDescent="0.2">
      <c r="A5" s="984" t="s">
        <v>564</v>
      </c>
      <c r="B5" s="986" t="s">
        <v>4</v>
      </c>
      <c r="C5" s="89" t="s">
        <v>8</v>
      </c>
      <c r="D5" s="89" t="s">
        <v>9</v>
      </c>
      <c r="E5" s="988" t="s">
        <v>506</v>
      </c>
      <c r="F5" s="989"/>
      <c r="G5" s="989"/>
      <c r="H5" s="990"/>
      <c r="I5" s="991" t="s">
        <v>507</v>
      </c>
      <c r="J5" s="991" t="s">
        <v>565</v>
      </c>
      <c r="K5" s="991" t="s">
        <v>508</v>
      </c>
    </row>
    <row r="6" spans="1:11" ht="63.75" customHeight="1" x14ac:dyDescent="0.2">
      <c r="A6" s="985"/>
      <c r="B6" s="987"/>
      <c r="C6" s="993" t="s">
        <v>25</v>
      </c>
      <c r="D6" s="993" t="s">
        <v>25</v>
      </c>
      <c r="E6" s="90" t="s">
        <v>509</v>
      </c>
      <c r="F6" s="91" t="s">
        <v>29</v>
      </c>
      <c r="G6" s="90" t="s">
        <v>566</v>
      </c>
      <c r="H6" s="90" t="s">
        <v>31</v>
      </c>
      <c r="I6" s="992"/>
      <c r="J6" s="992"/>
      <c r="K6" s="992"/>
    </row>
    <row r="7" spans="1:11" x14ac:dyDescent="0.2">
      <c r="A7" s="985"/>
      <c r="B7" s="987"/>
      <c r="C7" s="994"/>
      <c r="D7" s="994"/>
      <c r="E7" s="92" t="s">
        <v>32</v>
      </c>
      <c r="F7" s="92" t="s">
        <v>33</v>
      </c>
      <c r="G7" s="93" t="s">
        <v>34</v>
      </c>
      <c r="H7" s="93" t="s">
        <v>35</v>
      </c>
      <c r="I7" s="992"/>
      <c r="J7" s="992"/>
      <c r="K7" s="992"/>
    </row>
    <row r="8" spans="1:11" x14ac:dyDescent="0.2">
      <c r="A8" s="985"/>
      <c r="B8" s="987"/>
      <c r="C8" s="994"/>
      <c r="D8" s="994"/>
      <c r="E8" s="92" t="s">
        <v>40</v>
      </c>
      <c r="F8" s="92" t="s">
        <v>40</v>
      </c>
      <c r="G8" s="92" t="s">
        <v>40</v>
      </c>
      <c r="H8" s="92" t="s">
        <v>40</v>
      </c>
      <c r="I8" s="992"/>
      <c r="J8" s="992"/>
      <c r="K8" s="992"/>
    </row>
    <row r="9" spans="1:11" x14ac:dyDescent="0.2">
      <c r="A9" s="94"/>
      <c r="B9" s="244">
        <v>3</v>
      </c>
      <c r="C9" s="94">
        <v>4</v>
      </c>
      <c r="D9" s="94">
        <v>5</v>
      </c>
      <c r="E9" s="94">
        <v>6</v>
      </c>
      <c r="F9" s="94">
        <v>7</v>
      </c>
      <c r="G9" s="94">
        <v>8</v>
      </c>
      <c r="H9" s="95">
        <v>9</v>
      </c>
      <c r="I9" s="95"/>
      <c r="J9" s="94">
        <v>11</v>
      </c>
      <c r="K9" s="245">
        <v>12</v>
      </c>
    </row>
    <row r="10" spans="1:11" ht="25.5" x14ac:dyDescent="0.2">
      <c r="A10" s="21" t="s">
        <v>597</v>
      </c>
      <c r="B10" s="56" t="s">
        <v>495</v>
      </c>
      <c r="C10" s="246">
        <v>42933.345833333333</v>
      </c>
      <c r="D10" s="246">
        <v>42933.479861111111</v>
      </c>
      <c r="E10" s="69">
        <f t="shared" ref="E10:E41" si="0">IF(OR(D10="***",D10=""),0,IF(RIGHT(J10)="T",(+D10-C10),0))</f>
        <v>0.13402777777810115</v>
      </c>
      <c r="F10" s="69">
        <f t="shared" ref="F10:F41" si="1">IF(OR(D10="***",D10=""),0,IF(RIGHT(J10)="U",(+D10-C10),0))</f>
        <v>0</v>
      </c>
      <c r="G10" s="69">
        <f t="shared" ref="G10:G41" si="2">IF(OR(D10="***",D10=""),0,IF(RIGHT(J10)="C",(+D10-C10),0))</f>
        <v>0</v>
      </c>
      <c r="H10" s="69">
        <f t="shared" ref="H10:H41" si="3">IF(OR(D10="***",D10=""),0,IF(RIGHT(J10)="D",(+D10-C10),0))</f>
        <v>0</v>
      </c>
      <c r="I10" s="247" t="s">
        <v>510</v>
      </c>
      <c r="J10" s="23" t="s">
        <v>477</v>
      </c>
      <c r="K10" s="55" t="s">
        <v>1141</v>
      </c>
    </row>
    <row r="11" spans="1:11" x14ac:dyDescent="0.2">
      <c r="A11" s="21" t="s">
        <v>598</v>
      </c>
      <c r="B11" s="56" t="s">
        <v>505</v>
      </c>
      <c r="C11" s="246">
        <v>42932.151388888888</v>
      </c>
      <c r="D11" s="246">
        <v>42932.193749999999</v>
      </c>
      <c r="E11" s="69">
        <f t="shared" si="0"/>
        <v>4.2361111110949423E-2</v>
      </c>
      <c r="F11" s="69">
        <f t="shared" si="1"/>
        <v>0</v>
      </c>
      <c r="G11" s="69">
        <f t="shared" si="2"/>
        <v>0</v>
      </c>
      <c r="H11" s="69">
        <f t="shared" si="3"/>
        <v>0</v>
      </c>
      <c r="I11" s="247" t="s">
        <v>510</v>
      </c>
      <c r="J11" s="23" t="s">
        <v>519</v>
      </c>
      <c r="K11" s="55" t="s">
        <v>1142</v>
      </c>
    </row>
    <row r="12" spans="1:11" ht="38.25" x14ac:dyDescent="0.2">
      <c r="A12" s="21" t="s">
        <v>321</v>
      </c>
      <c r="B12" s="56" t="s">
        <v>511</v>
      </c>
      <c r="C12" s="241">
        <v>42918.487500000003</v>
      </c>
      <c r="D12" s="241">
        <v>42918.487500000003</v>
      </c>
      <c r="E12" s="69">
        <f t="shared" si="0"/>
        <v>0</v>
      </c>
      <c r="F12" s="69">
        <f t="shared" si="1"/>
        <v>0</v>
      </c>
      <c r="G12" s="69">
        <f t="shared" si="2"/>
        <v>0</v>
      </c>
      <c r="H12" s="69">
        <f t="shared" si="3"/>
        <v>0</v>
      </c>
      <c r="I12" s="248" t="s">
        <v>510</v>
      </c>
      <c r="J12" s="23" t="s">
        <v>488</v>
      </c>
      <c r="K12" s="55" t="s">
        <v>1143</v>
      </c>
    </row>
    <row r="13" spans="1:11" ht="63.75" x14ac:dyDescent="0.2">
      <c r="A13" s="21" t="s">
        <v>321</v>
      </c>
      <c r="B13" s="56" t="s">
        <v>511</v>
      </c>
      <c r="C13" s="241">
        <v>42925.361805555556</v>
      </c>
      <c r="D13" s="241">
        <v>42925.499305555553</v>
      </c>
      <c r="E13" s="69">
        <f t="shared" si="0"/>
        <v>0.13749999999708962</v>
      </c>
      <c r="F13" s="69">
        <f t="shared" si="1"/>
        <v>0</v>
      </c>
      <c r="G13" s="69">
        <f t="shared" si="2"/>
        <v>0</v>
      </c>
      <c r="H13" s="69">
        <f t="shared" si="3"/>
        <v>0</v>
      </c>
      <c r="I13" s="21" t="s">
        <v>510</v>
      </c>
      <c r="J13" s="21" t="s">
        <v>599</v>
      </c>
      <c r="K13" s="55" t="s">
        <v>1144</v>
      </c>
    </row>
    <row r="14" spans="1:11" ht="38.25" x14ac:dyDescent="0.2">
      <c r="A14" s="21" t="s">
        <v>321</v>
      </c>
      <c r="B14" s="56" t="s">
        <v>511</v>
      </c>
      <c r="C14" s="241">
        <v>42926.322916666664</v>
      </c>
      <c r="D14" s="241">
        <v>42926.322916666664</v>
      </c>
      <c r="E14" s="69">
        <f t="shared" si="0"/>
        <v>0</v>
      </c>
      <c r="F14" s="69">
        <f t="shared" si="1"/>
        <v>0</v>
      </c>
      <c r="G14" s="69">
        <f t="shared" si="2"/>
        <v>0</v>
      </c>
      <c r="H14" s="69">
        <f t="shared" si="3"/>
        <v>0</v>
      </c>
      <c r="I14" s="248" t="s">
        <v>510</v>
      </c>
      <c r="J14" s="23" t="s">
        <v>488</v>
      </c>
      <c r="K14" s="55" t="s">
        <v>1145</v>
      </c>
    </row>
    <row r="15" spans="1:11" ht="25.5" x14ac:dyDescent="0.2">
      <c r="A15" s="21" t="s">
        <v>321</v>
      </c>
      <c r="B15" s="56" t="s">
        <v>511</v>
      </c>
      <c r="C15" s="246">
        <v>42930.833333333336</v>
      </c>
      <c r="D15" s="246">
        <v>42930.833333333336</v>
      </c>
      <c r="E15" s="69">
        <f t="shared" si="0"/>
        <v>0</v>
      </c>
      <c r="F15" s="69">
        <f t="shared" si="1"/>
        <v>0</v>
      </c>
      <c r="G15" s="69">
        <f t="shared" si="2"/>
        <v>0</v>
      </c>
      <c r="H15" s="69">
        <f t="shared" si="3"/>
        <v>0</v>
      </c>
      <c r="I15" s="249"/>
      <c r="J15" s="23" t="s">
        <v>488</v>
      </c>
      <c r="K15" s="55" t="s">
        <v>1146</v>
      </c>
    </row>
    <row r="16" spans="1:11" ht="25.5" x14ac:dyDescent="0.2">
      <c r="A16" s="21" t="s">
        <v>321</v>
      </c>
      <c r="B16" s="56" t="s">
        <v>511</v>
      </c>
      <c r="C16" s="246">
        <v>42940.18472222222</v>
      </c>
      <c r="D16" s="246">
        <v>42940.18472222222</v>
      </c>
      <c r="E16" s="69">
        <f t="shared" si="0"/>
        <v>0</v>
      </c>
      <c r="F16" s="69">
        <f t="shared" si="1"/>
        <v>0</v>
      </c>
      <c r="G16" s="69">
        <f t="shared" si="2"/>
        <v>0</v>
      </c>
      <c r="H16" s="69">
        <f t="shared" si="3"/>
        <v>0</v>
      </c>
      <c r="I16" s="249"/>
      <c r="J16" s="21" t="s">
        <v>488</v>
      </c>
      <c r="K16" s="55" t="s">
        <v>1147</v>
      </c>
    </row>
    <row r="17" spans="1:11" ht="38.25" x14ac:dyDescent="0.2">
      <c r="A17" s="21" t="s">
        <v>321</v>
      </c>
      <c r="B17" s="56" t="s">
        <v>511</v>
      </c>
      <c r="C17" s="246">
        <v>42945.102083333331</v>
      </c>
      <c r="D17" s="246">
        <v>42945.102083333331</v>
      </c>
      <c r="E17" s="69">
        <f t="shared" si="0"/>
        <v>0</v>
      </c>
      <c r="F17" s="69">
        <f t="shared" si="1"/>
        <v>0</v>
      </c>
      <c r="G17" s="69">
        <f t="shared" si="2"/>
        <v>0</v>
      </c>
      <c r="H17" s="69">
        <f t="shared" si="3"/>
        <v>0</v>
      </c>
      <c r="I17" s="250"/>
      <c r="J17" s="23" t="s">
        <v>488</v>
      </c>
      <c r="K17" s="55" t="s">
        <v>1148</v>
      </c>
    </row>
    <row r="18" spans="1:11" ht="51" x14ac:dyDescent="0.2">
      <c r="A18" s="21" t="s">
        <v>323</v>
      </c>
      <c r="B18" s="56" t="s">
        <v>512</v>
      </c>
      <c r="C18" s="241">
        <v>42917.718055555553</v>
      </c>
      <c r="D18" s="241">
        <v>42917.718055555553</v>
      </c>
      <c r="E18" s="69">
        <f t="shared" si="0"/>
        <v>0</v>
      </c>
      <c r="F18" s="69">
        <f t="shared" si="1"/>
        <v>0</v>
      </c>
      <c r="G18" s="69">
        <f t="shared" si="2"/>
        <v>0</v>
      </c>
      <c r="H18" s="69">
        <f t="shared" si="3"/>
        <v>0</v>
      </c>
      <c r="I18" s="248" t="s">
        <v>510</v>
      </c>
      <c r="J18" s="23" t="s">
        <v>488</v>
      </c>
      <c r="K18" s="55" t="s">
        <v>1149</v>
      </c>
    </row>
    <row r="19" spans="1:11" ht="25.5" x14ac:dyDescent="0.2">
      <c r="A19" s="21" t="s">
        <v>323</v>
      </c>
      <c r="B19" s="56" t="s">
        <v>512</v>
      </c>
      <c r="C19" s="241">
        <v>42923.095833333333</v>
      </c>
      <c r="D19" s="241">
        <v>42923.095833333333</v>
      </c>
      <c r="E19" s="69">
        <f t="shared" si="0"/>
        <v>0</v>
      </c>
      <c r="F19" s="69">
        <f t="shared" si="1"/>
        <v>0</v>
      </c>
      <c r="G19" s="69">
        <f t="shared" si="2"/>
        <v>0</v>
      </c>
      <c r="H19" s="69">
        <f t="shared" si="3"/>
        <v>0</v>
      </c>
      <c r="I19" s="248" t="s">
        <v>510</v>
      </c>
      <c r="J19" s="24" t="s">
        <v>488</v>
      </c>
      <c r="K19" s="55" t="s">
        <v>1150</v>
      </c>
    </row>
    <row r="20" spans="1:11" ht="25.5" x14ac:dyDescent="0.2">
      <c r="A20" s="21" t="s">
        <v>323</v>
      </c>
      <c r="B20" s="56" t="s">
        <v>512</v>
      </c>
      <c r="C20" s="241">
        <v>42923.213888888888</v>
      </c>
      <c r="D20" s="241">
        <v>42923.213888888888</v>
      </c>
      <c r="E20" s="69">
        <f t="shared" si="0"/>
        <v>0</v>
      </c>
      <c r="F20" s="69">
        <f t="shared" si="1"/>
        <v>0</v>
      </c>
      <c r="G20" s="69">
        <f t="shared" si="2"/>
        <v>0</v>
      </c>
      <c r="H20" s="69">
        <f t="shared" si="3"/>
        <v>0</v>
      </c>
      <c r="I20" s="248" t="s">
        <v>510</v>
      </c>
      <c r="J20" s="24" t="s">
        <v>488</v>
      </c>
      <c r="K20" s="55" t="s">
        <v>1151</v>
      </c>
    </row>
    <row r="21" spans="1:11" ht="63.75" x14ac:dyDescent="0.2">
      <c r="A21" s="21" t="s">
        <v>323</v>
      </c>
      <c r="B21" s="56" t="s">
        <v>512</v>
      </c>
      <c r="C21" s="241">
        <v>42925.361805555556</v>
      </c>
      <c r="D21" s="241">
        <v>42925.507638888892</v>
      </c>
      <c r="E21" s="69">
        <f t="shared" si="0"/>
        <v>0.14583333333575865</v>
      </c>
      <c r="F21" s="69">
        <f t="shared" si="1"/>
        <v>0</v>
      </c>
      <c r="G21" s="69">
        <f t="shared" si="2"/>
        <v>0</v>
      </c>
      <c r="H21" s="69">
        <f t="shared" si="3"/>
        <v>0</v>
      </c>
      <c r="I21" s="21" t="s">
        <v>510</v>
      </c>
      <c r="J21" s="21" t="s">
        <v>599</v>
      </c>
      <c r="K21" s="55" t="s">
        <v>1144</v>
      </c>
    </row>
    <row r="22" spans="1:11" ht="38.25" x14ac:dyDescent="0.2">
      <c r="A22" s="21" t="s">
        <v>323</v>
      </c>
      <c r="B22" s="56" t="s">
        <v>512</v>
      </c>
      <c r="C22" s="241">
        <v>42927.252083333333</v>
      </c>
      <c r="D22" s="241">
        <v>42927.252083333333</v>
      </c>
      <c r="E22" s="69">
        <f t="shared" si="0"/>
        <v>0</v>
      </c>
      <c r="F22" s="69">
        <f t="shared" si="1"/>
        <v>0</v>
      </c>
      <c r="G22" s="69">
        <f t="shared" si="2"/>
        <v>0</v>
      </c>
      <c r="H22" s="69">
        <f t="shared" si="3"/>
        <v>0</v>
      </c>
      <c r="I22" s="248" t="s">
        <v>510</v>
      </c>
      <c r="J22" s="23" t="s">
        <v>488</v>
      </c>
      <c r="K22" s="55" t="s">
        <v>1152</v>
      </c>
    </row>
    <row r="23" spans="1:11" ht="25.5" x14ac:dyDescent="0.2">
      <c r="A23" s="21" t="s">
        <v>323</v>
      </c>
      <c r="B23" s="56" t="s">
        <v>512</v>
      </c>
      <c r="C23" s="246">
        <v>42938.196527777778</v>
      </c>
      <c r="D23" s="246">
        <v>42938.196527777778</v>
      </c>
      <c r="E23" s="69">
        <f t="shared" si="0"/>
        <v>0</v>
      </c>
      <c r="F23" s="69">
        <f t="shared" si="1"/>
        <v>0</v>
      </c>
      <c r="G23" s="69">
        <f t="shared" si="2"/>
        <v>0</v>
      </c>
      <c r="H23" s="69">
        <f t="shared" si="3"/>
        <v>0</v>
      </c>
      <c r="I23" s="248" t="s">
        <v>510</v>
      </c>
      <c r="J23" s="21" t="s">
        <v>488</v>
      </c>
      <c r="K23" s="55" t="s">
        <v>1153</v>
      </c>
    </row>
    <row r="24" spans="1:11" ht="38.25" x14ac:dyDescent="0.2">
      <c r="A24" s="21" t="s">
        <v>317</v>
      </c>
      <c r="B24" s="56" t="s">
        <v>318</v>
      </c>
      <c r="C24" s="241">
        <v>42919.651388888888</v>
      </c>
      <c r="D24" s="241">
        <v>42919.651388888888</v>
      </c>
      <c r="E24" s="69">
        <f t="shared" si="0"/>
        <v>0</v>
      </c>
      <c r="F24" s="69">
        <f t="shared" si="1"/>
        <v>0</v>
      </c>
      <c r="G24" s="69">
        <f t="shared" si="2"/>
        <v>0</v>
      </c>
      <c r="H24" s="69">
        <f t="shared" si="3"/>
        <v>0</v>
      </c>
      <c r="I24" s="248" t="s">
        <v>510</v>
      </c>
      <c r="J24" s="23" t="s">
        <v>488</v>
      </c>
      <c r="K24" s="55" t="s">
        <v>1154</v>
      </c>
    </row>
    <row r="25" spans="1:11" ht="25.5" x14ac:dyDescent="0.2">
      <c r="A25" s="21" t="s">
        <v>317</v>
      </c>
      <c r="B25" s="56" t="s">
        <v>318</v>
      </c>
      <c r="C25" s="246">
        <v>42923.588194444441</v>
      </c>
      <c r="D25" s="246">
        <v>42929.776388888888</v>
      </c>
      <c r="E25" s="69">
        <f t="shared" si="0"/>
        <v>0</v>
      </c>
      <c r="F25" s="69">
        <f t="shared" si="1"/>
        <v>0</v>
      </c>
      <c r="G25" s="69">
        <f t="shared" si="2"/>
        <v>0</v>
      </c>
      <c r="H25" s="69">
        <f t="shared" si="3"/>
        <v>6.1881944444467081</v>
      </c>
      <c r="I25" s="21" t="s">
        <v>1155</v>
      </c>
      <c r="J25" s="21" t="s">
        <v>470</v>
      </c>
      <c r="K25" s="55" t="s">
        <v>1156</v>
      </c>
    </row>
    <row r="26" spans="1:11" x14ac:dyDescent="0.2">
      <c r="A26" s="21" t="s">
        <v>317</v>
      </c>
      <c r="B26" s="56" t="s">
        <v>318</v>
      </c>
      <c r="C26" s="246">
        <v>42940.205555555556</v>
      </c>
      <c r="D26" s="246">
        <v>42940.205555555556</v>
      </c>
      <c r="E26" s="69">
        <f t="shared" si="0"/>
        <v>0</v>
      </c>
      <c r="F26" s="69">
        <f t="shared" si="1"/>
        <v>0</v>
      </c>
      <c r="G26" s="69">
        <f t="shared" si="2"/>
        <v>0</v>
      </c>
      <c r="H26" s="69">
        <f t="shared" si="3"/>
        <v>0</v>
      </c>
      <c r="I26" s="249"/>
      <c r="J26" s="21" t="s">
        <v>488</v>
      </c>
      <c r="K26" s="55" t="s">
        <v>1157</v>
      </c>
    </row>
    <row r="27" spans="1:11" ht="25.5" x14ac:dyDescent="0.2">
      <c r="A27" s="21" t="s">
        <v>317</v>
      </c>
      <c r="B27" s="56" t="s">
        <v>318</v>
      </c>
      <c r="C27" s="246">
        <v>42943.21875</v>
      </c>
      <c r="D27" s="246">
        <v>42943.21875</v>
      </c>
      <c r="E27" s="69">
        <f t="shared" si="0"/>
        <v>0</v>
      </c>
      <c r="F27" s="69">
        <f t="shared" si="1"/>
        <v>0</v>
      </c>
      <c r="G27" s="69">
        <f t="shared" si="2"/>
        <v>0</v>
      </c>
      <c r="H27" s="69">
        <f t="shared" si="3"/>
        <v>0</v>
      </c>
      <c r="I27" s="250" t="s">
        <v>510</v>
      </c>
      <c r="J27" s="23" t="s">
        <v>488</v>
      </c>
      <c r="K27" s="55" t="s">
        <v>1158</v>
      </c>
    </row>
    <row r="28" spans="1:11" x14ac:dyDescent="0.2">
      <c r="A28" s="21" t="s">
        <v>317</v>
      </c>
      <c r="B28" s="81" t="s">
        <v>318</v>
      </c>
      <c r="C28" s="246">
        <v>42947.368750000001</v>
      </c>
      <c r="D28" s="246">
        <v>42947.368750000001</v>
      </c>
      <c r="E28" s="69">
        <f t="shared" si="0"/>
        <v>0</v>
      </c>
      <c r="F28" s="69">
        <f t="shared" si="1"/>
        <v>0</v>
      </c>
      <c r="G28" s="69">
        <f t="shared" si="2"/>
        <v>0</v>
      </c>
      <c r="H28" s="69">
        <f t="shared" si="3"/>
        <v>0</v>
      </c>
      <c r="I28" s="21" t="s">
        <v>510</v>
      </c>
      <c r="J28" s="21" t="s">
        <v>488</v>
      </c>
      <c r="K28" s="55" t="s">
        <v>1159</v>
      </c>
    </row>
    <row r="29" spans="1:11" ht="25.5" x14ac:dyDescent="0.2">
      <c r="A29" s="21" t="s">
        <v>319</v>
      </c>
      <c r="B29" s="56" t="s">
        <v>320</v>
      </c>
      <c r="C29" s="241">
        <v>42923.249305555553</v>
      </c>
      <c r="D29" s="241">
        <v>42923.249305555553</v>
      </c>
      <c r="E29" s="69">
        <f t="shared" si="0"/>
        <v>0</v>
      </c>
      <c r="F29" s="69">
        <f t="shared" si="1"/>
        <v>0</v>
      </c>
      <c r="G29" s="69">
        <f t="shared" si="2"/>
        <v>0</v>
      </c>
      <c r="H29" s="69">
        <f t="shared" si="3"/>
        <v>0</v>
      </c>
      <c r="I29" s="248" t="s">
        <v>510</v>
      </c>
      <c r="J29" s="24" t="s">
        <v>488</v>
      </c>
      <c r="K29" s="55" t="s">
        <v>1160</v>
      </c>
    </row>
    <row r="30" spans="1:11" ht="25.5" x14ac:dyDescent="0.2">
      <c r="A30" s="21" t="s">
        <v>319</v>
      </c>
      <c r="B30" s="56" t="s">
        <v>320</v>
      </c>
      <c r="C30" s="241">
        <v>42925.170138888891</v>
      </c>
      <c r="D30" s="241">
        <v>42925.170138888891</v>
      </c>
      <c r="E30" s="69">
        <f t="shared" si="0"/>
        <v>0</v>
      </c>
      <c r="F30" s="69">
        <f t="shared" si="1"/>
        <v>0</v>
      </c>
      <c r="G30" s="69">
        <f t="shared" si="2"/>
        <v>0</v>
      </c>
      <c r="H30" s="69">
        <f t="shared" si="3"/>
        <v>0</v>
      </c>
      <c r="I30" s="248" t="s">
        <v>510</v>
      </c>
      <c r="J30" s="23" t="s">
        <v>488</v>
      </c>
      <c r="K30" s="55" t="s">
        <v>1161</v>
      </c>
    </row>
    <row r="31" spans="1:11" ht="25.5" x14ac:dyDescent="0.2">
      <c r="A31" s="21" t="s">
        <v>319</v>
      </c>
      <c r="B31" s="56" t="s">
        <v>320</v>
      </c>
      <c r="C31" s="246">
        <v>42933.063888888886</v>
      </c>
      <c r="D31" s="246">
        <v>42933.063888888886</v>
      </c>
      <c r="E31" s="69">
        <f t="shared" si="0"/>
        <v>0</v>
      </c>
      <c r="F31" s="69">
        <f t="shared" si="1"/>
        <v>0</v>
      </c>
      <c r="G31" s="69">
        <f t="shared" si="2"/>
        <v>0</v>
      </c>
      <c r="H31" s="69">
        <f t="shared" si="3"/>
        <v>0</v>
      </c>
      <c r="I31" s="247" t="s">
        <v>510</v>
      </c>
      <c r="J31" s="23" t="s">
        <v>488</v>
      </c>
      <c r="K31" s="55" t="s">
        <v>1162</v>
      </c>
    </row>
    <row r="32" spans="1:11" ht="25.5" x14ac:dyDescent="0.2">
      <c r="A32" s="21" t="s">
        <v>319</v>
      </c>
      <c r="B32" s="56" t="s">
        <v>320</v>
      </c>
      <c r="C32" s="246">
        <v>42933.680555555555</v>
      </c>
      <c r="D32" s="246">
        <v>42933.69027777778</v>
      </c>
      <c r="E32" s="69">
        <f t="shared" si="0"/>
        <v>9.7222222248092294E-3</v>
      </c>
      <c r="F32" s="69">
        <f t="shared" si="1"/>
        <v>0</v>
      </c>
      <c r="G32" s="69">
        <f t="shared" si="2"/>
        <v>0</v>
      </c>
      <c r="H32" s="69">
        <f t="shared" si="3"/>
        <v>0</v>
      </c>
      <c r="I32" s="247" t="s">
        <v>510</v>
      </c>
      <c r="J32" s="23" t="s">
        <v>599</v>
      </c>
      <c r="K32" s="55" t="s">
        <v>1163</v>
      </c>
    </row>
    <row r="33" spans="1:11" x14ac:dyDescent="0.2">
      <c r="A33" s="21" t="s">
        <v>319</v>
      </c>
      <c r="B33" s="56" t="s">
        <v>320</v>
      </c>
      <c r="C33" s="246">
        <v>42939.987500000003</v>
      </c>
      <c r="D33" s="246">
        <v>42939.987500000003</v>
      </c>
      <c r="E33" s="69">
        <f t="shared" si="0"/>
        <v>0</v>
      </c>
      <c r="F33" s="69">
        <f t="shared" si="1"/>
        <v>0</v>
      </c>
      <c r="G33" s="69">
        <f t="shared" si="2"/>
        <v>0</v>
      </c>
      <c r="H33" s="69">
        <f t="shared" si="3"/>
        <v>0</v>
      </c>
      <c r="I33" s="249"/>
      <c r="J33" s="21" t="s">
        <v>488</v>
      </c>
      <c r="K33" s="55" t="s">
        <v>1164</v>
      </c>
    </row>
    <row r="34" spans="1:11" ht="38.25" x14ac:dyDescent="0.2">
      <c r="A34" s="21" t="s">
        <v>319</v>
      </c>
      <c r="B34" s="56" t="s">
        <v>320</v>
      </c>
      <c r="C34" s="246">
        <v>42942.01458333333</v>
      </c>
      <c r="D34" s="246">
        <v>42942.01458333333</v>
      </c>
      <c r="E34" s="69">
        <f t="shared" si="0"/>
        <v>0</v>
      </c>
      <c r="F34" s="69">
        <f t="shared" si="1"/>
        <v>0</v>
      </c>
      <c r="G34" s="69">
        <f t="shared" si="2"/>
        <v>0</v>
      </c>
      <c r="H34" s="69">
        <f t="shared" si="3"/>
        <v>0</v>
      </c>
      <c r="I34" s="247" t="s">
        <v>510</v>
      </c>
      <c r="J34" s="21" t="s">
        <v>488</v>
      </c>
      <c r="K34" s="55" t="s">
        <v>1165</v>
      </c>
    </row>
    <row r="35" spans="1:11" ht="25.5" x14ac:dyDescent="0.2">
      <c r="A35" s="21" t="s">
        <v>319</v>
      </c>
      <c r="B35" s="56" t="s">
        <v>320</v>
      </c>
      <c r="C35" s="246">
        <v>42942.890972222223</v>
      </c>
      <c r="D35" s="23">
        <v>42943.00277777778</v>
      </c>
      <c r="E35" s="69">
        <f t="shared" si="0"/>
        <v>0.11180555555620231</v>
      </c>
      <c r="F35" s="69">
        <f t="shared" si="1"/>
        <v>0</v>
      </c>
      <c r="G35" s="69">
        <f t="shared" si="2"/>
        <v>0</v>
      </c>
      <c r="H35" s="69">
        <f t="shared" si="3"/>
        <v>0</v>
      </c>
      <c r="I35" s="251" t="s">
        <v>510</v>
      </c>
      <c r="J35" s="21" t="s">
        <v>519</v>
      </c>
      <c r="K35" s="55" t="s">
        <v>1166</v>
      </c>
    </row>
    <row r="36" spans="1:11" x14ac:dyDescent="0.2">
      <c r="A36" s="21" t="s">
        <v>319</v>
      </c>
      <c r="B36" s="56" t="s">
        <v>320</v>
      </c>
      <c r="C36" s="246">
        <v>42943.640277777777</v>
      </c>
      <c r="D36" s="246">
        <v>42943.659722222219</v>
      </c>
      <c r="E36" s="69">
        <f t="shared" si="0"/>
        <v>1.9444444442342501E-2</v>
      </c>
      <c r="F36" s="69">
        <f t="shared" si="1"/>
        <v>0</v>
      </c>
      <c r="G36" s="69">
        <f t="shared" si="2"/>
        <v>0</v>
      </c>
      <c r="H36" s="69">
        <f t="shared" si="3"/>
        <v>0</v>
      </c>
      <c r="I36" s="21" t="s">
        <v>1167</v>
      </c>
      <c r="J36" s="21" t="s">
        <v>473</v>
      </c>
      <c r="K36" s="55" t="s">
        <v>1168</v>
      </c>
    </row>
    <row r="37" spans="1:11" ht="25.5" x14ac:dyDescent="0.2">
      <c r="A37" s="21" t="s">
        <v>319</v>
      </c>
      <c r="B37" s="56" t="s">
        <v>320</v>
      </c>
      <c r="C37" s="246">
        <v>42944.418749999997</v>
      </c>
      <c r="D37" s="246">
        <v>42944.574305555558</v>
      </c>
      <c r="E37" s="69">
        <f t="shared" si="0"/>
        <v>0.15555555556056788</v>
      </c>
      <c r="F37" s="69">
        <f t="shared" si="1"/>
        <v>0</v>
      </c>
      <c r="G37" s="69">
        <f t="shared" si="2"/>
        <v>0</v>
      </c>
      <c r="H37" s="69">
        <f t="shared" si="3"/>
        <v>0</v>
      </c>
      <c r="I37" s="21" t="s">
        <v>1169</v>
      </c>
      <c r="J37" s="21" t="s">
        <v>471</v>
      </c>
      <c r="K37" s="55" t="s">
        <v>1170</v>
      </c>
    </row>
    <row r="38" spans="1:11" ht="38.25" x14ac:dyDescent="0.2">
      <c r="A38" s="21" t="s">
        <v>328</v>
      </c>
      <c r="B38" s="56" t="s">
        <v>497</v>
      </c>
      <c r="C38" s="246">
        <v>42938.845138888886</v>
      </c>
      <c r="D38" s="246">
        <v>42939.286805555559</v>
      </c>
      <c r="E38" s="69">
        <f t="shared" si="0"/>
        <v>0.4416666666729725</v>
      </c>
      <c r="F38" s="69">
        <f t="shared" si="1"/>
        <v>0</v>
      </c>
      <c r="G38" s="69">
        <f t="shared" si="2"/>
        <v>0</v>
      </c>
      <c r="H38" s="69">
        <f t="shared" si="3"/>
        <v>0</v>
      </c>
      <c r="I38" s="250" t="s">
        <v>510</v>
      </c>
      <c r="J38" s="23" t="s">
        <v>519</v>
      </c>
      <c r="K38" s="55" t="s">
        <v>1171</v>
      </c>
    </row>
    <row r="39" spans="1:11" ht="38.25" x14ac:dyDescent="0.2">
      <c r="A39" s="21" t="s">
        <v>1116</v>
      </c>
      <c r="B39" s="252" t="s">
        <v>1172</v>
      </c>
      <c r="C39" s="246">
        <v>42917.695833333331</v>
      </c>
      <c r="D39" s="246">
        <v>42917.761805555558</v>
      </c>
      <c r="E39" s="69">
        <f t="shared" si="0"/>
        <v>0</v>
      </c>
      <c r="F39" s="69">
        <f t="shared" si="1"/>
        <v>6.5972222226264421E-2</v>
      </c>
      <c r="G39" s="69">
        <f t="shared" si="2"/>
        <v>0</v>
      </c>
      <c r="H39" s="69">
        <f t="shared" si="3"/>
        <v>0</v>
      </c>
      <c r="I39" s="250"/>
      <c r="J39" s="23" t="s">
        <v>475</v>
      </c>
      <c r="K39" s="253" t="s">
        <v>1173</v>
      </c>
    </row>
    <row r="40" spans="1:11" ht="25.5" x14ac:dyDescent="0.2">
      <c r="A40" s="21" t="s">
        <v>1116</v>
      </c>
      <c r="B40" s="252" t="s">
        <v>1172</v>
      </c>
      <c r="C40" s="246">
        <v>42947.773611111108</v>
      </c>
      <c r="D40" s="246">
        <v>42947.809027777781</v>
      </c>
      <c r="E40" s="69">
        <f t="shared" si="0"/>
        <v>0</v>
      </c>
      <c r="F40" s="69">
        <f t="shared" si="1"/>
        <v>3.5416666672972497E-2</v>
      </c>
      <c r="G40" s="69">
        <f t="shared" si="2"/>
        <v>0</v>
      </c>
      <c r="H40" s="69">
        <f t="shared" si="3"/>
        <v>0</v>
      </c>
      <c r="I40" s="250"/>
      <c r="J40" s="23" t="s">
        <v>475</v>
      </c>
      <c r="K40" s="253" t="s">
        <v>1174</v>
      </c>
    </row>
    <row r="41" spans="1:11" ht="25.5" x14ac:dyDescent="0.2">
      <c r="A41" s="21" t="s">
        <v>1116</v>
      </c>
      <c r="B41" s="252" t="s">
        <v>1172</v>
      </c>
      <c r="C41" s="246">
        <v>42936.353472222225</v>
      </c>
      <c r="D41" s="246">
        <v>42936.399305555555</v>
      </c>
      <c r="E41" s="69">
        <f t="shared" si="0"/>
        <v>0</v>
      </c>
      <c r="F41" s="69">
        <f t="shared" si="1"/>
        <v>4.5833333329937886E-2</v>
      </c>
      <c r="G41" s="69">
        <f t="shared" si="2"/>
        <v>0</v>
      </c>
      <c r="H41" s="69">
        <f t="shared" si="3"/>
        <v>0</v>
      </c>
      <c r="I41" s="250"/>
      <c r="J41" s="23" t="s">
        <v>475</v>
      </c>
      <c r="K41" s="253" t="s">
        <v>1175</v>
      </c>
    </row>
    <row r="42" spans="1:11" x14ac:dyDescent="0.2">
      <c r="A42" s="21" t="s">
        <v>1116</v>
      </c>
      <c r="B42" s="252" t="s">
        <v>1172</v>
      </c>
      <c r="C42" s="246">
        <v>42933.236805555556</v>
      </c>
      <c r="D42" s="246">
        <v>42933.276388888888</v>
      </c>
      <c r="E42" s="69">
        <f t="shared" ref="E42:E73" si="4">IF(OR(D42="***",D42=""),0,IF(RIGHT(J42)="T",(+D42-C42),0))</f>
        <v>3.9583333331393078E-2</v>
      </c>
      <c r="F42" s="69">
        <f t="shared" ref="F42:F73" si="5">IF(OR(D42="***",D42=""),0,IF(RIGHT(J42)="U",(+D42-C42),0))</f>
        <v>0</v>
      </c>
      <c r="G42" s="69">
        <f t="shared" ref="G42:G73" si="6">IF(OR(D42="***",D42=""),0,IF(RIGHT(J42)="C",(+D42-C42),0))</f>
        <v>0</v>
      </c>
      <c r="H42" s="69">
        <f t="shared" ref="H42:H73" si="7">IF(OR(D42="***",D42=""),0,IF(RIGHT(J42)="D",(+D42-C42),0))</f>
        <v>0</v>
      </c>
      <c r="I42" s="250"/>
      <c r="J42" s="23" t="s">
        <v>1176</v>
      </c>
      <c r="K42" s="253" t="s">
        <v>1177</v>
      </c>
    </row>
    <row r="43" spans="1:11" x14ac:dyDescent="0.2">
      <c r="A43" s="21" t="s">
        <v>1116</v>
      </c>
      <c r="B43" s="252" t="s">
        <v>1172</v>
      </c>
      <c r="C43" s="246">
        <v>42933.690972222219</v>
      </c>
      <c r="D43" s="246">
        <v>42933.731944444444</v>
      </c>
      <c r="E43" s="69">
        <f t="shared" si="4"/>
        <v>4.0972222224809229E-2</v>
      </c>
      <c r="F43" s="69">
        <f t="shared" si="5"/>
        <v>0</v>
      </c>
      <c r="G43" s="69">
        <f t="shared" si="6"/>
        <v>0</v>
      </c>
      <c r="H43" s="69">
        <f t="shared" si="7"/>
        <v>0</v>
      </c>
      <c r="I43" s="250"/>
      <c r="J43" s="23" t="s">
        <v>1176</v>
      </c>
      <c r="K43" s="253" t="s">
        <v>1177</v>
      </c>
    </row>
    <row r="44" spans="1:11" ht="25.5" x14ac:dyDescent="0.2">
      <c r="A44" s="21" t="s">
        <v>50</v>
      </c>
      <c r="B44" s="56" t="s">
        <v>51</v>
      </c>
      <c r="C44" s="241">
        <v>42917</v>
      </c>
      <c r="D44" s="241">
        <v>42917.86041666667</v>
      </c>
      <c r="E44" s="69">
        <f t="shared" si="4"/>
        <v>0</v>
      </c>
      <c r="F44" s="69">
        <f t="shared" si="5"/>
        <v>0</v>
      </c>
      <c r="G44" s="69">
        <f t="shared" si="6"/>
        <v>0</v>
      </c>
      <c r="H44" s="69">
        <f t="shared" si="7"/>
        <v>0.86041666667006211</v>
      </c>
      <c r="I44" s="21" t="s">
        <v>600</v>
      </c>
      <c r="J44" s="21" t="s">
        <v>52</v>
      </c>
      <c r="K44" s="55" t="s">
        <v>601</v>
      </c>
    </row>
    <row r="45" spans="1:11" ht="25.5" x14ac:dyDescent="0.2">
      <c r="A45" s="21" t="s">
        <v>50</v>
      </c>
      <c r="B45" s="56" t="s">
        <v>51</v>
      </c>
      <c r="C45" s="241">
        <v>42918.10833333333</v>
      </c>
      <c r="D45" s="241">
        <v>42918.82916666667</v>
      </c>
      <c r="E45" s="69">
        <f t="shared" si="4"/>
        <v>0</v>
      </c>
      <c r="F45" s="69">
        <f t="shared" si="5"/>
        <v>0</v>
      </c>
      <c r="G45" s="69">
        <f t="shared" si="6"/>
        <v>0</v>
      </c>
      <c r="H45" s="69">
        <f t="shared" si="7"/>
        <v>0.72083333334012423</v>
      </c>
      <c r="I45" s="21" t="s">
        <v>1178</v>
      </c>
      <c r="J45" s="21" t="s">
        <v>52</v>
      </c>
      <c r="K45" s="55" t="s">
        <v>1179</v>
      </c>
    </row>
    <row r="46" spans="1:11" ht="25.5" x14ac:dyDescent="0.2">
      <c r="A46" s="21" t="s">
        <v>50</v>
      </c>
      <c r="B46" s="56" t="s">
        <v>51</v>
      </c>
      <c r="C46" s="241">
        <v>42920.285416666666</v>
      </c>
      <c r="D46" s="241">
        <v>42920.872916666667</v>
      </c>
      <c r="E46" s="69">
        <f t="shared" si="4"/>
        <v>0</v>
      </c>
      <c r="F46" s="69">
        <f t="shared" si="5"/>
        <v>0</v>
      </c>
      <c r="G46" s="69">
        <f t="shared" si="6"/>
        <v>0</v>
      </c>
      <c r="H46" s="69">
        <f t="shared" si="7"/>
        <v>0.58750000000145519</v>
      </c>
      <c r="I46" s="21" t="s">
        <v>1180</v>
      </c>
      <c r="J46" s="21" t="s">
        <v>52</v>
      </c>
      <c r="K46" s="55" t="s">
        <v>1181</v>
      </c>
    </row>
    <row r="47" spans="1:11" ht="25.5" x14ac:dyDescent="0.2">
      <c r="A47" s="21" t="s">
        <v>50</v>
      </c>
      <c r="B47" s="56" t="s">
        <v>51</v>
      </c>
      <c r="C47" s="241">
        <v>42921.068749999999</v>
      </c>
      <c r="D47" s="241">
        <v>42921.904861111114</v>
      </c>
      <c r="E47" s="69">
        <f t="shared" si="4"/>
        <v>0</v>
      </c>
      <c r="F47" s="69">
        <f t="shared" si="5"/>
        <v>0</v>
      </c>
      <c r="G47" s="69">
        <f t="shared" si="6"/>
        <v>0</v>
      </c>
      <c r="H47" s="69">
        <f t="shared" si="7"/>
        <v>0.836111111115315</v>
      </c>
      <c r="I47" s="21" t="s">
        <v>1182</v>
      </c>
      <c r="J47" s="21" t="s">
        <v>52</v>
      </c>
      <c r="K47" s="55" t="s">
        <v>1183</v>
      </c>
    </row>
    <row r="48" spans="1:11" ht="25.5" x14ac:dyDescent="0.2">
      <c r="A48" s="21" t="s">
        <v>50</v>
      </c>
      <c r="B48" s="56" t="s">
        <v>51</v>
      </c>
      <c r="C48" s="241">
        <v>42922.214583333334</v>
      </c>
      <c r="D48" s="241">
        <v>42922.621527777781</v>
      </c>
      <c r="E48" s="69">
        <f t="shared" si="4"/>
        <v>0</v>
      </c>
      <c r="F48" s="69">
        <f t="shared" si="5"/>
        <v>0</v>
      </c>
      <c r="G48" s="69">
        <f t="shared" si="6"/>
        <v>0</v>
      </c>
      <c r="H48" s="69">
        <f t="shared" si="7"/>
        <v>0.40694444444670808</v>
      </c>
      <c r="I48" s="21" t="s">
        <v>1184</v>
      </c>
      <c r="J48" s="21" t="s">
        <v>52</v>
      </c>
      <c r="K48" s="55" t="s">
        <v>1185</v>
      </c>
    </row>
    <row r="49" spans="1:11" ht="25.5" x14ac:dyDescent="0.2">
      <c r="A49" s="21" t="s">
        <v>50</v>
      </c>
      <c r="B49" s="56" t="s">
        <v>51</v>
      </c>
      <c r="C49" s="246">
        <v>42928.15625</v>
      </c>
      <c r="D49" s="246">
        <v>42929.601388888892</v>
      </c>
      <c r="E49" s="69">
        <f t="shared" si="4"/>
        <v>0</v>
      </c>
      <c r="F49" s="69">
        <f t="shared" si="5"/>
        <v>0</v>
      </c>
      <c r="G49" s="69">
        <f t="shared" si="6"/>
        <v>0</v>
      </c>
      <c r="H49" s="69">
        <f t="shared" si="7"/>
        <v>1.445138888891961</v>
      </c>
      <c r="I49" s="21" t="s">
        <v>1186</v>
      </c>
      <c r="J49" s="21" t="s">
        <v>52</v>
      </c>
      <c r="K49" s="55" t="s">
        <v>1187</v>
      </c>
    </row>
    <row r="50" spans="1:11" ht="25.5" x14ac:dyDescent="0.2">
      <c r="A50" s="21" t="s">
        <v>50</v>
      </c>
      <c r="B50" s="56" t="s">
        <v>51</v>
      </c>
      <c r="C50" s="246">
        <v>42936.334027777775</v>
      </c>
      <c r="D50" s="246">
        <v>42936.902777777781</v>
      </c>
      <c r="E50" s="69">
        <f t="shared" si="4"/>
        <v>0</v>
      </c>
      <c r="F50" s="69">
        <f t="shared" si="5"/>
        <v>0</v>
      </c>
      <c r="G50" s="69">
        <f t="shared" si="6"/>
        <v>0</v>
      </c>
      <c r="H50" s="69">
        <f t="shared" si="7"/>
        <v>0.56875000000582077</v>
      </c>
      <c r="I50" s="21" t="s">
        <v>1188</v>
      </c>
      <c r="J50" s="21" t="s">
        <v>52</v>
      </c>
      <c r="K50" s="55" t="s">
        <v>1189</v>
      </c>
    </row>
    <row r="51" spans="1:11" ht="25.5" x14ac:dyDescent="0.2">
      <c r="A51" s="21" t="s">
        <v>50</v>
      </c>
      <c r="B51" s="56" t="s">
        <v>51</v>
      </c>
      <c r="C51" s="246">
        <v>42939.690972222219</v>
      </c>
      <c r="D51" s="246">
        <v>42939.875694444447</v>
      </c>
      <c r="E51" s="69">
        <f t="shared" si="4"/>
        <v>0</v>
      </c>
      <c r="F51" s="69">
        <f t="shared" si="5"/>
        <v>0</v>
      </c>
      <c r="G51" s="69">
        <f t="shared" si="6"/>
        <v>0</v>
      </c>
      <c r="H51" s="69">
        <f t="shared" si="7"/>
        <v>0.18472222222771961</v>
      </c>
      <c r="I51" s="21" t="s">
        <v>1190</v>
      </c>
      <c r="J51" s="21" t="s">
        <v>52</v>
      </c>
      <c r="K51" s="55" t="s">
        <v>1191</v>
      </c>
    </row>
    <row r="52" spans="1:11" ht="25.5" x14ac:dyDescent="0.2">
      <c r="A52" s="21" t="s">
        <v>50</v>
      </c>
      <c r="B52" s="56" t="s">
        <v>51</v>
      </c>
      <c r="C52" s="246">
        <v>42940.147222222222</v>
      </c>
      <c r="D52" s="246">
        <v>42940.505555555559</v>
      </c>
      <c r="E52" s="69">
        <f t="shared" si="4"/>
        <v>0</v>
      </c>
      <c r="F52" s="69">
        <f t="shared" si="5"/>
        <v>0</v>
      </c>
      <c r="G52" s="69">
        <f t="shared" si="6"/>
        <v>0</v>
      </c>
      <c r="H52" s="69">
        <f t="shared" si="7"/>
        <v>0.35833333333721384</v>
      </c>
      <c r="I52" s="21" t="s">
        <v>1192</v>
      </c>
      <c r="J52" s="21" t="s">
        <v>52</v>
      </c>
      <c r="K52" s="55" t="s">
        <v>1193</v>
      </c>
    </row>
    <row r="53" spans="1:11" ht="25.5" x14ac:dyDescent="0.2">
      <c r="A53" s="21" t="s">
        <v>50</v>
      </c>
      <c r="B53" s="81" t="s">
        <v>51</v>
      </c>
      <c r="C53" s="246">
        <v>42946.286805555559</v>
      </c>
      <c r="D53" s="246">
        <v>42947.456250000003</v>
      </c>
      <c r="E53" s="69">
        <f t="shared" si="4"/>
        <v>0</v>
      </c>
      <c r="F53" s="69">
        <f t="shared" si="5"/>
        <v>0</v>
      </c>
      <c r="G53" s="69">
        <f t="shared" si="6"/>
        <v>0</v>
      </c>
      <c r="H53" s="69">
        <f t="shared" si="7"/>
        <v>1.1694444444437977</v>
      </c>
      <c r="I53" s="21" t="s">
        <v>1194</v>
      </c>
      <c r="J53" s="21" t="s">
        <v>52</v>
      </c>
      <c r="K53" s="55" t="s">
        <v>1195</v>
      </c>
    </row>
    <row r="54" spans="1:11" ht="25.5" x14ac:dyDescent="0.2">
      <c r="A54" s="21" t="s">
        <v>54</v>
      </c>
      <c r="B54" s="56" t="s">
        <v>55</v>
      </c>
      <c r="C54" s="241">
        <v>42919.283333333333</v>
      </c>
      <c r="D54" s="241">
        <v>42920.492361111108</v>
      </c>
      <c r="E54" s="69">
        <f t="shared" si="4"/>
        <v>0</v>
      </c>
      <c r="F54" s="69">
        <f t="shared" si="5"/>
        <v>0</v>
      </c>
      <c r="G54" s="69">
        <f t="shared" si="6"/>
        <v>0</v>
      </c>
      <c r="H54" s="69">
        <f t="shared" si="7"/>
        <v>1.2090277777751908</v>
      </c>
      <c r="I54" s="21" t="s">
        <v>1196</v>
      </c>
      <c r="J54" s="21" t="s">
        <v>52</v>
      </c>
      <c r="K54" s="55" t="s">
        <v>1197</v>
      </c>
    </row>
    <row r="55" spans="1:11" ht="25.5" x14ac:dyDescent="0.2">
      <c r="A55" s="21" t="s">
        <v>54</v>
      </c>
      <c r="B55" s="56" t="s">
        <v>55</v>
      </c>
      <c r="C55" s="241">
        <v>42921.895833333336</v>
      </c>
      <c r="D55" s="241">
        <v>42921.94027777778</v>
      </c>
      <c r="E55" s="69">
        <f t="shared" si="4"/>
        <v>4.4444444443797693E-2</v>
      </c>
      <c r="F55" s="69">
        <f t="shared" si="5"/>
        <v>0</v>
      </c>
      <c r="G55" s="69">
        <f t="shared" si="6"/>
        <v>0</v>
      </c>
      <c r="H55" s="69">
        <f t="shared" si="7"/>
        <v>0</v>
      </c>
      <c r="I55" s="21" t="s">
        <v>1198</v>
      </c>
      <c r="J55" s="21" t="s">
        <v>471</v>
      </c>
      <c r="K55" s="55" t="s">
        <v>1199</v>
      </c>
    </row>
    <row r="56" spans="1:11" ht="25.5" x14ac:dyDescent="0.2">
      <c r="A56" s="21" t="s">
        <v>54</v>
      </c>
      <c r="B56" s="56" t="s">
        <v>55</v>
      </c>
      <c r="C56" s="241">
        <v>42925.779861111114</v>
      </c>
      <c r="D56" s="241">
        <v>42926.604166666664</v>
      </c>
      <c r="E56" s="69">
        <f t="shared" si="4"/>
        <v>0</v>
      </c>
      <c r="F56" s="69">
        <f t="shared" si="5"/>
        <v>0</v>
      </c>
      <c r="G56" s="69">
        <f t="shared" si="6"/>
        <v>0</v>
      </c>
      <c r="H56" s="69">
        <f t="shared" si="7"/>
        <v>0.82430555555038154</v>
      </c>
      <c r="I56" s="21" t="s">
        <v>1200</v>
      </c>
      <c r="J56" s="21" t="s">
        <v>52</v>
      </c>
      <c r="K56" s="55" t="s">
        <v>1201</v>
      </c>
    </row>
    <row r="57" spans="1:11" ht="25.5" x14ac:dyDescent="0.2">
      <c r="A57" s="21" t="s">
        <v>54</v>
      </c>
      <c r="B57" s="56" t="s">
        <v>55</v>
      </c>
      <c r="C57" s="254">
        <v>42927.136805555558</v>
      </c>
      <c r="D57" s="254">
        <v>42927.960416666669</v>
      </c>
      <c r="E57" s="69">
        <f t="shared" si="4"/>
        <v>0</v>
      </c>
      <c r="F57" s="69">
        <f t="shared" si="5"/>
        <v>0</v>
      </c>
      <c r="G57" s="69">
        <f t="shared" si="6"/>
        <v>0</v>
      </c>
      <c r="H57" s="69">
        <f t="shared" si="7"/>
        <v>0.82361111111094942</v>
      </c>
      <c r="I57" s="21" t="s">
        <v>1202</v>
      </c>
      <c r="J57" s="21" t="s">
        <v>52</v>
      </c>
      <c r="K57" s="55" t="s">
        <v>1187</v>
      </c>
    </row>
    <row r="58" spans="1:11" ht="25.5" x14ac:dyDescent="0.2">
      <c r="A58" s="21" t="s">
        <v>54</v>
      </c>
      <c r="B58" s="56" t="s">
        <v>55</v>
      </c>
      <c r="C58" s="246">
        <v>42941.308333333334</v>
      </c>
      <c r="D58" s="246">
        <v>42941.622916666667</v>
      </c>
      <c r="E58" s="69">
        <f t="shared" si="4"/>
        <v>0</v>
      </c>
      <c r="F58" s="69">
        <f t="shared" si="5"/>
        <v>0</v>
      </c>
      <c r="G58" s="69">
        <f t="shared" si="6"/>
        <v>0</v>
      </c>
      <c r="H58" s="69">
        <f t="shared" si="7"/>
        <v>0.31458333333284827</v>
      </c>
      <c r="I58" s="21" t="s">
        <v>1203</v>
      </c>
      <c r="J58" s="21" t="s">
        <v>52</v>
      </c>
      <c r="K58" s="55" t="s">
        <v>1204</v>
      </c>
    </row>
    <row r="59" spans="1:11" ht="25.5" x14ac:dyDescent="0.2">
      <c r="A59" s="21" t="s">
        <v>523</v>
      </c>
      <c r="B59" s="242" t="s">
        <v>499</v>
      </c>
      <c r="C59" s="241">
        <v>42918.280555555553</v>
      </c>
      <c r="D59" s="241">
        <v>42918.590277777781</v>
      </c>
      <c r="E59" s="69">
        <f t="shared" si="4"/>
        <v>0</v>
      </c>
      <c r="F59" s="69">
        <f t="shared" si="5"/>
        <v>0</v>
      </c>
      <c r="G59" s="69">
        <f t="shared" si="6"/>
        <v>0</v>
      </c>
      <c r="H59" s="69">
        <f t="shared" si="7"/>
        <v>0.30972222222771961</v>
      </c>
      <c r="I59" s="21" t="s">
        <v>1205</v>
      </c>
      <c r="J59" s="21" t="s">
        <v>52</v>
      </c>
      <c r="K59" s="55" t="s">
        <v>1206</v>
      </c>
    </row>
    <row r="60" spans="1:11" ht="25.5" x14ac:dyDescent="0.2">
      <c r="A60" s="21" t="s">
        <v>523</v>
      </c>
      <c r="B60" s="242" t="s">
        <v>499</v>
      </c>
      <c r="C60" s="246">
        <v>42931.665277777778</v>
      </c>
      <c r="D60" s="246">
        <v>42931.748611111114</v>
      </c>
      <c r="E60" s="69">
        <f t="shared" si="4"/>
        <v>8.3333333335758653E-2</v>
      </c>
      <c r="F60" s="69">
        <f t="shared" si="5"/>
        <v>0</v>
      </c>
      <c r="G60" s="69">
        <f t="shared" si="6"/>
        <v>0</v>
      </c>
      <c r="H60" s="69">
        <f t="shared" si="7"/>
        <v>0</v>
      </c>
      <c r="I60" s="21" t="s">
        <v>1207</v>
      </c>
      <c r="J60" s="21" t="s">
        <v>473</v>
      </c>
      <c r="K60" s="55" t="s">
        <v>1208</v>
      </c>
    </row>
    <row r="61" spans="1:11" ht="63.75" x14ac:dyDescent="0.2">
      <c r="A61" s="21" t="s">
        <v>59</v>
      </c>
      <c r="B61" s="56" t="s">
        <v>60</v>
      </c>
      <c r="C61" s="241">
        <v>42925.361805555556</v>
      </c>
      <c r="D61" s="241">
        <v>42925.484722222223</v>
      </c>
      <c r="E61" s="69">
        <f t="shared" si="4"/>
        <v>0.12291666666715173</v>
      </c>
      <c r="F61" s="69">
        <f t="shared" si="5"/>
        <v>0</v>
      </c>
      <c r="G61" s="69">
        <f t="shared" si="6"/>
        <v>0</v>
      </c>
      <c r="H61" s="69">
        <f t="shared" si="7"/>
        <v>0</v>
      </c>
      <c r="I61" s="21" t="s">
        <v>510</v>
      </c>
      <c r="J61" s="21" t="s">
        <v>599</v>
      </c>
      <c r="K61" s="55" t="s">
        <v>1144</v>
      </c>
    </row>
    <row r="62" spans="1:11" ht="25.5" x14ac:dyDescent="0.2">
      <c r="A62" s="21" t="s">
        <v>448</v>
      </c>
      <c r="B62" s="56" t="s">
        <v>449</v>
      </c>
      <c r="C62" s="246">
        <v>42940.513194444444</v>
      </c>
      <c r="D62" s="246">
        <v>42940.688194444447</v>
      </c>
      <c r="E62" s="69">
        <f t="shared" si="4"/>
        <v>0.17500000000291038</v>
      </c>
      <c r="F62" s="69">
        <f t="shared" si="5"/>
        <v>0</v>
      </c>
      <c r="G62" s="69">
        <f t="shared" si="6"/>
        <v>0</v>
      </c>
      <c r="H62" s="69">
        <f t="shared" si="7"/>
        <v>0</v>
      </c>
      <c r="I62" s="21" t="s">
        <v>1209</v>
      </c>
      <c r="J62" s="21" t="s">
        <v>471</v>
      </c>
      <c r="K62" s="55" t="s">
        <v>1210</v>
      </c>
    </row>
    <row r="63" spans="1:11" ht="63.75" x14ac:dyDescent="0.2">
      <c r="A63" s="21" t="s">
        <v>482</v>
      </c>
      <c r="B63" s="56" t="s">
        <v>483</v>
      </c>
      <c r="C63" s="241">
        <v>42925.361805555556</v>
      </c>
      <c r="D63" s="241">
        <v>42925.45</v>
      </c>
      <c r="E63" s="69">
        <f t="shared" si="4"/>
        <v>8.819444444088731E-2</v>
      </c>
      <c r="F63" s="69">
        <f t="shared" si="5"/>
        <v>0</v>
      </c>
      <c r="G63" s="69">
        <f t="shared" si="6"/>
        <v>0</v>
      </c>
      <c r="H63" s="69">
        <f t="shared" si="7"/>
        <v>0</v>
      </c>
      <c r="I63" s="21" t="s">
        <v>510</v>
      </c>
      <c r="J63" s="21" t="s">
        <v>599</v>
      </c>
      <c r="K63" s="55" t="s">
        <v>1144</v>
      </c>
    </row>
    <row r="64" spans="1:11" ht="25.5" x14ac:dyDescent="0.2">
      <c r="A64" s="21" t="s">
        <v>484</v>
      </c>
      <c r="B64" s="56" t="s">
        <v>485</v>
      </c>
      <c r="C64" s="241">
        <v>42921.508333333331</v>
      </c>
      <c r="D64" s="241">
        <v>42921.534722222219</v>
      </c>
      <c r="E64" s="69">
        <f t="shared" si="4"/>
        <v>2.6388888887595385E-2</v>
      </c>
      <c r="F64" s="69">
        <f t="shared" si="5"/>
        <v>0</v>
      </c>
      <c r="G64" s="69">
        <f t="shared" si="6"/>
        <v>0</v>
      </c>
      <c r="H64" s="69">
        <f t="shared" si="7"/>
        <v>0</v>
      </c>
      <c r="I64" s="248" t="s">
        <v>510</v>
      </c>
      <c r="J64" s="21" t="s">
        <v>519</v>
      </c>
      <c r="K64" s="55" t="s">
        <v>1211</v>
      </c>
    </row>
    <row r="65" spans="1:11" ht="38.25" x14ac:dyDescent="0.2">
      <c r="A65" s="21" t="s">
        <v>522</v>
      </c>
      <c r="B65" s="56" t="s">
        <v>501</v>
      </c>
      <c r="C65" s="246">
        <v>42934.334722222222</v>
      </c>
      <c r="D65" s="246">
        <v>42934.416666666664</v>
      </c>
      <c r="E65" s="69">
        <f t="shared" si="4"/>
        <v>0</v>
      </c>
      <c r="F65" s="69">
        <f t="shared" si="5"/>
        <v>0</v>
      </c>
      <c r="G65" s="69">
        <f t="shared" si="6"/>
        <v>8.1944444442342501E-2</v>
      </c>
      <c r="H65" s="69">
        <f t="shared" si="7"/>
        <v>0</v>
      </c>
      <c r="I65" s="247" t="s">
        <v>510</v>
      </c>
      <c r="J65" s="31" t="s">
        <v>550</v>
      </c>
      <c r="K65" s="55" t="s">
        <v>1212</v>
      </c>
    </row>
    <row r="66" spans="1:11" ht="25.5" x14ac:dyDescent="0.2">
      <c r="A66" s="21" t="s">
        <v>65</v>
      </c>
      <c r="B66" s="56" t="s">
        <v>66</v>
      </c>
      <c r="C66" s="241">
        <v>42917</v>
      </c>
      <c r="D66" s="241">
        <v>42917.867361111108</v>
      </c>
      <c r="E66" s="69">
        <f t="shared" si="4"/>
        <v>0</v>
      </c>
      <c r="F66" s="69">
        <f t="shared" si="5"/>
        <v>0</v>
      </c>
      <c r="G66" s="69">
        <f t="shared" si="6"/>
        <v>0</v>
      </c>
      <c r="H66" s="69">
        <f t="shared" si="7"/>
        <v>0.86736111110803904</v>
      </c>
      <c r="I66" s="21" t="s">
        <v>607</v>
      </c>
      <c r="J66" s="21" t="s">
        <v>52</v>
      </c>
      <c r="K66" s="55" t="s">
        <v>608</v>
      </c>
    </row>
    <row r="67" spans="1:11" ht="25.5" x14ac:dyDescent="0.2">
      <c r="A67" s="21" t="s">
        <v>65</v>
      </c>
      <c r="B67" s="56" t="s">
        <v>66</v>
      </c>
      <c r="C67" s="241">
        <v>42918.299305555556</v>
      </c>
      <c r="D67" s="241">
        <v>42922.775694444441</v>
      </c>
      <c r="E67" s="69">
        <f t="shared" si="4"/>
        <v>0</v>
      </c>
      <c r="F67" s="69">
        <f t="shared" si="5"/>
        <v>0</v>
      </c>
      <c r="G67" s="69">
        <f t="shared" si="6"/>
        <v>0</v>
      </c>
      <c r="H67" s="69">
        <f t="shared" si="7"/>
        <v>4.476388888884685</v>
      </c>
      <c r="I67" s="21" t="s">
        <v>1213</v>
      </c>
      <c r="J67" s="21" t="s">
        <v>52</v>
      </c>
      <c r="K67" s="55" t="s">
        <v>1214</v>
      </c>
    </row>
    <row r="68" spans="1:11" ht="25.5" x14ac:dyDescent="0.2">
      <c r="A68" s="21" t="s">
        <v>65</v>
      </c>
      <c r="B68" s="56" t="s">
        <v>66</v>
      </c>
      <c r="C68" s="254">
        <v>42927.176388888889</v>
      </c>
      <c r="D68" s="254">
        <v>42927.942361111112</v>
      </c>
      <c r="E68" s="69">
        <f t="shared" si="4"/>
        <v>0</v>
      </c>
      <c r="F68" s="69">
        <f t="shared" si="5"/>
        <v>0</v>
      </c>
      <c r="G68" s="69">
        <f t="shared" si="6"/>
        <v>0</v>
      </c>
      <c r="H68" s="69">
        <f t="shared" si="7"/>
        <v>0.76597222222335404</v>
      </c>
      <c r="I68" s="21" t="s">
        <v>1215</v>
      </c>
      <c r="J68" s="21" t="s">
        <v>52</v>
      </c>
      <c r="K68" s="55" t="s">
        <v>606</v>
      </c>
    </row>
    <row r="69" spans="1:11" ht="25.5" x14ac:dyDescent="0.2">
      <c r="A69" s="21" t="s">
        <v>65</v>
      </c>
      <c r="B69" s="56" t="s">
        <v>66</v>
      </c>
      <c r="C69" s="246">
        <v>42931.318055555559</v>
      </c>
      <c r="D69" s="246">
        <v>42931.840277777781</v>
      </c>
      <c r="E69" s="69">
        <f t="shared" si="4"/>
        <v>0</v>
      </c>
      <c r="F69" s="69">
        <f t="shared" si="5"/>
        <v>0</v>
      </c>
      <c r="G69" s="69">
        <f t="shared" si="6"/>
        <v>0</v>
      </c>
      <c r="H69" s="69">
        <f t="shared" si="7"/>
        <v>0.52222222222189885</v>
      </c>
      <c r="I69" s="21" t="s">
        <v>1216</v>
      </c>
      <c r="J69" s="21" t="s">
        <v>470</v>
      </c>
      <c r="K69" s="55" t="s">
        <v>1217</v>
      </c>
    </row>
    <row r="70" spans="1:11" ht="25.5" x14ac:dyDescent="0.2">
      <c r="A70" s="21" t="s">
        <v>65</v>
      </c>
      <c r="B70" s="56" t="s">
        <v>66</v>
      </c>
      <c r="C70" s="246">
        <v>42932.320833333331</v>
      </c>
      <c r="D70" s="246">
        <v>42932.847222222219</v>
      </c>
      <c r="E70" s="69">
        <f t="shared" si="4"/>
        <v>0</v>
      </c>
      <c r="F70" s="69">
        <f t="shared" si="5"/>
        <v>0</v>
      </c>
      <c r="G70" s="69">
        <f t="shared" si="6"/>
        <v>0</v>
      </c>
      <c r="H70" s="69">
        <f t="shared" si="7"/>
        <v>0.52638888888759539</v>
      </c>
      <c r="I70" s="21" t="s">
        <v>1218</v>
      </c>
      <c r="J70" s="21" t="s">
        <v>470</v>
      </c>
      <c r="K70" s="55" t="s">
        <v>1217</v>
      </c>
    </row>
    <row r="71" spans="1:11" ht="25.5" x14ac:dyDescent="0.2">
      <c r="A71" s="21" t="s">
        <v>65</v>
      </c>
      <c r="B71" s="56" t="s">
        <v>66</v>
      </c>
      <c r="C71" s="246">
        <v>42933.501388888886</v>
      </c>
      <c r="D71" s="246">
        <v>42933.8125</v>
      </c>
      <c r="E71" s="69">
        <f t="shared" si="4"/>
        <v>0</v>
      </c>
      <c r="F71" s="69">
        <f t="shared" si="5"/>
        <v>0</v>
      </c>
      <c r="G71" s="69">
        <f t="shared" si="6"/>
        <v>0</v>
      </c>
      <c r="H71" s="69">
        <f t="shared" si="7"/>
        <v>0.31111111111385981</v>
      </c>
      <c r="I71" s="21" t="s">
        <v>1219</v>
      </c>
      <c r="J71" s="21" t="s">
        <v>470</v>
      </c>
      <c r="K71" s="55" t="s">
        <v>1217</v>
      </c>
    </row>
    <row r="72" spans="1:11" ht="25.5" x14ac:dyDescent="0.2">
      <c r="A72" s="21" t="s">
        <v>65</v>
      </c>
      <c r="B72" s="56" t="s">
        <v>66</v>
      </c>
      <c r="C72" s="246">
        <v>42940.222916666666</v>
      </c>
      <c r="D72" s="246">
        <v>42942.883333333331</v>
      </c>
      <c r="E72" s="69">
        <f t="shared" si="4"/>
        <v>0</v>
      </c>
      <c r="F72" s="69">
        <f t="shared" si="5"/>
        <v>0</v>
      </c>
      <c r="G72" s="69">
        <f t="shared" si="6"/>
        <v>0</v>
      </c>
      <c r="H72" s="69">
        <f t="shared" si="7"/>
        <v>2.6604166666656965</v>
      </c>
      <c r="I72" s="21" t="s">
        <v>1220</v>
      </c>
      <c r="J72" s="21" t="s">
        <v>52</v>
      </c>
      <c r="K72" s="55" t="s">
        <v>1221</v>
      </c>
    </row>
    <row r="73" spans="1:11" ht="25.5" x14ac:dyDescent="0.2">
      <c r="A73" s="21" t="s">
        <v>67</v>
      </c>
      <c r="B73" s="56" t="s">
        <v>68</v>
      </c>
      <c r="C73" s="246">
        <v>42931.318055555559</v>
      </c>
      <c r="D73" s="246">
        <v>42931.84375</v>
      </c>
      <c r="E73" s="69">
        <f t="shared" si="4"/>
        <v>0</v>
      </c>
      <c r="F73" s="69">
        <f t="shared" si="5"/>
        <v>0</v>
      </c>
      <c r="G73" s="69">
        <f t="shared" si="6"/>
        <v>0</v>
      </c>
      <c r="H73" s="69">
        <f t="shared" si="7"/>
        <v>0.52569444444088731</v>
      </c>
      <c r="I73" s="21" t="s">
        <v>1216</v>
      </c>
      <c r="J73" s="21" t="s">
        <v>470</v>
      </c>
      <c r="K73" s="55" t="s">
        <v>1217</v>
      </c>
    </row>
    <row r="74" spans="1:11" ht="25.5" x14ac:dyDescent="0.2">
      <c r="A74" s="21" t="s">
        <v>67</v>
      </c>
      <c r="B74" s="56" t="s">
        <v>68</v>
      </c>
      <c r="C74" s="246">
        <v>42932.320833333331</v>
      </c>
      <c r="D74" s="246">
        <v>42932.848611111112</v>
      </c>
      <c r="E74" s="69">
        <f t="shared" ref="E74:E105" si="8">IF(OR(D74="***",D74=""),0,IF(RIGHT(J74)="T",(+D74-C74),0))</f>
        <v>0</v>
      </c>
      <c r="F74" s="69">
        <f t="shared" ref="F74:F105" si="9">IF(OR(D74="***",D74=""),0,IF(RIGHT(J74)="U",(+D74-C74),0))</f>
        <v>0</v>
      </c>
      <c r="G74" s="69">
        <f t="shared" ref="G74:G105" si="10">IF(OR(D74="***",D74=""),0,IF(RIGHT(J74)="C",(+D74-C74),0))</f>
        <v>0</v>
      </c>
      <c r="H74" s="69">
        <f t="shared" ref="H74:H105" si="11">IF(OR(D74="***",D74=""),0,IF(RIGHT(J74)="D",(+D74-C74),0))</f>
        <v>0.52777777778101154</v>
      </c>
      <c r="I74" s="21" t="s">
        <v>1218</v>
      </c>
      <c r="J74" s="21" t="s">
        <v>470</v>
      </c>
      <c r="K74" s="55" t="s">
        <v>1217</v>
      </c>
    </row>
    <row r="75" spans="1:11" ht="25.5" x14ac:dyDescent="0.2">
      <c r="A75" s="21" t="s">
        <v>67</v>
      </c>
      <c r="B75" s="56" t="s">
        <v>68</v>
      </c>
      <c r="C75" s="246">
        <v>42933.501388888886</v>
      </c>
      <c r="D75" s="246">
        <v>42933.813888888886</v>
      </c>
      <c r="E75" s="69">
        <f t="shared" si="8"/>
        <v>0</v>
      </c>
      <c r="F75" s="69">
        <f t="shared" si="9"/>
        <v>0</v>
      </c>
      <c r="G75" s="69">
        <f t="shared" si="10"/>
        <v>0</v>
      </c>
      <c r="H75" s="69">
        <f t="shared" si="11"/>
        <v>0.3125</v>
      </c>
      <c r="I75" s="21" t="s">
        <v>1219</v>
      </c>
      <c r="J75" s="21" t="s">
        <v>470</v>
      </c>
      <c r="K75" s="55" t="s">
        <v>1217</v>
      </c>
    </row>
    <row r="76" spans="1:11" ht="25.5" x14ac:dyDescent="0.2">
      <c r="A76" s="21" t="s">
        <v>69</v>
      </c>
      <c r="B76" s="56" t="s">
        <v>70</v>
      </c>
      <c r="C76" s="241">
        <v>42919.341666666667</v>
      </c>
      <c r="D76" s="241">
        <v>42920.665277777778</v>
      </c>
      <c r="E76" s="69">
        <f t="shared" si="8"/>
        <v>0</v>
      </c>
      <c r="F76" s="69">
        <f t="shared" si="9"/>
        <v>0</v>
      </c>
      <c r="G76" s="69">
        <f t="shared" si="10"/>
        <v>0</v>
      </c>
      <c r="H76" s="69">
        <f t="shared" si="11"/>
        <v>1.3236111111109494</v>
      </c>
      <c r="I76" s="21" t="s">
        <v>1222</v>
      </c>
      <c r="J76" s="21" t="s">
        <v>52</v>
      </c>
      <c r="K76" s="55" t="s">
        <v>608</v>
      </c>
    </row>
    <row r="77" spans="1:11" ht="25.5" x14ac:dyDescent="0.2">
      <c r="A77" s="21" t="s">
        <v>73</v>
      </c>
      <c r="B77" s="56" t="s">
        <v>74</v>
      </c>
      <c r="C77" s="241">
        <v>42917</v>
      </c>
      <c r="D77" s="241">
        <v>42917.622916666667</v>
      </c>
      <c r="E77" s="69">
        <f t="shared" si="8"/>
        <v>0</v>
      </c>
      <c r="F77" s="69">
        <f t="shared" si="9"/>
        <v>0</v>
      </c>
      <c r="G77" s="69">
        <f t="shared" si="10"/>
        <v>0</v>
      </c>
      <c r="H77" s="69">
        <f t="shared" si="11"/>
        <v>0.62291666666715173</v>
      </c>
      <c r="I77" s="21" t="s">
        <v>610</v>
      </c>
      <c r="J77" s="21" t="s">
        <v>52</v>
      </c>
      <c r="K77" s="55" t="s">
        <v>611</v>
      </c>
    </row>
    <row r="78" spans="1:11" ht="25.5" x14ac:dyDescent="0.2">
      <c r="A78" s="21" t="s">
        <v>73</v>
      </c>
      <c r="B78" s="56" t="s">
        <v>74</v>
      </c>
      <c r="C78" s="241">
        <v>42918.056250000001</v>
      </c>
      <c r="D78" s="241">
        <v>42918.834722222222</v>
      </c>
      <c r="E78" s="69">
        <f t="shared" si="8"/>
        <v>0</v>
      </c>
      <c r="F78" s="69">
        <f t="shared" si="9"/>
        <v>0</v>
      </c>
      <c r="G78" s="69">
        <f t="shared" si="10"/>
        <v>0</v>
      </c>
      <c r="H78" s="69">
        <f t="shared" si="11"/>
        <v>0.77847222222044365</v>
      </c>
      <c r="I78" s="21" t="s">
        <v>1223</v>
      </c>
      <c r="J78" s="21" t="s">
        <v>52</v>
      </c>
      <c r="K78" s="55" t="s">
        <v>1224</v>
      </c>
    </row>
    <row r="79" spans="1:11" ht="25.5" x14ac:dyDescent="0.2">
      <c r="A79" s="21" t="s">
        <v>73</v>
      </c>
      <c r="B79" s="56" t="s">
        <v>74</v>
      </c>
      <c r="C79" s="241">
        <v>42919.13958333333</v>
      </c>
      <c r="D79" s="241">
        <v>42920.873611111114</v>
      </c>
      <c r="E79" s="69">
        <f t="shared" si="8"/>
        <v>0</v>
      </c>
      <c r="F79" s="69">
        <f t="shared" si="9"/>
        <v>0</v>
      </c>
      <c r="G79" s="69">
        <f t="shared" si="10"/>
        <v>0</v>
      </c>
      <c r="H79" s="69">
        <f t="shared" si="11"/>
        <v>1.7340277777839219</v>
      </c>
      <c r="I79" s="21" t="s">
        <v>1225</v>
      </c>
      <c r="J79" s="21" t="s">
        <v>52</v>
      </c>
      <c r="K79" s="55" t="s">
        <v>1226</v>
      </c>
    </row>
    <row r="80" spans="1:11" ht="25.5" x14ac:dyDescent="0.2">
      <c r="A80" s="21" t="s">
        <v>73</v>
      </c>
      <c r="B80" s="56" t="s">
        <v>74</v>
      </c>
      <c r="C80" s="241">
        <v>42921.072222222225</v>
      </c>
      <c r="D80" s="241">
        <v>42921.539583333331</v>
      </c>
      <c r="E80" s="69">
        <f t="shared" si="8"/>
        <v>0</v>
      </c>
      <c r="F80" s="69">
        <f t="shared" si="9"/>
        <v>0</v>
      </c>
      <c r="G80" s="69">
        <f t="shared" si="10"/>
        <v>0</v>
      </c>
      <c r="H80" s="69">
        <f t="shared" si="11"/>
        <v>0.46736111110658385</v>
      </c>
      <c r="I80" s="21" t="s">
        <v>1227</v>
      </c>
      <c r="J80" s="21" t="s">
        <v>52</v>
      </c>
      <c r="K80" s="55" t="s">
        <v>1226</v>
      </c>
    </row>
    <row r="81" spans="1:11" ht="25.5" x14ac:dyDescent="0.2">
      <c r="A81" s="21" t="s">
        <v>73</v>
      </c>
      <c r="B81" s="56" t="s">
        <v>74</v>
      </c>
      <c r="C81" s="241">
        <v>42922.175694444442</v>
      </c>
      <c r="D81" s="241">
        <v>42923.624305555553</v>
      </c>
      <c r="E81" s="69">
        <f t="shared" si="8"/>
        <v>0</v>
      </c>
      <c r="F81" s="69">
        <f t="shared" si="9"/>
        <v>0</v>
      </c>
      <c r="G81" s="69">
        <f t="shared" si="10"/>
        <v>0</v>
      </c>
      <c r="H81" s="69">
        <f t="shared" si="11"/>
        <v>1.4486111111109494</v>
      </c>
      <c r="I81" s="21" t="s">
        <v>1228</v>
      </c>
      <c r="J81" s="21" t="s">
        <v>52</v>
      </c>
      <c r="K81" s="55" t="s">
        <v>1226</v>
      </c>
    </row>
    <row r="82" spans="1:11" ht="25.5" x14ac:dyDescent="0.2">
      <c r="A82" s="21" t="s">
        <v>73</v>
      </c>
      <c r="B82" s="56" t="s">
        <v>74</v>
      </c>
      <c r="C82" s="241">
        <v>42924.299305555556</v>
      </c>
      <c r="D82" s="241">
        <v>42924.887499999997</v>
      </c>
      <c r="E82" s="69">
        <f t="shared" si="8"/>
        <v>0</v>
      </c>
      <c r="F82" s="69">
        <f t="shared" si="9"/>
        <v>0</v>
      </c>
      <c r="G82" s="69">
        <f t="shared" si="10"/>
        <v>0</v>
      </c>
      <c r="H82" s="69">
        <f t="shared" si="11"/>
        <v>0.58819444444088731</v>
      </c>
      <c r="I82" s="21" t="s">
        <v>1229</v>
      </c>
      <c r="J82" s="21" t="s">
        <v>52</v>
      </c>
      <c r="K82" s="55" t="s">
        <v>605</v>
      </c>
    </row>
    <row r="83" spans="1:11" ht="25.5" x14ac:dyDescent="0.2">
      <c r="A83" s="21" t="s">
        <v>73</v>
      </c>
      <c r="B83" s="56" t="s">
        <v>74</v>
      </c>
      <c r="C83" s="254">
        <v>42927.138194444444</v>
      </c>
      <c r="D83" s="254">
        <v>42927.901388888888</v>
      </c>
      <c r="E83" s="69">
        <f t="shared" si="8"/>
        <v>0</v>
      </c>
      <c r="F83" s="69">
        <f t="shared" si="9"/>
        <v>0</v>
      </c>
      <c r="G83" s="69">
        <f t="shared" si="10"/>
        <v>0</v>
      </c>
      <c r="H83" s="69">
        <f t="shared" si="11"/>
        <v>0.76319444444379769</v>
      </c>
      <c r="I83" s="21" t="s">
        <v>1230</v>
      </c>
      <c r="J83" s="21" t="s">
        <v>52</v>
      </c>
      <c r="K83" s="55" t="s">
        <v>608</v>
      </c>
    </row>
    <row r="84" spans="1:11" ht="25.5" x14ac:dyDescent="0.2">
      <c r="A84" s="21" t="s">
        <v>73</v>
      </c>
      <c r="B84" s="56" t="s">
        <v>74</v>
      </c>
      <c r="C84" s="246">
        <v>42928.142361111109</v>
      </c>
      <c r="D84" s="246">
        <v>42929.675000000003</v>
      </c>
      <c r="E84" s="69">
        <f t="shared" si="8"/>
        <v>0</v>
      </c>
      <c r="F84" s="69">
        <f t="shared" si="9"/>
        <v>0</v>
      </c>
      <c r="G84" s="69">
        <f t="shared" si="10"/>
        <v>0</v>
      </c>
      <c r="H84" s="69">
        <f t="shared" si="11"/>
        <v>1.5326388888934162</v>
      </c>
      <c r="I84" s="21" t="s">
        <v>1231</v>
      </c>
      <c r="J84" s="21" t="s">
        <v>52</v>
      </c>
      <c r="K84" s="55" t="s">
        <v>1226</v>
      </c>
    </row>
    <row r="85" spans="1:11" ht="25.5" x14ac:dyDescent="0.2">
      <c r="A85" s="21" t="s">
        <v>73</v>
      </c>
      <c r="B85" s="56" t="s">
        <v>74</v>
      </c>
      <c r="C85" s="246">
        <v>42930.322916666664</v>
      </c>
      <c r="D85" s="246">
        <v>42930.393055555556</v>
      </c>
      <c r="E85" s="69">
        <f t="shared" si="8"/>
        <v>0</v>
      </c>
      <c r="F85" s="69">
        <f t="shared" si="9"/>
        <v>0</v>
      </c>
      <c r="G85" s="69">
        <f t="shared" si="10"/>
        <v>0</v>
      </c>
      <c r="H85" s="69">
        <f t="shared" si="11"/>
        <v>7.013888889196096E-2</v>
      </c>
      <c r="I85" s="21" t="s">
        <v>604</v>
      </c>
      <c r="J85" s="21" t="s">
        <v>52</v>
      </c>
      <c r="K85" s="55" t="s">
        <v>609</v>
      </c>
    </row>
    <row r="86" spans="1:11" ht="25.5" x14ac:dyDescent="0.2">
      <c r="A86" s="21" t="s">
        <v>73</v>
      </c>
      <c r="B86" s="56" t="s">
        <v>74</v>
      </c>
      <c r="C86" s="246">
        <v>42930.393055555556</v>
      </c>
      <c r="D86" s="246">
        <v>42930.601388888892</v>
      </c>
      <c r="E86" s="69">
        <f t="shared" si="8"/>
        <v>0.20833333333575865</v>
      </c>
      <c r="F86" s="69">
        <f t="shared" si="9"/>
        <v>0</v>
      </c>
      <c r="G86" s="69">
        <f t="shared" si="10"/>
        <v>0</v>
      </c>
      <c r="H86" s="69">
        <f t="shared" si="11"/>
        <v>0</v>
      </c>
      <c r="I86" s="21" t="s">
        <v>1232</v>
      </c>
      <c r="J86" s="21" t="s">
        <v>471</v>
      </c>
      <c r="K86" s="55" t="s">
        <v>1233</v>
      </c>
    </row>
    <row r="87" spans="1:11" ht="25.5" x14ac:dyDescent="0.2">
      <c r="A87" s="21" t="s">
        <v>73</v>
      </c>
      <c r="B87" s="56" t="s">
        <v>74</v>
      </c>
      <c r="C87" s="246">
        <v>42934.177777777775</v>
      </c>
      <c r="D87" s="246">
        <v>42934.614583333336</v>
      </c>
      <c r="E87" s="69">
        <f t="shared" si="8"/>
        <v>0</v>
      </c>
      <c r="F87" s="69">
        <f t="shared" si="9"/>
        <v>0</v>
      </c>
      <c r="G87" s="69">
        <f t="shared" si="10"/>
        <v>0</v>
      </c>
      <c r="H87" s="69">
        <f t="shared" si="11"/>
        <v>0.43680555556056788</v>
      </c>
      <c r="I87" s="21" t="s">
        <v>1234</v>
      </c>
      <c r="J87" s="21" t="s">
        <v>52</v>
      </c>
      <c r="K87" s="55" t="s">
        <v>606</v>
      </c>
    </row>
    <row r="88" spans="1:11" ht="25.5" x14ac:dyDescent="0.2">
      <c r="A88" s="21" t="s">
        <v>73</v>
      </c>
      <c r="B88" s="56" t="s">
        <v>74</v>
      </c>
      <c r="C88" s="246">
        <v>42936.337500000001</v>
      </c>
      <c r="D88" s="246">
        <v>42937.893750000003</v>
      </c>
      <c r="E88" s="69">
        <f t="shared" si="8"/>
        <v>0</v>
      </c>
      <c r="F88" s="69">
        <f t="shared" si="9"/>
        <v>0</v>
      </c>
      <c r="G88" s="69">
        <f t="shared" si="10"/>
        <v>0</v>
      </c>
      <c r="H88" s="69">
        <f t="shared" si="11"/>
        <v>1.5562500000014552</v>
      </c>
      <c r="I88" s="21" t="s">
        <v>1235</v>
      </c>
      <c r="J88" s="21" t="s">
        <v>52</v>
      </c>
      <c r="K88" s="55" t="s">
        <v>1236</v>
      </c>
    </row>
    <row r="89" spans="1:11" ht="25.5" x14ac:dyDescent="0.2">
      <c r="A89" s="21" t="s">
        <v>73</v>
      </c>
      <c r="B89" s="56" t="s">
        <v>74</v>
      </c>
      <c r="C89" s="246">
        <v>42939.125694444447</v>
      </c>
      <c r="D89" s="246">
        <v>42940.49722222222</v>
      </c>
      <c r="E89" s="69">
        <f t="shared" si="8"/>
        <v>0</v>
      </c>
      <c r="F89" s="69">
        <f t="shared" si="9"/>
        <v>0</v>
      </c>
      <c r="G89" s="69">
        <f t="shared" si="10"/>
        <v>0</v>
      </c>
      <c r="H89" s="69">
        <f t="shared" si="11"/>
        <v>1.3715277777737356</v>
      </c>
      <c r="I89" s="21" t="s">
        <v>1237</v>
      </c>
      <c r="J89" s="21" t="s">
        <v>52</v>
      </c>
      <c r="K89" s="55" t="s">
        <v>1238</v>
      </c>
    </row>
    <row r="90" spans="1:11" ht="25.5" x14ac:dyDescent="0.2">
      <c r="A90" s="21" t="s">
        <v>73</v>
      </c>
      <c r="B90" s="56" t="s">
        <v>74</v>
      </c>
      <c r="C90" s="246">
        <v>42946.8</v>
      </c>
      <c r="D90" s="246">
        <v>42948</v>
      </c>
      <c r="E90" s="69">
        <f t="shared" si="8"/>
        <v>0</v>
      </c>
      <c r="F90" s="69">
        <f t="shared" si="9"/>
        <v>0</v>
      </c>
      <c r="G90" s="69">
        <f t="shared" si="10"/>
        <v>0</v>
      </c>
      <c r="H90" s="69">
        <f t="shared" si="11"/>
        <v>1.1999999999970896</v>
      </c>
      <c r="I90" s="21" t="s">
        <v>1239</v>
      </c>
      <c r="J90" s="21" t="s">
        <v>52</v>
      </c>
      <c r="K90" s="55" t="s">
        <v>1240</v>
      </c>
    </row>
    <row r="91" spans="1:11" x14ac:dyDescent="0.2">
      <c r="A91" s="257" t="s">
        <v>558</v>
      </c>
      <c r="B91" s="421" t="s">
        <v>551</v>
      </c>
      <c r="C91" s="422">
        <v>42936.025000000001</v>
      </c>
      <c r="D91" s="422">
        <v>42936.059027777781</v>
      </c>
      <c r="E91" s="423">
        <f t="shared" si="8"/>
        <v>3.4027777779556345E-2</v>
      </c>
      <c r="F91" s="423">
        <f t="shared" si="9"/>
        <v>0</v>
      </c>
      <c r="G91" s="423">
        <f t="shared" si="10"/>
        <v>0</v>
      </c>
      <c r="H91" s="423">
        <f t="shared" si="11"/>
        <v>0</v>
      </c>
      <c r="I91" s="424" t="s">
        <v>510</v>
      </c>
      <c r="J91" s="257" t="s">
        <v>477</v>
      </c>
      <c r="K91" s="425" t="s">
        <v>1241</v>
      </c>
    </row>
    <row r="92" spans="1:11" ht="63.75" x14ac:dyDescent="0.2">
      <c r="A92" s="21" t="s">
        <v>85</v>
      </c>
      <c r="B92" s="56" t="s">
        <v>86</v>
      </c>
      <c r="C92" s="241">
        <v>42925.361805555556</v>
      </c>
      <c r="D92" s="241">
        <v>42925.446527777778</v>
      </c>
      <c r="E92" s="69">
        <f t="shared" si="8"/>
        <v>8.4722222221898846E-2</v>
      </c>
      <c r="F92" s="69">
        <f t="shared" si="9"/>
        <v>0</v>
      </c>
      <c r="G92" s="69">
        <f t="shared" si="10"/>
        <v>0</v>
      </c>
      <c r="H92" s="69">
        <f t="shared" si="11"/>
        <v>0</v>
      </c>
      <c r="I92" s="21" t="s">
        <v>510</v>
      </c>
      <c r="J92" s="21" t="s">
        <v>599</v>
      </c>
      <c r="K92" s="55" t="s">
        <v>1144</v>
      </c>
    </row>
    <row r="93" spans="1:11" ht="63.75" x14ac:dyDescent="0.2">
      <c r="A93" s="21" t="s">
        <v>87</v>
      </c>
      <c r="B93" s="56" t="s">
        <v>88</v>
      </c>
      <c r="C93" s="241">
        <v>42925.361805555556</v>
      </c>
      <c r="D93" s="241">
        <v>42925.45208333333</v>
      </c>
      <c r="E93" s="69">
        <f t="shared" si="8"/>
        <v>9.0277777773735579E-2</v>
      </c>
      <c r="F93" s="69">
        <f t="shared" si="9"/>
        <v>0</v>
      </c>
      <c r="G93" s="69">
        <f t="shared" si="10"/>
        <v>0</v>
      </c>
      <c r="H93" s="69">
        <f t="shared" si="11"/>
        <v>0</v>
      </c>
      <c r="I93" s="21" t="s">
        <v>510</v>
      </c>
      <c r="J93" s="21" t="s">
        <v>599</v>
      </c>
      <c r="K93" s="55" t="s">
        <v>1144</v>
      </c>
    </row>
    <row r="94" spans="1:11" ht="63.75" x14ac:dyDescent="0.2">
      <c r="A94" s="21" t="s">
        <v>89</v>
      </c>
      <c r="B94" s="56" t="s">
        <v>90</v>
      </c>
      <c r="C94" s="241">
        <v>42925.361805555556</v>
      </c>
      <c r="D94" s="241">
        <v>42925.40902777778</v>
      </c>
      <c r="E94" s="69">
        <f t="shared" si="8"/>
        <v>4.7222222223354038E-2</v>
      </c>
      <c r="F94" s="69">
        <f t="shared" si="9"/>
        <v>0</v>
      </c>
      <c r="G94" s="69">
        <f t="shared" si="10"/>
        <v>0</v>
      </c>
      <c r="H94" s="69">
        <f t="shared" si="11"/>
        <v>0</v>
      </c>
      <c r="I94" s="21" t="s">
        <v>510</v>
      </c>
      <c r="J94" s="21" t="s">
        <v>599</v>
      </c>
      <c r="K94" s="55" t="s">
        <v>1144</v>
      </c>
    </row>
    <row r="95" spans="1:11" ht="25.5" x14ac:dyDescent="0.2">
      <c r="A95" s="21" t="s">
        <v>91</v>
      </c>
      <c r="B95" s="56" t="s">
        <v>92</v>
      </c>
      <c r="C95" s="241">
        <v>42924.521527777775</v>
      </c>
      <c r="D95" s="241">
        <v>42924.525000000001</v>
      </c>
      <c r="E95" s="69">
        <f t="shared" si="8"/>
        <v>3.4722222262644209E-3</v>
      </c>
      <c r="F95" s="69">
        <f t="shared" si="9"/>
        <v>0</v>
      </c>
      <c r="G95" s="69">
        <f t="shared" si="10"/>
        <v>0</v>
      </c>
      <c r="H95" s="69">
        <f t="shared" si="11"/>
        <v>0</v>
      </c>
      <c r="I95" s="21" t="s">
        <v>1242</v>
      </c>
      <c r="J95" s="21" t="s">
        <v>473</v>
      </c>
      <c r="K95" s="55" t="s">
        <v>1243</v>
      </c>
    </row>
    <row r="96" spans="1:11" ht="63.75" x14ac:dyDescent="0.2">
      <c r="A96" s="21" t="s">
        <v>91</v>
      </c>
      <c r="B96" s="56" t="s">
        <v>92</v>
      </c>
      <c r="C96" s="241">
        <v>42925.361805555556</v>
      </c>
      <c r="D96" s="241">
        <v>42925.411111111112</v>
      </c>
      <c r="E96" s="69">
        <f t="shared" si="8"/>
        <v>4.9305555556202307E-2</v>
      </c>
      <c r="F96" s="69">
        <f t="shared" si="9"/>
        <v>0</v>
      </c>
      <c r="G96" s="69">
        <f t="shared" si="10"/>
        <v>0</v>
      </c>
      <c r="H96" s="69">
        <f t="shared" si="11"/>
        <v>0</v>
      </c>
      <c r="I96" s="21" t="s">
        <v>510</v>
      </c>
      <c r="J96" s="21" t="s">
        <v>599</v>
      </c>
      <c r="K96" s="55" t="s">
        <v>1144</v>
      </c>
    </row>
    <row r="97" spans="1:11" ht="25.5" x14ac:dyDescent="0.2">
      <c r="A97" s="21" t="s">
        <v>99</v>
      </c>
      <c r="B97" s="56" t="s">
        <v>100</v>
      </c>
      <c r="C97" s="241">
        <v>42920.672222222223</v>
      </c>
      <c r="D97" s="241">
        <v>42920.695833333331</v>
      </c>
      <c r="E97" s="69">
        <f t="shared" si="8"/>
        <v>2.361111110803904E-2</v>
      </c>
      <c r="F97" s="69">
        <f t="shared" si="9"/>
        <v>0</v>
      </c>
      <c r="G97" s="69">
        <f t="shared" si="10"/>
        <v>0</v>
      </c>
      <c r="H97" s="69">
        <f t="shared" si="11"/>
        <v>0</v>
      </c>
      <c r="I97" s="21" t="s">
        <v>1244</v>
      </c>
      <c r="J97" s="21" t="s">
        <v>473</v>
      </c>
      <c r="K97" s="55" t="s">
        <v>1245</v>
      </c>
    </row>
    <row r="98" spans="1:11" ht="25.5" x14ac:dyDescent="0.2">
      <c r="A98" s="21" t="s">
        <v>436</v>
      </c>
      <c r="B98" s="56" t="s">
        <v>567</v>
      </c>
      <c r="C98" s="241">
        <v>42917.495833333334</v>
      </c>
      <c r="D98" s="241">
        <v>42917.519444444442</v>
      </c>
      <c r="E98" s="69">
        <f t="shared" si="8"/>
        <v>2.361111110803904E-2</v>
      </c>
      <c r="F98" s="69">
        <f t="shared" si="9"/>
        <v>0</v>
      </c>
      <c r="G98" s="69">
        <f t="shared" si="10"/>
        <v>0</v>
      </c>
      <c r="H98" s="69">
        <f t="shared" si="11"/>
        <v>0</v>
      </c>
      <c r="I98" s="248" t="s">
        <v>510</v>
      </c>
      <c r="J98" s="23" t="s">
        <v>477</v>
      </c>
      <c r="K98" s="55" t="s">
        <v>1246</v>
      </c>
    </row>
    <row r="99" spans="1:11" ht="25.5" x14ac:dyDescent="0.2">
      <c r="A99" s="21" t="s">
        <v>438</v>
      </c>
      <c r="B99" s="56" t="s">
        <v>568</v>
      </c>
      <c r="C99" s="241">
        <v>42924.542361111111</v>
      </c>
      <c r="D99" s="241">
        <v>42924.542361111111</v>
      </c>
      <c r="E99" s="69">
        <f t="shared" si="8"/>
        <v>0</v>
      </c>
      <c r="F99" s="69">
        <f t="shared" si="9"/>
        <v>0</v>
      </c>
      <c r="G99" s="69">
        <f t="shared" si="10"/>
        <v>0</v>
      </c>
      <c r="H99" s="69">
        <f t="shared" si="11"/>
        <v>0</v>
      </c>
      <c r="I99" s="248" t="s">
        <v>510</v>
      </c>
      <c r="J99" s="23" t="s">
        <v>488</v>
      </c>
      <c r="K99" s="55" t="s">
        <v>1247</v>
      </c>
    </row>
    <row r="100" spans="1:11" ht="25.5" x14ac:dyDescent="0.2">
      <c r="A100" s="21" t="s">
        <v>107</v>
      </c>
      <c r="B100" s="56" t="s">
        <v>613</v>
      </c>
      <c r="C100" s="241">
        <v>42918.304166666669</v>
      </c>
      <c r="D100" s="241">
        <v>42918.640972222223</v>
      </c>
      <c r="E100" s="69">
        <f t="shared" si="8"/>
        <v>0</v>
      </c>
      <c r="F100" s="69">
        <f t="shared" si="9"/>
        <v>0</v>
      </c>
      <c r="G100" s="69">
        <f t="shared" si="10"/>
        <v>0</v>
      </c>
      <c r="H100" s="69">
        <f t="shared" si="11"/>
        <v>0.33680555555474712</v>
      </c>
      <c r="I100" s="21" t="s">
        <v>1248</v>
      </c>
      <c r="J100" s="21" t="s">
        <v>52</v>
      </c>
      <c r="K100" s="55" t="s">
        <v>1249</v>
      </c>
    </row>
    <row r="101" spans="1:11" ht="25.5" x14ac:dyDescent="0.2">
      <c r="A101" s="21" t="s">
        <v>107</v>
      </c>
      <c r="B101" s="56" t="s">
        <v>613</v>
      </c>
      <c r="C101" s="241">
        <v>42919.286111111112</v>
      </c>
      <c r="D101" s="241">
        <v>42919.407638888886</v>
      </c>
      <c r="E101" s="69">
        <f t="shared" si="8"/>
        <v>0</v>
      </c>
      <c r="F101" s="69">
        <f t="shared" si="9"/>
        <v>0</v>
      </c>
      <c r="G101" s="69">
        <f t="shared" si="10"/>
        <v>0</v>
      </c>
      <c r="H101" s="69">
        <f t="shared" si="11"/>
        <v>0.12152777777373558</v>
      </c>
      <c r="I101" s="21" t="s">
        <v>1250</v>
      </c>
      <c r="J101" s="21" t="s">
        <v>52</v>
      </c>
      <c r="K101" s="55" t="s">
        <v>1251</v>
      </c>
    </row>
    <row r="102" spans="1:11" s="240" customFormat="1" ht="25.5" x14ac:dyDescent="0.2">
      <c r="A102" s="21" t="s">
        <v>107</v>
      </c>
      <c r="B102" s="56" t="s">
        <v>613</v>
      </c>
      <c r="C102" s="241">
        <v>42920.256944444445</v>
      </c>
      <c r="D102" s="241">
        <v>42920.397222222222</v>
      </c>
      <c r="E102" s="69">
        <f t="shared" si="8"/>
        <v>0</v>
      </c>
      <c r="F102" s="69">
        <f t="shared" si="9"/>
        <v>0</v>
      </c>
      <c r="G102" s="69">
        <f t="shared" si="10"/>
        <v>0</v>
      </c>
      <c r="H102" s="69">
        <f t="shared" si="11"/>
        <v>0.14027777777664596</v>
      </c>
      <c r="I102" s="21" t="s">
        <v>1252</v>
      </c>
      <c r="J102" s="21" t="s">
        <v>52</v>
      </c>
      <c r="K102" s="55" t="s">
        <v>1249</v>
      </c>
    </row>
    <row r="103" spans="1:11" ht="25.5" x14ac:dyDescent="0.2">
      <c r="A103" s="21" t="s">
        <v>107</v>
      </c>
      <c r="B103" s="56" t="s">
        <v>613</v>
      </c>
      <c r="C103" s="241">
        <v>42921.074305555558</v>
      </c>
      <c r="D103" s="241">
        <v>42921.552083333336</v>
      </c>
      <c r="E103" s="69">
        <f t="shared" si="8"/>
        <v>0</v>
      </c>
      <c r="F103" s="69">
        <f t="shared" si="9"/>
        <v>0</v>
      </c>
      <c r="G103" s="69">
        <f t="shared" si="10"/>
        <v>0</v>
      </c>
      <c r="H103" s="69">
        <f t="shared" si="11"/>
        <v>0.47777777777810115</v>
      </c>
      <c r="I103" s="21" t="s">
        <v>1253</v>
      </c>
      <c r="J103" s="21" t="s">
        <v>52</v>
      </c>
      <c r="K103" s="55" t="s">
        <v>1249</v>
      </c>
    </row>
    <row r="104" spans="1:11" ht="25.5" x14ac:dyDescent="0.2">
      <c r="A104" s="21" t="s">
        <v>109</v>
      </c>
      <c r="B104" s="56" t="s">
        <v>110</v>
      </c>
      <c r="C104" s="246">
        <v>42932.705555555556</v>
      </c>
      <c r="D104" s="246">
        <v>42932.71597222222</v>
      </c>
      <c r="E104" s="69">
        <f t="shared" si="8"/>
        <v>1.0416666664241347E-2</v>
      </c>
      <c r="F104" s="69">
        <f t="shared" si="9"/>
        <v>0</v>
      </c>
      <c r="G104" s="69">
        <f t="shared" si="10"/>
        <v>0</v>
      </c>
      <c r="H104" s="69">
        <f t="shared" si="11"/>
        <v>0</v>
      </c>
      <c r="I104" s="247" t="s">
        <v>510</v>
      </c>
      <c r="J104" s="23" t="s">
        <v>1254</v>
      </c>
      <c r="K104" s="55" t="s">
        <v>1255</v>
      </c>
    </row>
    <row r="105" spans="1:11" ht="25.5" x14ac:dyDescent="0.2">
      <c r="A105" s="21" t="s">
        <v>109</v>
      </c>
      <c r="B105" s="81" t="s">
        <v>110</v>
      </c>
      <c r="C105" s="246">
        <v>42946.277777777781</v>
      </c>
      <c r="D105" s="246">
        <v>42947.599305555559</v>
      </c>
      <c r="E105" s="69">
        <f t="shared" si="8"/>
        <v>0</v>
      </c>
      <c r="F105" s="69">
        <f t="shared" si="9"/>
        <v>0</v>
      </c>
      <c r="G105" s="69">
        <f t="shared" si="10"/>
        <v>0</v>
      </c>
      <c r="H105" s="69">
        <f t="shared" si="11"/>
        <v>1.3215277777781012</v>
      </c>
      <c r="I105" s="21" t="s">
        <v>1256</v>
      </c>
      <c r="J105" s="21" t="s">
        <v>52</v>
      </c>
      <c r="K105" s="55" t="s">
        <v>1257</v>
      </c>
    </row>
    <row r="106" spans="1:11" ht="25.5" x14ac:dyDescent="0.2">
      <c r="A106" s="21" t="s">
        <v>111</v>
      </c>
      <c r="B106" s="56" t="s">
        <v>518</v>
      </c>
      <c r="C106" s="241">
        <v>42919.158333333333</v>
      </c>
      <c r="D106" s="241">
        <v>42919.474305555559</v>
      </c>
      <c r="E106" s="69">
        <f t="shared" ref="E106:E137" si="12">IF(OR(D106="***",D106=""),0,IF(RIGHT(J106)="T",(+D106-C106),0))</f>
        <v>0</v>
      </c>
      <c r="F106" s="69">
        <f t="shared" ref="F106:F137" si="13">IF(OR(D106="***",D106=""),0,IF(RIGHT(J106)="U",(+D106-C106),0))</f>
        <v>0</v>
      </c>
      <c r="G106" s="69">
        <f t="shared" ref="G106:G137" si="14">IF(OR(D106="***",D106=""),0,IF(RIGHT(J106)="C",(+D106-C106),0))</f>
        <v>0</v>
      </c>
      <c r="H106" s="69">
        <f t="shared" ref="H106:H137" si="15">IF(OR(D106="***",D106=""),0,IF(RIGHT(J106)="D",(+D106-C106),0))</f>
        <v>0.31597222222626442</v>
      </c>
      <c r="I106" s="21" t="s">
        <v>1258</v>
      </c>
      <c r="J106" s="21" t="s">
        <v>52</v>
      </c>
      <c r="K106" s="55" t="s">
        <v>1259</v>
      </c>
    </row>
    <row r="107" spans="1:11" ht="25.5" x14ac:dyDescent="0.2">
      <c r="A107" s="21" t="s">
        <v>111</v>
      </c>
      <c r="B107" s="56" t="s">
        <v>518</v>
      </c>
      <c r="C107" s="241">
        <v>42920.256249999999</v>
      </c>
      <c r="D107" s="241">
        <v>42920.392361111109</v>
      </c>
      <c r="E107" s="69">
        <f t="shared" si="12"/>
        <v>0</v>
      </c>
      <c r="F107" s="69">
        <f t="shared" si="13"/>
        <v>0</v>
      </c>
      <c r="G107" s="69">
        <f t="shared" si="14"/>
        <v>0</v>
      </c>
      <c r="H107" s="69">
        <f t="shared" si="15"/>
        <v>0.13611111111094942</v>
      </c>
      <c r="I107" s="21" t="s">
        <v>1252</v>
      </c>
      <c r="J107" s="21" t="s">
        <v>52</v>
      </c>
      <c r="K107" s="55" t="s">
        <v>1259</v>
      </c>
    </row>
    <row r="108" spans="1:11" ht="25.5" x14ac:dyDescent="0.2">
      <c r="A108" s="21" t="s">
        <v>111</v>
      </c>
      <c r="B108" s="56" t="s">
        <v>518</v>
      </c>
      <c r="C108" s="241">
        <v>42922.324305555558</v>
      </c>
      <c r="D108" s="241">
        <v>42922.909722222219</v>
      </c>
      <c r="E108" s="69">
        <f t="shared" si="12"/>
        <v>0</v>
      </c>
      <c r="F108" s="69">
        <f t="shared" si="13"/>
        <v>0</v>
      </c>
      <c r="G108" s="69">
        <f t="shared" si="14"/>
        <v>0</v>
      </c>
      <c r="H108" s="69">
        <f t="shared" si="15"/>
        <v>0.58541666666133096</v>
      </c>
      <c r="I108" s="21" t="s">
        <v>1260</v>
      </c>
      <c r="J108" s="21" t="s">
        <v>52</v>
      </c>
      <c r="K108" s="55" t="s">
        <v>1261</v>
      </c>
    </row>
    <row r="109" spans="1:11" ht="25.5" x14ac:dyDescent="0.2">
      <c r="A109" s="21" t="s">
        <v>111</v>
      </c>
      <c r="B109" s="56" t="s">
        <v>518</v>
      </c>
      <c r="C109" s="254">
        <v>42927.134027777778</v>
      </c>
      <c r="D109" s="254">
        <v>42927.904166666667</v>
      </c>
      <c r="E109" s="69">
        <f t="shared" si="12"/>
        <v>0</v>
      </c>
      <c r="F109" s="69">
        <f t="shared" si="13"/>
        <v>0</v>
      </c>
      <c r="G109" s="69">
        <f t="shared" si="14"/>
        <v>0</v>
      </c>
      <c r="H109" s="69">
        <f t="shared" si="15"/>
        <v>0.77013888888905058</v>
      </c>
      <c r="I109" s="21" t="s">
        <v>1262</v>
      </c>
      <c r="J109" s="21" t="s">
        <v>52</v>
      </c>
      <c r="K109" s="55" t="s">
        <v>1263</v>
      </c>
    </row>
    <row r="110" spans="1:11" ht="25.5" x14ac:dyDescent="0.2">
      <c r="A110" s="21" t="s">
        <v>111</v>
      </c>
      <c r="B110" s="56" t="s">
        <v>518</v>
      </c>
      <c r="C110" s="246">
        <v>42940.225694444445</v>
      </c>
      <c r="D110" s="246">
        <v>42940.640972222223</v>
      </c>
      <c r="E110" s="69">
        <f t="shared" si="12"/>
        <v>0</v>
      </c>
      <c r="F110" s="69">
        <f t="shared" si="13"/>
        <v>0</v>
      </c>
      <c r="G110" s="69">
        <f t="shared" si="14"/>
        <v>0</v>
      </c>
      <c r="H110" s="69">
        <f t="shared" si="15"/>
        <v>0.41527777777810115</v>
      </c>
      <c r="I110" s="21" t="s">
        <v>1264</v>
      </c>
      <c r="J110" s="21" t="s">
        <v>52</v>
      </c>
      <c r="K110" s="55" t="s">
        <v>1265</v>
      </c>
    </row>
    <row r="111" spans="1:11" ht="25.5" x14ac:dyDescent="0.2">
      <c r="A111" s="56" t="s">
        <v>113</v>
      </c>
      <c r="B111" s="56" t="s">
        <v>114</v>
      </c>
      <c r="C111" s="241">
        <v>42917</v>
      </c>
      <c r="D111" s="255">
        <v>42917.460416666669</v>
      </c>
      <c r="E111" s="256">
        <f t="shared" si="12"/>
        <v>0</v>
      </c>
      <c r="F111" s="256">
        <f t="shared" si="13"/>
        <v>0</v>
      </c>
      <c r="G111" s="256">
        <f t="shared" si="14"/>
        <v>0</v>
      </c>
      <c r="H111" s="256">
        <f t="shared" si="15"/>
        <v>0.46041666666860692</v>
      </c>
      <c r="I111" s="56" t="s">
        <v>614</v>
      </c>
      <c r="J111" s="56" t="s">
        <v>52</v>
      </c>
      <c r="K111" s="55" t="s">
        <v>615</v>
      </c>
    </row>
    <row r="112" spans="1:11" ht="25.5" x14ac:dyDescent="0.2">
      <c r="A112" s="21" t="s">
        <v>113</v>
      </c>
      <c r="B112" s="56" t="s">
        <v>114</v>
      </c>
      <c r="C112" s="241">
        <v>42917.756249999999</v>
      </c>
      <c r="D112" s="241">
        <v>42918.649305555555</v>
      </c>
      <c r="E112" s="69">
        <f t="shared" si="12"/>
        <v>0</v>
      </c>
      <c r="F112" s="69">
        <f t="shared" si="13"/>
        <v>0</v>
      </c>
      <c r="G112" s="69">
        <f t="shared" si="14"/>
        <v>0</v>
      </c>
      <c r="H112" s="69">
        <f t="shared" si="15"/>
        <v>0.89305555555620231</v>
      </c>
      <c r="I112" s="21" t="s">
        <v>1266</v>
      </c>
      <c r="J112" s="21" t="s">
        <v>52</v>
      </c>
      <c r="K112" s="55" t="s">
        <v>1259</v>
      </c>
    </row>
    <row r="113" spans="1:11" ht="25.5" x14ac:dyDescent="0.2">
      <c r="A113" s="21" t="s">
        <v>113</v>
      </c>
      <c r="B113" s="56" t="s">
        <v>114</v>
      </c>
      <c r="C113" s="241">
        <v>42921.070138888892</v>
      </c>
      <c r="D113" s="241">
        <v>42921.54791666667</v>
      </c>
      <c r="E113" s="69">
        <f t="shared" si="12"/>
        <v>0</v>
      </c>
      <c r="F113" s="69">
        <f t="shared" si="13"/>
        <v>0</v>
      </c>
      <c r="G113" s="69">
        <f t="shared" si="14"/>
        <v>0</v>
      </c>
      <c r="H113" s="69">
        <f t="shared" si="15"/>
        <v>0.47777777777810115</v>
      </c>
      <c r="I113" s="21" t="s">
        <v>1253</v>
      </c>
      <c r="J113" s="21" t="s">
        <v>52</v>
      </c>
      <c r="K113" s="55" t="s">
        <v>1249</v>
      </c>
    </row>
    <row r="114" spans="1:11" ht="25.5" x14ac:dyDescent="0.2">
      <c r="A114" s="21" t="s">
        <v>113</v>
      </c>
      <c r="B114" s="56" t="s">
        <v>114</v>
      </c>
      <c r="C114" s="246">
        <v>42928.138888888891</v>
      </c>
      <c r="D114" s="246">
        <v>42929.660416666666</v>
      </c>
      <c r="E114" s="69">
        <f t="shared" si="12"/>
        <v>0</v>
      </c>
      <c r="F114" s="69">
        <f t="shared" si="13"/>
        <v>0</v>
      </c>
      <c r="G114" s="69">
        <f t="shared" si="14"/>
        <v>0</v>
      </c>
      <c r="H114" s="69">
        <f t="shared" si="15"/>
        <v>1.5215277777751908</v>
      </c>
      <c r="I114" s="21" t="s">
        <v>1231</v>
      </c>
      <c r="J114" s="21" t="s">
        <v>52</v>
      </c>
      <c r="K114" s="55" t="s">
        <v>1267</v>
      </c>
    </row>
    <row r="115" spans="1:11" ht="38.25" x14ac:dyDescent="0.2">
      <c r="A115" s="21" t="s">
        <v>117</v>
      </c>
      <c r="B115" s="56" t="s">
        <v>766</v>
      </c>
      <c r="C115" s="241">
        <v>42918.570138888892</v>
      </c>
      <c r="D115" s="241">
        <v>42918.598611111112</v>
      </c>
      <c r="E115" s="69">
        <f t="shared" si="12"/>
        <v>0</v>
      </c>
      <c r="F115" s="69">
        <f t="shared" si="13"/>
        <v>2.8472222220443655E-2</v>
      </c>
      <c r="G115" s="69">
        <f t="shared" si="14"/>
        <v>0</v>
      </c>
      <c r="H115" s="69">
        <f t="shared" si="15"/>
        <v>0</v>
      </c>
      <c r="I115" s="248" t="s">
        <v>510</v>
      </c>
      <c r="J115" s="23" t="s">
        <v>475</v>
      </c>
      <c r="K115" s="55" t="s">
        <v>1268</v>
      </c>
    </row>
    <row r="116" spans="1:11" ht="25.5" x14ac:dyDescent="0.2">
      <c r="A116" s="21" t="s">
        <v>119</v>
      </c>
      <c r="B116" s="56" t="s">
        <v>120</v>
      </c>
      <c r="C116" s="241">
        <v>42923.62222222222</v>
      </c>
      <c r="D116" s="241">
        <v>42923.762499999997</v>
      </c>
      <c r="E116" s="69">
        <f t="shared" si="12"/>
        <v>0.14027777777664596</v>
      </c>
      <c r="F116" s="69">
        <f t="shared" si="13"/>
        <v>0</v>
      </c>
      <c r="G116" s="69">
        <f t="shared" si="14"/>
        <v>0</v>
      </c>
      <c r="H116" s="69">
        <f t="shared" si="15"/>
        <v>0</v>
      </c>
      <c r="I116" s="21" t="s">
        <v>1269</v>
      </c>
      <c r="J116" s="21" t="s">
        <v>471</v>
      </c>
      <c r="K116" s="55" t="s">
        <v>1270</v>
      </c>
    </row>
    <row r="117" spans="1:11" ht="25.5" x14ac:dyDescent="0.2">
      <c r="A117" s="21" t="s">
        <v>125</v>
      </c>
      <c r="B117" s="56" t="s">
        <v>126</v>
      </c>
      <c r="C117" s="241">
        <v>42918.301388888889</v>
      </c>
      <c r="D117" s="241">
        <v>42918.636111111111</v>
      </c>
      <c r="E117" s="69">
        <f t="shared" si="12"/>
        <v>0</v>
      </c>
      <c r="F117" s="69">
        <f t="shared" si="13"/>
        <v>0</v>
      </c>
      <c r="G117" s="69">
        <f t="shared" si="14"/>
        <v>0</v>
      </c>
      <c r="H117" s="69">
        <f t="shared" si="15"/>
        <v>0.33472222222189885</v>
      </c>
      <c r="I117" s="21" t="s">
        <v>1248</v>
      </c>
      <c r="J117" s="21" t="s">
        <v>52</v>
      </c>
      <c r="K117" s="55" t="s">
        <v>1271</v>
      </c>
    </row>
    <row r="118" spans="1:11" ht="25.5" x14ac:dyDescent="0.2">
      <c r="A118" s="21" t="s">
        <v>127</v>
      </c>
      <c r="B118" s="56" t="s">
        <v>128</v>
      </c>
      <c r="C118" s="241">
        <v>42922.327777777777</v>
      </c>
      <c r="D118" s="241">
        <v>42923.67291666667</v>
      </c>
      <c r="E118" s="69">
        <f t="shared" si="12"/>
        <v>0</v>
      </c>
      <c r="F118" s="69">
        <f t="shared" si="13"/>
        <v>0</v>
      </c>
      <c r="G118" s="69">
        <f t="shared" si="14"/>
        <v>0</v>
      </c>
      <c r="H118" s="69">
        <f t="shared" si="15"/>
        <v>1.3451388888934162</v>
      </c>
      <c r="I118" s="21" t="s">
        <v>1272</v>
      </c>
      <c r="J118" s="21" t="s">
        <v>52</v>
      </c>
      <c r="K118" s="55" t="s">
        <v>1273</v>
      </c>
    </row>
    <row r="119" spans="1:11" ht="25.5" x14ac:dyDescent="0.2">
      <c r="A119" s="21" t="s">
        <v>129</v>
      </c>
      <c r="B119" s="56" t="s">
        <v>130</v>
      </c>
      <c r="C119" s="241">
        <v>42919.340277777781</v>
      </c>
      <c r="D119" s="241">
        <v>42919.42291666667</v>
      </c>
      <c r="E119" s="69">
        <f t="shared" si="12"/>
        <v>0</v>
      </c>
      <c r="F119" s="69">
        <f t="shared" si="13"/>
        <v>0</v>
      </c>
      <c r="G119" s="69">
        <f t="shared" si="14"/>
        <v>0</v>
      </c>
      <c r="H119" s="69">
        <f t="shared" si="15"/>
        <v>8.2638888889050577E-2</v>
      </c>
      <c r="I119" s="21" t="s">
        <v>1274</v>
      </c>
      <c r="J119" s="21" t="s">
        <v>52</v>
      </c>
      <c r="K119" s="55" t="s">
        <v>1275</v>
      </c>
    </row>
    <row r="120" spans="1:11" ht="25.5" x14ac:dyDescent="0.2">
      <c r="A120" s="21" t="s">
        <v>135</v>
      </c>
      <c r="B120" s="56" t="s">
        <v>136</v>
      </c>
      <c r="C120" s="241">
        <v>42924.609027777777</v>
      </c>
      <c r="D120" s="241">
        <v>42924.726388888892</v>
      </c>
      <c r="E120" s="69">
        <f t="shared" si="12"/>
        <v>0</v>
      </c>
      <c r="F120" s="69">
        <f t="shared" si="13"/>
        <v>0.117361111115315</v>
      </c>
      <c r="G120" s="69">
        <f t="shared" si="14"/>
        <v>0</v>
      </c>
      <c r="H120" s="69">
        <f t="shared" si="15"/>
        <v>0</v>
      </c>
      <c r="I120" s="248" t="s">
        <v>510</v>
      </c>
      <c r="J120" s="23" t="s">
        <v>475</v>
      </c>
      <c r="K120" s="55" t="s">
        <v>1276</v>
      </c>
    </row>
    <row r="121" spans="1:11" ht="38.25" x14ac:dyDescent="0.2">
      <c r="A121" s="21" t="s">
        <v>141</v>
      </c>
      <c r="B121" s="56" t="s">
        <v>142</v>
      </c>
      <c r="C121" s="254">
        <v>42928.438888888886</v>
      </c>
      <c r="D121" s="254">
        <v>42928.449305555558</v>
      </c>
      <c r="E121" s="69">
        <f t="shared" si="12"/>
        <v>1.0416666671517305E-2</v>
      </c>
      <c r="F121" s="69">
        <f t="shared" si="13"/>
        <v>0</v>
      </c>
      <c r="G121" s="69">
        <f t="shared" si="14"/>
        <v>0</v>
      </c>
      <c r="H121" s="69">
        <f t="shared" si="15"/>
        <v>0</v>
      </c>
      <c r="I121" s="248" t="s">
        <v>510</v>
      </c>
      <c r="J121" s="23" t="s">
        <v>477</v>
      </c>
      <c r="K121" s="55" t="s">
        <v>1277</v>
      </c>
    </row>
    <row r="122" spans="1:11" ht="25.5" x14ac:dyDescent="0.2">
      <c r="A122" s="21" t="s">
        <v>147</v>
      </c>
      <c r="B122" s="56" t="s">
        <v>148</v>
      </c>
      <c r="C122" s="241">
        <v>42920.665277777778</v>
      </c>
      <c r="D122" s="241">
        <v>42920.717361111114</v>
      </c>
      <c r="E122" s="69">
        <f t="shared" si="12"/>
        <v>0</v>
      </c>
      <c r="F122" s="69">
        <f t="shared" si="13"/>
        <v>5.2083333335758653E-2</v>
      </c>
      <c r="G122" s="69">
        <f t="shared" si="14"/>
        <v>0</v>
      </c>
      <c r="H122" s="69">
        <f t="shared" si="15"/>
        <v>0</v>
      </c>
      <c r="I122" s="248" t="s">
        <v>510</v>
      </c>
      <c r="J122" s="23" t="s">
        <v>475</v>
      </c>
      <c r="K122" s="55" t="s">
        <v>1278</v>
      </c>
    </row>
    <row r="123" spans="1:11" x14ac:dyDescent="0.2">
      <c r="A123" s="21" t="s">
        <v>147</v>
      </c>
      <c r="B123" s="56" t="s">
        <v>148</v>
      </c>
      <c r="C123" s="241">
        <v>42922.615972222222</v>
      </c>
      <c r="D123" s="241">
        <v>42922.676388888889</v>
      </c>
      <c r="E123" s="69">
        <f t="shared" si="12"/>
        <v>0</v>
      </c>
      <c r="F123" s="69">
        <f t="shared" si="13"/>
        <v>0</v>
      </c>
      <c r="G123" s="69">
        <f t="shared" si="14"/>
        <v>0</v>
      </c>
      <c r="H123" s="69">
        <f t="shared" si="15"/>
        <v>6.0416666667151731E-2</v>
      </c>
      <c r="I123" s="21" t="s">
        <v>1279</v>
      </c>
      <c r="J123" s="21" t="s">
        <v>476</v>
      </c>
      <c r="K123" s="55" t="s">
        <v>1280</v>
      </c>
    </row>
    <row r="124" spans="1:11" ht="51" x14ac:dyDescent="0.2">
      <c r="A124" s="21" t="s">
        <v>620</v>
      </c>
      <c r="B124" s="56" t="s">
        <v>621</v>
      </c>
      <c r="C124" s="241">
        <v>42921.007638888892</v>
      </c>
      <c r="D124" s="241">
        <v>42921.007638888892</v>
      </c>
      <c r="E124" s="69">
        <f t="shared" si="12"/>
        <v>0</v>
      </c>
      <c r="F124" s="69">
        <f t="shared" si="13"/>
        <v>0</v>
      </c>
      <c r="G124" s="69">
        <f t="shared" si="14"/>
        <v>0</v>
      </c>
      <c r="H124" s="69">
        <f t="shared" si="15"/>
        <v>0</v>
      </c>
      <c r="I124" s="248" t="s">
        <v>510</v>
      </c>
      <c r="J124" s="23" t="s">
        <v>488</v>
      </c>
      <c r="K124" s="55" t="s">
        <v>1281</v>
      </c>
    </row>
    <row r="125" spans="1:11" ht="38.25" x14ac:dyDescent="0.2">
      <c r="A125" s="21" t="s">
        <v>622</v>
      </c>
      <c r="B125" s="56" t="s">
        <v>623</v>
      </c>
      <c r="C125" s="246">
        <v>42937.470138888886</v>
      </c>
      <c r="D125" s="246">
        <v>42937.48333333333</v>
      </c>
      <c r="E125" s="69">
        <f t="shared" si="12"/>
        <v>0</v>
      </c>
      <c r="F125" s="69">
        <f t="shared" si="13"/>
        <v>1.3194444443797693E-2</v>
      </c>
      <c r="G125" s="69">
        <f t="shared" si="14"/>
        <v>0</v>
      </c>
      <c r="H125" s="69">
        <f t="shared" si="15"/>
        <v>0</v>
      </c>
      <c r="I125" s="248" t="s">
        <v>510</v>
      </c>
      <c r="J125" s="21" t="s">
        <v>475</v>
      </c>
      <c r="K125" s="55" t="s">
        <v>1282</v>
      </c>
    </row>
    <row r="126" spans="1:11" ht="38.25" x14ac:dyDescent="0.2">
      <c r="A126" s="21" t="s">
        <v>173</v>
      </c>
      <c r="B126" s="56" t="s">
        <v>624</v>
      </c>
      <c r="C126" s="246">
        <v>42944.352777777778</v>
      </c>
      <c r="D126" s="246">
        <v>42944.386805555558</v>
      </c>
      <c r="E126" s="69">
        <f t="shared" si="12"/>
        <v>0</v>
      </c>
      <c r="F126" s="69">
        <f t="shared" si="13"/>
        <v>3.4027777779556345E-2</v>
      </c>
      <c r="G126" s="69">
        <f t="shared" si="14"/>
        <v>0</v>
      </c>
      <c r="H126" s="69">
        <f t="shared" si="15"/>
        <v>0</v>
      </c>
      <c r="I126" s="250"/>
      <c r="J126" s="23" t="s">
        <v>475</v>
      </c>
      <c r="K126" s="55" t="s">
        <v>1283</v>
      </c>
    </row>
    <row r="127" spans="1:11" x14ac:dyDescent="0.2">
      <c r="A127" s="21" t="s">
        <v>175</v>
      </c>
      <c r="B127" s="56" t="s">
        <v>176</v>
      </c>
      <c r="C127" s="246">
        <v>42933.368055555555</v>
      </c>
      <c r="D127" s="246">
        <v>42934.98541666667</v>
      </c>
      <c r="E127" s="69">
        <f t="shared" si="12"/>
        <v>0</v>
      </c>
      <c r="F127" s="69">
        <f t="shared" si="13"/>
        <v>0</v>
      </c>
      <c r="G127" s="69">
        <f t="shared" si="14"/>
        <v>0</v>
      </c>
      <c r="H127" s="69">
        <f t="shared" si="15"/>
        <v>1.617361111115315</v>
      </c>
      <c r="I127" s="21" t="s">
        <v>1284</v>
      </c>
      <c r="J127" s="21" t="s">
        <v>476</v>
      </c>
      <c r="K127" s="55" t="s">
        <v>1285</v>
      </c>
    </row>
    <row r="128" spans="1:11" ht="51" x14ac:dyDescent="0.2">
      <c r="A128" s="21" t="s">
        <v>175</v>
      </c>
      <c r="B128" s="56" t="s">
        <v>176</v>
      </c>
      <c r="C128" s="246">
        <v>42935.478472222225</v>
      </c>
      <c r="D128" s="246">
        <v>42935.832638888889</v>
      </c>
      <c r="E128" s="69">
        <f t="shared" si="12"/>
        <v>0</v>
      </c>
      <c r="F128" s="69">
        <f t="shared" si="13"/>
        <v>0</v>
      </c>
      <c r="G128" s="69">
        <f t="shared" si="14"/>
        <v>0</v>
      </c>
      <c r="H128" s="69">
        <f t="shared" si="15"/>
        <v>0.35416666666424135</v>
      </c>
      <c r="I128" s="21" t="s">
        <v>1286</v>
      </c>
      <c r="J128" s="21" t="s">
        <v>476</v>
      </c>
      <c r="K128" s="55" t="s">
        <v>1287</v>
      </c>
    </row>
    <row r="129" spans="1:11" ht="25.5" x14ac:dyDescent="0.2">
      <c r="A129" s="21" t="s">
        <v>175</v>
      </c>
      <c r="B129" s="56" t="s">
        <v>176</v>
      </c>
      <c r="C129" s="246">
        <v>42942.890972222223</v>
      </c>
      <c r="D129" s="23">
        <v>42942.956250000003</v>
      </c>
      <c r="E129" s="69">
        <f t="shared" si="12"/>
        <v>0</v>
      </c>
      <c r="F129" s="69">
        <f t="shared" si="13"/>
        <v>6.5277777779556345E-2</v>
      </c>
      <c r="G129" s="69">
        <f t="shared" si="14"/>
        <v>0</v>
      </c>
      <c r="H129" s="69">
        <f t="shared" si="15"/>
        <v>0</v>
      </c>
      <c r="I129" s="251" t="s">
        <v>510</v>
      </c>
      <c r="J129" s="21" t="s">
        <v>475</v>
      </c>
      <c r="K129" s="55" t="s">
        <v>1288</v>
      </c>
    </row>
    <row r="130" spans="1:11" ht="25.5" x14ac:dyDescent="0.2">
      <c r="A130" s="21" t="s">
        <v>177</v>
      </c>
      <c r="B130" s="56" t="s">
        <v>178</v>
      </c>
      <c r="C130" s="246">
        <v>42931.619444444441</v>
      </c>
      <c r="D130" s="246">
        <v>42931.619444444441</v>
      </c>
      <c r="E130" s="69">
        <f t="shared" si="12"/>
        <v>0</v>
      </c>
      <c r="F130" s="69">
        <f t="shared" si="13"/>
        <v>0</v>
      </c>
      <c r="G130" s="69">
        <f t="shared" si="14"/>
        <v>0</v>
      </c>
      <c r="H130" s="69">
        <f t="shared" si="15"/>
        <v>0</v>
      </c>
      <c r="I130" s="247" t="s">
        <v>510</v>
      </c>
      <c r="J130" s="23" t="s">
        <v>488</v>
      </c>
      <c r="K130" s="55" t="s">
        <v>1289</v>
      </c>
    </row>
    <row r="131" spans="1:11" x14ac:dyDescent="0.2">
      <c r="A131" s="21" t="s">
        <v>177</v>
      </c>
      <c r="B131" s="56" t="s">
        <v>178</v>
      </c>
      <c r="C131" s="246">
        <v>42935.477083333331</v>
      </c>
      <c r="D131" s="246">
        <v>42936.887499999997</v>
      </c>
      <c r="E131" s="69">
        <f t="shared" si="12"/>
        <v>0</v>
      </c>
      <c r="F131" s="69">
        <f t="shared" si="13"/>
        <v>0</v>
      </c>
      <c r="G131" s="69">
        <f t="shared" si="14"/>
        <v>0</v>
      </c>
      <c r="H131" s="69">
        <f t="shared" si="15"/>
        <v>1.4104166666656965</v>
      </c>
      <c r="I131" s="21" t="s">
        <v>1290</v>
      </c>
      <c r="J131" s="21" t="s">
        <v>476</v>
      </c>
      <c r="K131" s="55" t="s">
        <v>1291</v>
      </c>
    </row>
    <row r="132" spans="1:11" x14ac:dyDescent="0.2">
      <c r="A132" s="21" t="s">
        <v>1094</v>
      </c>
      <c r="B132" s="56" t="s">
        <v>520</v>
      </c>
      <c r="C132" s="241">
        <v>42917.376388888886</v>
      </c>
      <c r="D132" s="241">
        <v>42917.881249999999</v>
      </c>
      <c r="E132" s="69">
        <f t="shared" si="12"/>
        <v>0.50486111111240461</v>
      </c>
      <c r="F132" s="69">
        <f t="shared" si="13"/>
        <v>0</v>
      </c>
      <c r="G132" s="69">
        <f t="shared" si="14"/>
        <v>0</v>
      </c>
      <c r="H132" s="69">
        <f t="shared" si="15"/>
        <v>0</v>
      </c>
      <c r="I132" s="21" t="s">
        <v>1292</v>
      </c>
      <c r="J132" s="21" t="s">
        <v>473</v>
      </c>
      <c r="K132" s="55" t="s">
        <v>1293</v>
      </c>
    </row>
    <row r="133" spans="1:11" x14ac:dyDescent="0.2">
      <c r="A133" s="21" t="s">
        <v>1094</v>
      </c>
      <c r="B133" s="56" t="s">
        <v>520</v>
      </c>
      <c r="C133" s="241">
        <v>42920.386805555558</v>
      </c>
      <c r="D133" s="241">
        <v>42920.861111111109</v>
      </c>
      <c r="E133" s="69">
        <f t="shared" si="12"/>
        <v>0.47430555555183673</v>
      </c>
      <c r="F133" s="69">
        <f t="shared" si="13"/>
        <v>0</v>
      </c>
      <c r="G133" s="69">
        <f t="shared" si="14"/>
        <v>0</v>
      </c>
      <c r="H133" s="69">
        <f t="shared" si="15"/>
        <v>0</v>
      </c>
      <c r="I133" s="21" t="s">
        <v>1294</v>
      </c>
      <c r="J133" s="21" t="s">
        <v>473</v>
      </c>
      <c r="K133" s="55" t="s">
        <v>1293</v>
      </c>
    </row>
    <row r="134" spans="1:11" ht="25.5" x14ac:dyDescent="0.2">
      <c r="A134" s="21" t="s">
        <v>625</v>
      </c>
      <c r="B134" s="56" t="s">
        <v>538</v>
      </c>
      <c r="C134" s="241">
        <v>42917.552777777775</v>
      </c>
      <c r="D134" s="241">
        <v>42917.625694444447</v>
      </c>
      <c r="E134" s="69">
        <f t="shared" si="12"/>
        <v>0</v>
      </c>
      <c r="F134" s="69">
        <f t="shared" si="13"/>
        <v>7.2916666671517305E-2</v>
      </c>
      <c r="G134" s="69">
        <f t="shared" si="14"/>
        <v>0</v>
      </c>
      <c r="H134" s="69">
        <f t="shared" si="15"/>
        <v>0</v>
      </c>
      <c r="I134" s="248" t="s">
        <v>510</v>
      </c>
      <c r="J134" s="23" t="s">
        <v>1295</v>
      </c>
      <c r="K134" s="55" t="s">
        <v>1296</v>
      </c>
    </row>
    <row r="135" spans="1:11" x14ac:dyDescent="0.2">
      <c r="A135" s="21" t="s">
        <v>625</v>
      </c>
      <c r="B135" s="56" t="s">
        <v>538</v>
      </c>
      <c r="C135" s="241">
        <v>42919.399305555555</v>
      </c>
      <c r="D135" s="241">
        <v>42919.910416666666</v>
      </c>
      <c r="E135" s="69">
        <f t="shared" si="12"/>
        <v>0.51111111111094942</v>
      </c>
      <c r="F135" s="69">
        <f t="shared" si="13"/>
        <v>0</v>
      </c>
      <c r="G135" s="69">
        <f t="shared" si="14"/>
        <v>0</v>
      </c>
      <c r="H135" s="69">
        <f t="shared" si="15"/>
        <v>0</v>
      </c>
      <c r="I135" s="21" t="s">
        <v>1297</v>
      </c>
      <c r="J135" s="21" t="s">
        <v>473</v>
      </c>
      <c r="K135" s="55" t="s">
        <v>1293</v>
      </c>
    </row>
    <row r="136" spans="1:11" x14ac:dyDescent="0.2">
      <c r="A136" s="21" t="s">
        <v>625</v>
      </c>
      <c r="B136" s="56" t="s">
        <v>538</v>
      </c>
      <c r="C136" s="241">
        <v>42921.416666666664</v>
      </c>
      <c r="D136" s="241">
        <v>42921.800694444442</v>
      </c>
      <c r="E136" s="69">
        <f t="shared" si="12"/>
        <v>0.38402777777810115</v>
      </c>
      <c r="F136" s="69">
        <f t="shared" si="13"/>
        <v>0</v>
      </c>
      <c r="G136" s="69">
        <f t="shared" si="14"/>
        <v>0</v>
      </c>
      <c r="H136" s="69">
        <f t="shared" si="15"/>
        <v>0</v>
      </c>
      <c r="I136" s="21" t="s">
        <v>1298</v>
      </c>
      <c r="J136" s="21" t="s">
        <v>473</v>
      </c>
      <c r="K136" s="55" t="s">
        <v>1299</v>
      </c>
    </row>
    <row r="137" spans="1:11" ht="25.5" x14ac:dyDescent="0.2">
      <c r="A137" s="21"/>
      <c r="B137" s="56" t="s">
        <v>538</v>
      </c>
      <c r="C137" s="241">
        <v>42947.463888888888</v>
      </c>
      <c r="D137" s="241">
        <v>42947.493055555555</v>
      </c>
      <c r="E137" s="69">
        <f t="shared" si="12"/>
        <v>0</v>
      </c>
      <c r="F137" s="69">
        <f t="shared" si="13"/>
        <v>2.9166666667151731E-2</v>
      </c>
      <c r="G137" s="69">
        <f t="shared" si="14"/>
        <v>0</v>
      </c>
      <c r="H137" s="69">
        <f t="shared" si="15"/>
        <v>0</v>
      </c>
      <c r="I137" s="21"/>
      <c r="J137" s="21" t="s">
        <v>475</v>
      </c>
      <c r="K137" s="55" t="s">
        <v>1300</v>
      </c>
    </row>
    <row r="138" spans="1:11" ht="25.5" x14ac:dyDescent="0.2">
      <c r="A138" s="21" t="s">
        <v>196</v>
      </c>
      <c r="B138" s="56" t="s">
        <v>197</v>
      </c>
      <c r="C138" s="241">
        <v>42917.838194444441</v>
      </c>
      <c r="D138" s="241">
        <v>42917.869444444441</v>
      </c>
      <c r="E138" s="69">
        <f t="shared" ref="E138:E169" si="16">IF(OR(D138="***",D138=""),0,IF(RIGHT(J138)="T",(+D138-C138),0))</f>
        <v>3.125E-2</v>
      </c>
      <c r="F138" s="69">
        <f t="shared" ref="F138:F169" si="17">IF(OR(D138="***",D138=""),0,IF(RIGHT(J138)="U",(+D138-C138),0))</f>
        <v>0</v>
      </c>
      <c r="G138" s="69">
        <f t="shared" ref="G138:G169" si="18">IF(OR(D138="***",D138=""),0,IF(RIGHT(J138)="C",(+D138-C138),0))</f>
        <v>0</v>
      </c>
      <c r="H138" s="69">
        <f t="shared" ref="H138:H169" si="19">IF(OR(D138="***",D138=""),0,IF(RIGHT(J138)="D",(+D138-C138),0))</f>
        <v>0</v>
      </c>
      <c r="I138" s="248" t="s">
        <v>510</v>
      </c>
      <c r="J138" s="23" t="s">
        <v>477</v>
      </c>
      <c r="K138" s="55" t="s">
        <v>1301</v>
      </c>
    </row>
    <row r="139" spans="1:11" x14ac:dyDescent="0.2">
      <c r="A139" s="21" t="s">
        <v>196</v>
      </c>
      <c r="B139" s="56" t="s">
        <v>197</v>
      </c>
      <c r="C139" s="246">
        <v>42937.645833333336</v>
      </c>
      <c r="D139" s="246">
        <v>42937.6875</v>
      </c>
      <c r="E139" s="69">
        <f t="shared" si="16"/>
        <v>0</v>
      </c>
      <c r="F139" s="69">
        <f t="shared" si="17"/>
        <v>0</v>
      </c>
      <c r="G139" s="69">
        <f t="shared" si="18"/>
        <v>4.1666666664241347E-2</v>
      </c>
      <c r="H139" s="69">
        <f t="shared" si="19"/>
        <v>0</v>
      </c>
      <c r="I139" s="248" t="s">
        <v>510</v>
      </c>
      <c r="J139" s="21" t="s">
        <v>472</v>
      </c>
      <c r="K139" s="55" t="s">
        <v>1302</v>
      </c>
    </row>
    <row r="140" spans="1:11" ht="25.5" x14ac:dyDescent="0.2">
      <c r="A140" s="21" t="s">
        <v>198</v>
      </c>
      <c r="B140" s="56" t="s">
        <v>199</v>
      </c>
      <c r="C140" s="246">
        <v>42937.645833333336</v>
      </c>
      <c r="D140" s="246">
        <v>42937.68472222222</v>
      </c>
      <c r="E140" s="69">
        <f t="shared" si="16"/>
        <v>0</v>
      </c>
      <c r="F140" s="69">
        <f t="shared" si="17"/>
        <v>3.8888888884685002E-2</v>
      </c>
      <c r="G140" s="69">
        <f t="shared" si="18"/>
        <v>0</v>
      </c>
      <c r="H140" s="69">
        <f t="shared" si="19"/>
        <v>0</v>
      </c>
      <c r="I140" s="248" t="s">
        <v>510</v>
      </c>
      <c r="J140" s="21" t="s">
        <v>475</v>
      </c>
      <c r="K140" s="55" t="s">
        <v>1303</v>
      </c>
    </row>
    <row r="141" spans="1:11" ht="25.5" x14ac:dyDescent="0.2">
      <c r="A141" s="21" t="s">
        <v>191</v>
      </c>
      <c r="B141" s="56" t="s">
        <v>200</v>
      </c>
      <c r="C141" s="246">
        <v>42938.420138888891</v>
      </c>
      <c r="D141" s="246">
        <v>42938.686111111114</v>
      </c>
      <c r="E141" s="69">
        <f t="shared" si="16"/>
        <v>0</v>
      </c>
      <c r="F141" s="69">
        <f t="shared" si="17"/>
        <v>0</v>
      </c>
      <c r="G141" s="69">
        <f t="shared" si="18"/>
        <v>0</v>
      </c>
      <c r="H141" s="69">
        <f t="shared" si="19"/>
        <v>0.26597222222335404</v>
      </c>
      <c r="I141" s="21" t="s">
        <v>1304</v>
      </c>
      <c r="J141" s="21" t="s">
        <v>474</v>
      </c>
      <c r="K141" s="55" t="s">
        <v>1305</v>
      </c>
    </row>
    <row r="142" spans="1:11" ht="25.5" x14ac:dyDescent="0.2">
      <c r="A142" s="21" t="s">
        <v>205</v>
      </c>
      <c r="B142" s="56" t="s">
        <v>206</v>
      </c>
      <c r="C142" s="246">
        <v>42931.502083333333</v>
      </c>
      <c r="D142" s="246">
        <v>42931.621527777781</v>
      </c>
      <c r="E142" s="69">
        <f t="shared" si="16"/>
        <v>0</v>
      </c>
      <c r="F142" s="69">
        <f t="shared" si="17"/>
        <v>0</v>
      </c>
      <c r="G142" s="69">
        <f t="shared" si="18"/>
        <v>0</v>
      </c>
      <c r="H142" s="69">
        <f t="shared" si="19"/>
        <v>0.11944444444816327</v>
      </c>
      <c r="I142" s="21" t="s">
        <v>617</v>
      </c>
      <c r="J142" s="21" t="s">
        <v>474</v>
      </c>
      <c r="K142" s="55" t="s">
        <v>1306</v>
      </c>
    </row>
    <row r="143" spans="1:11" ht="25.5" x14ac:dyDescent="0.2">
      <c r="A143" s="21" t="s">
        <v>205</v>
      </c>
      <c r="B143" s="56" t="s">
        <v>206</v>
      </c>
      <c r="C143" s="246">
        <v>42931.783333333333</v>
      </c>
      <c r="D143" s="246">
        <v>42931.912499999999</v>
      </c>
      <c r="E143" s="69">
        <f t="shared" si="16"/>
        <v>0</v>
      </c>
      <c r="F143" s="69">
        <f t="shared" si="17"/>
        <v>0.12916666666569654</v>
      </c>
      <c r="G143" s="69">
        <f t="shared" si="18"/>
        <v>0</v>
      </c>
      <c r="H143" s="69">
        <f t="shared" si="19"/>
        <v>0</v>
      </c>
      <c r="I143" s="247" t="s">
        <v>510</v>
      </c>
      <c r="J143" s="23" t="s">
        <v>475</v>
      </c>
      <c r="K143" s="55" t="s">
        <v>1307</v>
      </c>
    </row>
    <row r="144" spans="1:11" ht="25.5" x14ac:dyDescent="0.2">
      <c r="A144" s="21" t="s">
        <v>205</v>
      </c>
      <c r="B144" s="56" t="s">
        <v>206</v>
      </c>
      <c r="C144" s="246">
        <v>42944.828472222223</v>
      </c>
      <c r="D144" s="246">
        <v>42944.926388888889</v>
      </c>
      <c r="E144" s="69">
        <f t="shared" si="16"/>
        <v>0</v>
      </c>
      <c r="F144" s="69">
        <f t="shared" si="17"/>
        <v>0</v>
      </c>
      <c r="G144" s="69">
        <f t="shared" si="18"/>
        <v>0</v>
      </c>
      <c r="H144" s="69">
        <f t="shared" si="19"/>
        <v>9.7916666665696539E-2</v>
      </c>
      <c r="I144" s="21" t="s">
        <v>636</v>
      </c>
      <c r="J144" s="21" t="s">
        <v>474</v>
      </c>
      <c r="K144" s="55" t="s">
        <v>1308</v>
      </c>
    </row>
    <row r="145" spans="1:11" ht="25.5" x14ac:dyDescent="0.2">
      <c r="A145" s="21" t="s">
        <v>205</v>
      </c>
      <c r="B145" s="56" t="s">
        <v>206</v>
      </c>
      <c r="C145" s="246">
        <v>42945.683333333334</v>
      </c>
      <c r="D145" s="246">
        <v>42945.927777777775</v>
      </c>
      <c r="E145" s="69">
        <f t="shared" si="16"/>
        <v>0</v>
      </c>
      <c r="F145" s="69">
        <f t="shared" si="17"/>
        <v>0</v>
      </c>
      <c r="G145" s="69">
        <f t="shared" si="18"/>
        <v>0</v>
      </c>
      <c r="H145" s="69">
        <f t="shared" si="19"/>
        <v>0.24444444444088731</v>
      </c>
      <c r="I145" s="21" t="s">
        <v>636</v>
      </c>
      <c r="J145" s="21" t="s">
        <v>474</v>
      </c>
      <c r="K145" s="55" t="s">
        <v>1309</v>
      </c>
    </row>
    <row r="146" spans="1:11" ht="25.5" x14ac:dyDescent="0.2">
      <c r="A146" s="21" t="s">
        <v>205</v>
      </c>
      <c r="B146" s="81" t="s">
        <v>206</v>
      </c>
      <c r="C146" s="246">
        <v>42947.651388888888</v>
      </c>
      <c r="D146" s="246">
        <v>42947.720833333333</v>
      </c>
      <c r="E146" s="69">
        <f t="shared" si="16"/>
        <v>0</v>
      </c>
      <c r="F146" s="69">
        <f t="shared" si="17"/>
        <v>6.9444444445252884E-2</v>
      </c>
      <c r="G146" s="69">
        <f t="shared" si="18"/>
        <v>0</v>
      </c>
      <c r="H146" s="69">
        <f t="shared" si="19"/>
        <v>0</v>
      </c>
      <c r="I146" s="21" t="s">
        <v>510</v>
      </c>
      <c r="J146" s="21" t="s">
        <v>475</v>
      </c>
      <c r="K146" s="55" t="s">
        <v>1310</v>
      </c>
    </row>
    <row r="147" spans="1:11" ht="25.5" x14ac:dyDescent="0.2">
      <c r="A147" s="21" t="s">
        <v>209</v>
      </c>
      <c r="B147" s="56" t="s">
        <v>210</v>
      </c>
      <c r="C147" s="246">
        <v>42944.647916666669</v>
      </c>
      <c r="D147" s="246">
        <v>42944.713888888888</v>
      </c>
      <c r="E147" s="69">
        <f t="shared" si="16"/>
        <v>0</v>
      </c>
      <c r="F147" s="69">
        <f t="shared" si="17"/>
        <v>0</v>
      </c>
      <c r="G147" s="69">
        <f t="shared" si="18"/>
        <v>0</v>
      </c>
      <c r="H147" s="69">
        <f t="shared" si="19"/>
        <v>6.5972222218988463E-2</v>
      </c>
      <c r="I147" s="21" t="s">
        <v>1311</v>
      </c>
      <c r="J147" s="21" t="s">
        <v>474</v>
      </c>
      <c r="K147" s="55" t="s">
        <v>1312</v>
      </c>
    </row>
    <row r="148" spans="1:11" ht="38.25" x14ac:dyDescent="0.2">
      <c r="A148" s="21" t="s">
        <v>212</v>
      </c>
      <c r="B148" s="56" t="s">
        <v>213</v>
      </c>
      <c r="C148" s="241">
        <v>42921.040277777778</v>
      </c>
      <c r="D148" s="241">
        <v>42921.693055555559</v>
      </c>
      <c r="E148" s="69">
        <f t="shared" si="16"/>
        <v>0</v>
      </c>
      <c r="F148" s="69">
        <f t="shared" si="17"/>
        <v>0.65277777778101154</v>
      </c>
      <c r="G148" s="69">
        <f t="shared" si="18"/>
        <v>0</v>
      </c>
      <c r="H148" s="69">
        <f t="shared" si="19"/>
        <v>0</v>
      </c>
      <c r="I148" s="248" t="s">
        <v>510</v>
      </c>
      <c r="J148" s="21" t="s">
        <v>475</v>
      </c>
      <c r="K148" s="55" t="s">
        <v>1313</v>
      </c>
    </row>
    <row r="149" spans="1:11" ht="38.25" x14ac:dyDescent="0.2">
      <c r="A149" s="21" t="s">
        <v>218</v>
      </c>
      <c r="B149" s="56" t="s">
        <v>219</v>
      </c>
      <c r="C149" s="241">
        <v>42919.356944444444</v>
      </c>
      <c r="D149" s="241">
        <v>42919.908333333333</v>
      </c>
      <c r="E149" s="69">
        <f t="shared" si="16"/>
        <v>0</v>
      </c>
      <c r="F149" s="69">
        <f t="shared" si="17"/>
        <v>0</v>
      </c>
      <c r="G149" s="69">
        <f t="shared" si="18"/>
        <v>0</v>
      </c>
      <c r="H149" s="69">
        <f t="shared" si="19"/>
        <v>0.55138888888905058</v>
      </c>
      <c r="I149" s="21" t="s">
        <v>1314</v>
      </c>
      <c r="J149" s="21" t="s">
        <v>470</v>
      </c>
      <c r="K149" s="55" t="s">
        <v>1315</v>
      </c>
    </row>
    <row r="150" spans="1:11" ht="38.25" x14ac:dyDescent="0.2">
      <c r="A150" s="21" t="s">
        <v>218</v>
      </c>
      <c r="B150" s="56" t="s">
        <v>219</v>
      </c>
      <c r="C150" s="241">
        <v>42920.472916666666</v>
      </c>
      <c r="D150" s="241">
        <v>42920.76666666667</v>
      </c>
      <c r="E150" s="69">
        <f t="shared" si="16"/>
        <v>0</v>
      </c>
      <c r="F150" s="69">
        <f t="shared" si="17"/>
        <v>0</v>
      </c>
      <c r="G150" s="69">
        <f t="shared" si="18"/>
        <v>0</v>
      </c>
      <c r="H150" s="69">
        <f t="shared" si="19"/>
        <v>0.29375000000436557</v>
      </c>
      <c r="I150" s="21" t="s">
        <v>1316</v>
      </c>
      <c r="J150" s="21" t="s">
        <v>470</v>
      </c>
      <c r="K150" s="55" t="s">
        <v>1315</v>
      </c>
    </row>
    <row r="151" spans="1:11" ht="76.5" x14ac:dyDescent="0.2">
      <c r="A151" s="21" t="s">
        <v>220</v>
      </c>
      <c r="B151" s="56" t="s">
        <v>221</v>
      </c>
      <c r="C151" s="241">
        <v>42917</v>
      </c>
      <c r="D151" s="241">
        <v>42920.772222222222</v>
      </c>
      <c r="E151" s="69">
        <f t="shared" si="16"/>
        <v>0</v>
      </c>
      <c r="F151" s="69">
        <f t="shared" si="17"/>
        <v>0</v>
      </c>
      <c r="G151" s="69">
        <f t="shared" si="18"/>
        <v>3.7722222222218988</v>
      </c>
      <c r="H151" s="69">
        <f t="shared" si="19"/>
        <v>0</v>
      </c>
      <c r="I151" s="248" t="s">
        <v>510</v>
      </c>
      <c r="J151" s="23" t="s">
        <v>628</v>
      </c>
      <c r="K151" s="55" t="s">
        <v>629</v>
      </c>
    </row>
    <row r="152" spans="1:11" ht="38.25" x14ac:dyDescent="0.2">
      <c r="A152" s="21" t="s">
        <v>220</v>
      </c>
      <c r="B152" s="56" t="s">
        <v>221</v>
      </c>
      <c r="C152" s="246">
        <v>42945.530555555553</v>
      </c>
      <c r="D152" s="246">
        <v>42945.552083333336</v>
      </c>
      <c r="E152" s="69">
        <f t="shared" si="16"/>
        <v>2.1527777782466728E-2</v>
      </c>
      <c r="F152" s="69">
        <f t="shared" si="17"/>
        <v>0</v>
      </c>
      <c r="G152" s="69">
        <f t="shared" si="18"/>
        <v>0</v>
      </c>
      <c r="H152" s="69">
        <f t="shared" si="19"/>
        <v>0</v>
      </c>
      <c r="I152" s="250" t="s">
        <v>510</v>
      </c>
      <c r="J152" s="23" t="s">
        <v>1317</v>
      </c>
      <c r="K152" s="55" t="s">
        <v>1318</v>
      </c>
    </row>
    <row r="153" spans="1:11" ht="25.5" x14ac:dyDescent="0.2">
      <c r="A153" s="21" t="s">
        <v>222</v>
      </c>
      <c r="B153" s="56" t="s">
        <v>223</v>
      </c>
      <c r="C153" s="246">
        <v>42937.645833333336</v>
      </c>
      <c r="D153" s="246">
        <v>42937.664583333331</v>
      </c>
      <c r="E153" s="69">
        <f t="shared" si="16"/>
        <v>1.8749999995634425E-2</v>
      </c>
      <c r="F153" s="69">
        <f t="shared" si="17"/>
        <v>0</v>
      </c>
      <c r="G153" s="69">
        <f t="shared" si="18"/>
        <v>0</v>
      </c>
      <c r="H153" s="69">
        <f t="shared" si="19"/>
        <v>0</v>
      </c>
      <c r="I153" s="248" t="s">
        <v>510</v>
      </c>
      <c r="J153" s="257" t="s">
        <v>1254</v>
      </c>
      <c r="K153" s="55" t="s">
        <v>1319</v>
      </c>
    </row>
    <row r="154" spans="1:11" x14ac:dyDescent="0.2">
      <c r="A154" s="21" t="s">
        <v>228</v>
      </c>
      <c r="B154" s="56" t="s">
        <v>229</v>
      </c>
      <c r="C154" s="241">
        <v>42917.543055555558</v>
      </c>
      <c r="D154" s="241">
        <v>42917.584722222222</v>
      </c>
      <c r="E154" s="69">
        <f t="shared" si="16"/>
        <v>0</v>
      </c>
      <c r="F154" s="69">
        <f t="shared" si="17"/>
        <v>4.1666666664241347E-2</v>
      </c>
      <c r="G154" s="69">
        <f t="shared" si="18"/>
        <v>0</v>
      </c>
      <c r="H154" s="69">
        <f t="shared" si="19"/>
        <v>0</v>
      </c>
      <c r="I154" s="248" t="s">
        <v>510</v>
      </c>
      <c r="J154" s="23" t="s">
        <v>475</v>
      </c>
      <c r="K154" s="55" t="s">
        <v>1320</v>
      </c>
    </row>
    <row r="155" spans="1:11" x14ac:dyDescent="0.2">
      <c r="A155" s="21"/>
      <c r="B155" s="56" t="s">
        <v>1321</v>
      </c>
      <c r="C155" s="241">
        <v>42920.76458333333</v>
      </c>
      <c r="D155" s="241">
        <v>42920.833333333336</v>
      </c>
      <c r="E155" s="69">
        <f t="shared" si="16"/>
        <v>0</v>
      </c>
      <c r="F155" s="69">
        <f t="shared" si="17"/>
        <v>0</v>
      </c>
      <c r="G155" s="69">
        <f t="shared" si="18"/>
        <v>0</v>
      </c>
      <c r="H155" s="69">
        <f t="shared" si="19"/>
        <v>6.8750000005820766E-2</v>
      </c>
      <c r="I155" s="21" t="s">
        <v>1322</v>
      </c>
      <c r="J155" s="21" t="s">
        <v>476</v>
      </c>
      <c r="K155" s="55" t="s">
        <v>1323</v>
      </c>
    </row>
    <row r="156" spans="1:11" ht="38.25" x14ac:dyDescent="0.2">
      <c r="A156" s="21" t="s">
        <v>232</v>
      </c>
      <c r="B156" s="56" t="s">
        <v>233</v>
      </c>
      <c r="C156" s="241">
        <v>42917.543055555558</v>
      </c>
      <c r="D156" s="241">
        <v>42917.587500000001</v>
      </c>
      <c r="E156" s="69">
        <f t="shared" si="16"/>
        <v>0</v>
      </c>
      <c r="F156" s="69">
        <f t="shared" si="17"/>
        <v>4.4444444443797693E-2</v>
      </c>
      <c r="G156" s="69">
        <f t="shared" si="18"/>
        <v>0</v>
      </c>
      <c r="H156" s="69">
        <f t="shared" si="19"/>
        <v>0</v>
      </c>
      <c r="I156" s="248" t="s">
        <v>510</v>
      </c>
      <c r="J156" s="23" t="s">
        <v>475</v>
      </c>
      <c r="K156" s="55" t="s">
        <v>1324</v>
      </c>
    </row>
    <row r="157" spans="1:11" ht="63.75" x14ac:dyDescent="0.2">
      <c r="A157" s="21" t="s">
        <v>255</v>
      </c>
      <c r="B157" s="56" t="s">
        <v>892</v>
      </c>
      <c r="C157" s="241">
        <v>42925.361805555556</v>
      </c>
      <c r="D157" s="241">
        <v>42925.435416666667</v>
      </c>
      <c r="E157" s="69">
        <f t="shared" si="16"/>
        <v>7.3611111110949423E-2</v>
      </c>
      <c r="F157" s="69">
        <f t="shared" si="17"/>
        <v>0</v>
      </c>
      <c r="G157" s="69">
        <f t="shared" si="18"/>
        <v>0</v>
      </c>
      <c r="H157" s="69">
        <f t="shared" si="19"/>
        <v>0</v>
      </c>
      <c r="I157" s="21" t="s">
        <v>510</v>
      </c>
      <c r="J157" s="21" t="s">
        <v>599</v>
      </c>
      <c r="K157" s="55" t="s">
        <v>1144</v>
      </c>
    </row>
    <row r="158" spans="1:11" x14ac:dyDescent="0.2">
      <c r="A158" s="21" t="s">
        <v>556</v>
      </c>
      <c r="B158" s="242" t="s">
        <v>630</v>
      </c>
      <c r="C158" s="246">
        <v>42944.399305555555</v>
      </c>
      <c r="D158" s="246">
        <v>42944.768750000003</v>
      </c>
      <c r="E158" s="69">
        <f t="shared" si="16"/>
        <v>0.36944444444816327</v>
      </c>
      <c r="F158" s="69">
        <f t="shared" si="17"/>
        <v>0</v>
      </c>
      <c r="G158" s="69">
        <f t="shared" si="18"/>
        <v>0</v>
      </c>
      <c r="H158" s="69">
        <f t="shared" si="19"/>
        <v>0</v>
      </c>
      <c r="I158" s="21" t="s">
        <v>1325</v>
      </c>
      <c r="J158" s="21" t="s">
        <v>473</v>
      </c>
      <c r="K158" s="55" t="s">
        <v>1326</v>
      </c>
    </row>
    <row r="159" spans="1:11" ht="63.75" x14ac:dyDescent="0.2">
      <c r="A159" s="21" t="s">
        <v>257</v>
      </c>
      <c r="B159" s="56" t="s">
        <v>895</v>
      </c>
      <c r="C159" s="241">
        <v>42925.361805555556</v>
      </c>
      <c r="D159" s="241">
        <v>42925.445138888892</v>
      </c>
      <c r="E159" s="69">
        <f t="shared" si="16"/>
        <v>8.3333333335758653E-2</v>
      </c>
      <c r="F159" s="69">
        <f t="shared" si="17"/>
        <v>0</v>
      </c>
      <c r="G159" s="69">
        <f t="shared" si="18"/>
        <v>0</v>
      </c>
      <c r="H159" s="69">
        <f t="shared" si="19"/>
        <v>0</v>
      </c>
      <c r="I159" s="21" t="s">
        <v>510</v>
      </c>
      <c r="J159" s="21" t="s">
        <v>599</v>
      </c>
      <c r="K159" s="55" t="s">
        <v>1144</v>
      </c>
    </row>
    <row r="160" spans="1:11" ht="25.5" x14ac:dyDescent="0.2">
      <c r="A160" s="21" t="s">
        <v>290</v>
      </c>
      <c r="B160" s="258" t="s">
        <v>291</v>
      </c>
      <c r="C160" s="246">
        <v>42944.393055555556</v>
      </c>
      <c r="D160" s="246">
        <v>42945.783333333333</v>
      </c>
      <c r="E160" s="69">
        <f t="shared" si="16"/>
        <v>1.390277777776646</v>
      </c>
      <c r="F160" s="69">
        <f t="shared" si="17"/>
        <v>0</v>
      </c>
      <c r="G160" s="69">
        <f t="shared" si="18"/>
        <v>0</v>
      </c>
      <c r="H160" s="69">
        <f t="shared" si="19"/>
        <v>0</v>
      </c>
      <c r="I160" s="21" t="s">
        <v>1325</v>
      </c>
      <c r="J160" s="21" t="s">
        <v>473</v>
      </c>
      <c r="K160" s="55" t="s">
        <v>1327</v>
      </c>
    </row>
    <row r="161" spans="1:11" ht="25.5" x14ac:dyDescent="0.2">
      <c r="A161" s="21" t="s">
        <v>292</v>
      </c>
      <c r="B161" s="56" t="s">
        <v>293</v>
      </c>
      <c r="C161" s="246">
        <v>42942.496527777781</v>
      </c>
      <c r="D161" s="246">
        <v>42943.942361111112</v>
      </c>
      <c r="E161" s="69">
        <f t="shared" si="16"/>
        <v>1.4458333333313931</v>
      </c>
      <c r="F161" s="69">
        <f t="shared" si="17"/>
        <v>0</v>
      </c>
      <c r="G161" s="69">
        <f t="shared" si="18"/>
        <v>0</v>
      </c>
      <c r="H161" s="69">
        <f t="shared" si="19"/>
        <v>0</v>
      </c>
      <c r="I161" s="21" t="s">
        <v>1328</v>
      </c>
      <c r="J161" s="21" t="s">
        <v>473</v>
      </c>
      <c r="K161" s="55" t="s">
        <v>1329</v>
      </c>
    </row>
    <row r="162" spans="1:11" ht="25.5" x14ac:dyDescent="0.2">
      <c r="A162" s="21" t="s">
        <v>380</v>
      </c>
      <c r="B162" s="259" t="s">
        <v>461</v>
      </c>
      <c r="C162" s="241">
        <v>42924.994444444441</v>
      </c>
      <c r="D162" s="241">
        <v>42925.322916666664</v>
      </c>
      <c r="E162" s="69">
        <f t="shared" si="16"/>
        <v>0</v>
      </c>
      <c r="F162" s="69">
        <f t="shared" si="17"/>
        <v>0</v>
      </c>
      <c r="G162" s="69">
        <f t="shared" si="18"/>
        <v>0</v>
      </c>
      <c r="H162" s="69">
        <f t="shared" si="19"/>
        <v>0.32847222222335404</v>
      </c>
      <c r="I162" s="21" t="s">
        <v>510</v>
      </c>
      <c r="J162" s="23" t="s">
        <v>478</v>
      </c>
      <c r="K162" s="55" t="s">
        <v>1330</v>
      </c>
    </row>
    <row r="163" spans="1:11" ht="25.5" x14ac:dyDescent="0.2">
      <c r="A163" s="21" t="s">
        <v>380</v>
      </c>
      <c r="B163" s="259" t="s">
        <v>461</v>
      </c>
      <c r="C163" s="246">
        <v>42932.883333333331</v>
      </c>
      <c r="D163" s="246">
        <v>42948</v>
      </c>
      <c r="E163" s="69">
        <f t="shared" si="16"/>
        <v>0</v>
      </c>
      <c r="F163" s="69">
        <f t="shared" si="17"/>
        <v>0</v>
      </c>
      <c r="G163" s="69">
        <f t="shared" si="18"/>
        <v>0</v>
      </c>
      <c r="H163" s="69">
        <f t="shared" si="19"/>
        <v>15.116666666668607</v>
      </c>
      <c r="I163" s="24" t="s">
        <v>510</v>
      </c>
      <c r="J163" s="23" t="s">
        <v>478</v>
      </c>
      <c r="K163" s="55" t="s">
        <v>1331</v>
      </c>
    </row>
    <row r="164" spans="1:11" ht="25.5" x14ac:dyDescent="0.2">
      <c r="A164" s="21" t="s">
        <v>459</v>
      </c>
      <c r="B164" s="242" t="s">
        <v>633</v>
      </c>
      <c r="C164" s="241">
        <v>42924.992361111108</v>
      </c>
      <c r="D164" s="241">
        <v>42925.26458333333</v>
      </c>
      <c r="E164" s="69">
        <f t="shared" si="16"/>
        <v>0</v>
      </c>
      <c r="F164" s="69">
        <f t="shared" si="17"/>
        <v>0</v>
      </c>
      <c r="G164" s="69">
        <f t="shared" si="18"/>
        <v>0</v>
      </c>
      <c r="H164" s="69">
        <f t="shared" si="19"/>
        <v>0.27222222222189885</v>
      </c>
      <c r="I164" s="21" t="s">
        <v>1332</v>
      </c>
      <c r="J164" s="23" t="s">
        <v>478</v>
      </c>
      <c r="K164" s="55" t="s">
        <v>631</v>
      </c>
    </row>
    <row r="165" spans="1:11" ht="25.5" x14ac:dyDescent="0.2">
      <c r="A165" s="21" t="s">
        <v>459</v>
      </c>
      <c r="B165" s="242" t="s">
        <v>633</v>
      </c>
      <c r="C165" s="246">
        <v>42932.882638888892</v>
      </c>
      <c r="D165" s="246">
        <v>42948</v>
      </c>
      <c r="E165" s="69">
        <f t="shared" si="16"/>
        <v>0</v>
      </c>
      <c r="F165" s="69">
        <f t="shared" si="17"/>
        <v>0</v>
      </c>
      <c r="G165" s="69">
        <f t="shared" si="18"/>
        <v>0</v>
      </c>
      <c r="H165" s="69">
        <f t="shared" si="19"/>
        <v>15.117361111108039</v>
      </c>
      <c r="I165" s="24" t="s">
        <v>510</v>
      </c>
      <c r="J165" s="23" t="s">
        <v>478</v>
      </c>
      <c r="K165" s="55" t="s">
        <v>1331</v>
      </c>
    </row>
    <row r="166" spans="1:11" ht="25.5" x14ac:dyDescent="0.2">
      <c r="A166" s="21" t="s">
        <v>360</v>
      </c>
      <c r="B166" s="242" t="s">
        <v>361</v>
      </c>
      <c r="C166" s="246">
        <v>42936.900694444441</v>
      </c>
      <c r="D166" s="246">
        <v>42938.436111111114</v>
      </c>
      <c r="E166" s="69">
        <f t="shared" si="16"/>
        <v>0</v>
      </c>
      <c r="F166" s="69">
        <f t="shared" si="17"/>
        <v>0</v>
      </c>
      <c r="G166" s="69">
        <f t="shared" si="18"/>
        <v>0</v>
      </c>
      <c r="H166" s="69">
        <f t="shared" si="19"/>
        <v>1.5354166666729725</v>
      </c>
      <c r="I166" s="24" t="s">
        <v>510</v>
      </c>
      <c r="J166" s="23" t="s">
        <v>478</v>
      </c>
      <c r="K166" s="55" t="s">
        <v>1333</v>
      </c>
    </row>
    <row r="167" spans="1:11" ht="25.5" x14ac:dyDescent="0.2">
      <c r="A167" s="21" t="s">
        <v>362</v>
      </c>
      <c r="B167" s="242" t="s">
        <v>363</v>
      </c>
      <c r="C167" s="241">
        <v>42917</v>
      </c>
      <c r="D167" s="241">
        <v>42917.667361111111</v>
      </c>
      <c r="E167" s="69">
        <f t="shared" si="16"/>
        <v>0</v>
      </c>
      <c r="F167" s="69">
        <f t="shared" si="17"/>
        <v>0</v>
      </c>
      <c r="G167" s="69">
        <f t="shared" si="18"/>
        <v>0</v>
      </c>
      <c r="H167" s="69">
        <f t="shared" si="19"/>
        <v>0.66736111111094942</v>
      </c>
      <c r="I167" s="24" t="s">
        <v>634</v>
      </c>
      <c r="J167" s="23" t="s">
        <v>478</v>
      </c>
      <c r="K167" s="55" t="s">
        <v>635</v>
      </c>
    </row>
    <row r="168" spans="1:11" ht="25.5" x14ac:dyDescent="0.2">
      <c r="A168" s="21" t="s">
        <v>362</v>
      </c>
      <c r="B168" s="242" t="s">
        <v>363</v>
      </c>
      <c r="C168" s="241">
        <v>42923.84375</v>
      </c>
      <c r="D168" s="241">
        <v>42925.338888888888</v>
      </c>
      <c r="E168" s="69">
        <f t="shared" si="16"/>
        <v>0</v>
      </c>
      <c r="F168" s="69">
        <f t="shared" si="17"/>
        <v>0</v>
      </c>
      <c r="G168" s="69">
        <f t="shared" si="18"/>
        <v>0</v>
      </c>
      <c r="H168" s="69">
        <f t="shared" si="19"/>
        <v>1.4951388888875954</v>
      </c>
      <c r="I168" s="24" t="s">
        <v>1334</v>
      </c>
      <c r="J168" s="23" t="s">
        <v>478</v>
      </c>
      <c r="K168" s="55" t="s">
        <v>1335</v>
      </c>
    </row>
    <row r="169" spans="1:11" ht="25.5" x14ac:dyDescent="0.2">
      <c r="A169" s="21" t="s">
        <v>362</v>
      </c>
      <c r="B169" s="242" t="s">
        <v>363</v>
      </c>
      <c r="C169" s="246">
        <v>42930.836805555555</v>
      </c>
      <c r="D169" s="246">
        <v>42934.29791666667</v>
      </c>
      <c r="E169" s="69">
        <f t="shared" si="16"/>
        <v>0</v>
      </c>
      <c r="F169" s="69">
        <f t="shared" si="17"/>
        <v>0</v>
      </c>
      <c r="G169" s="69">
        <f t="shared" si="18"/>
        <v>0</v>
      </c>
      <c r="H169" s="69">
        <f t="shared" si="19"/>
        <v>3.461111111115315</v>
      </c>
      <c r="I169" s="24" t="s">
        <v>1336</v>
      </c>
      <c r="J169" s="23" t="s">
        <v>478</v>
      </c>
      <c r="K169" s="55" t="s">
        <v>1337</v>
      </c>
    </row>
    <row r="170" spans="1:11" ht="25.5" x14ac:dyDescent="0.2">
      <c r="A170" s="21" t="s">
        <v>467</v>
      </c>
      <c r="B170" s="242" t="s">
        <v>466</v>
      </c>
      <c r="C170" s="241">
        <v>42917.540277777778</v>
      </c>
      <c r="D170" s="241">
        <v>42917.668055555558</v>
      </c>
      <c r="E170" s="69">
        <f t="shared" ref="E170:E193" si="20">IF(OR(D170="***",D170=""),0,IF(RIGHT(J170)="T",(+D170-C170),0))</f>
        <v>0</v>
      </c>
      <c r="F170" s="69">
        <f t="shared" ref="F170:F193" si="21">IF(OR(D170="***",D170=""),0,IF(RIGHT(J170)="U",(+D170-C170),0))</f>
        <v>0</v>
      </c>
      <c r="G170" s="69">
        <f t="shared" ref="G170:G193" si="22">IF(OR(D170="***",D170=""),0,IF(RIGHT(J170)="C",(+D170-C170),0))</f>
        <v>0</v>
      </c>
      <c r="H170" s="69">
        <f t="shared" ref="H170:H183" si="23">IF(OR(D170="***",D170=""),0,IF(RIGHT(J170)="D",(+D170-C170),0))</f>
        <v>0.12777777777955635</v>
      </c>
      <c r="I170" s="24" t="s">
        <v>1338</v>
      </c>
      <c r="J170" s="23" t="s">
        <v>478</v>
      </c>
      <c r="K170" s="55" t="s">
        <v>1339</v>
      </c>
    </row>
    <row r="171" spans="1:11" ht="25.5" x14ac:dyDescent="0.2">
      <c r="A171" s="21" t="s">
        <v>467</v>
      </c>
      <c r="B171" s="242" t="s">
        <v>466</v>
      </c>
      <c r="C171" s="241">
        <v>42918.82708333333</v>
      </c>
      <c r="D171" s="241">
        <v>42919.293749999997</v>
      </c>
      <c r="E171" s="69">
        <f t="shared" si="20"/>
        <v>0</v>
      </c>
      <c r="F171" s="69">
        <f t="shared" si="21"/>
        <v>0</v>
      </c>
      <c r="G171" s="69">
        <f t="shared" si="22"/>
        <v>0</v>
      </c>
      <c r="H171" s="69">
        <f t="shared" si="23"/>
        <v>0.46666666666715173</v>
      </c>
      <c r="I171" s="24" t="s">
        <v>1340</v>
      </c>
      <c r="J171" s="23" t="s">
        <v>478</v>
      </c>
      <c r="K171" s="55" t="s">
        <v>1341</v>
      </c>
    </row>
    <row r="172" spans="1:11" ht="25.5" x14ac:dyDescent="0.2">
      <c r="A172" s="21" t="s">
        <v>467</v>
      </c>
      <c r="B172" s="242" t="s">
        <v>466</v>
      </c>
      <c r="C172" s="246">
        <v>42929.864583333336</v>
      </c>
      <c r="D172" s="246">
        <v>42931.247916666667</v>
      </c>
      <c r="E172" s="69">
        <f t="shared" si="20"/>
        <v>0</v>
      </c>
      <c r="F172" s="69">
        <f t="shared" si="21"/>
        <v>0</v>
      </c>
      <c r="G172" s="69">
        <f t="shared" si="22"/>
        <v>0</v>
      </c>
      <c r="H172" s="69">
        <f t="shared" si="23"/>
        <v>1.3833333333313931</v>
      </c>
      <c r="I172" s="24" t="s">
        <v>1342</v>
      </c>
      <c r="J172" s="23" t="s">
        <v>478</v>
      </c>
      <c r="K172" s="55" t="s">
        <v>1343</v>
      </c>
    </row>
    <row r="173" spans="1:11" ht="25.5" x14ac:dyDescent="0.2">
      <c r="A173" s="21" t="s">
        <v>467</v>
      </c>
      <c r="B173" s="242" t="s">
        <v>466</v>
      </c>
      <c r="C173" s="246">
        <v>42932.881944444445</v>
      </c>
      <c r="D173" s="246">
        <v>42933.240972222222</v>
      </c>
      <c r="E173" s="69">
        <f t="shared" si="20"/>
        <v>0</v>
      </c>
      <c r="F173" s="69">
        <f t="shared" si="21"/>
        <v>0</v>
      </c>
      <c r="G173" s="69">
        <f t="shared" si="22"/>
        <v>0</v>
      </c>
      <c r="H173" s="69">
        <f t="shared" si="23"/>
        <v>0.35902777777664596</v>
      </c>
      <c r="I173" s="24" t="s">
        <v>1344</v>
      </c>
      <c r="J173" s="23" t="s">
        <v>478</v>
      </c>
      <c r="K173" s="55" t="s">
        <v>1345</v>
      </c>
    </row>
    <row r="174" spans="1:11" ht="25.5" x14ac:dyDescent="0.2">
      <c r="A174" s="21" t="s">
        <v>467</v>
      </c>
      <c r="B174" s="242" t="s">
        <v>466</v>
      </c>
      <c r="C174" s="246">
        <v>42936.923611111109</v>
      </c>
      <c r="D174" s="23">
        <v>42937.170138888891</v>
      </c>
      <c r="E174" s="69">
        <f t="shared" si="20"/>
        <v>0</v>
      </c>
      <c r="F174" s="69">
        <f t="shared" si="21"/>
        <v>0</v>
      </c>
      <c r="G174" s="69">
        <f t="shared" si="22"/>
        <v>0</v>
      </c>
      <c r="H174" s="69">
        <f t="shared" si="23"/>
        <v>0.24652777778101154</v>
      </c>
      <c r="I174" s="24" t="s">
        <v>1346</v>
      </c>
      <c r="J174" s="23" t="s">
        <v>478</v>
      </c>
      <c r="K174" s="55" t="s">
        <v>1347</v>
      </c>
    </row>
    <row r="175" spans="1:11" ht="25.5" x14ac:dyDescent="0.2">
      <c r="A175" s="21" t="s">
        <v>467</v>
      </c>
      <c r="B175" s="242" t="s">
        <v>466</v>
      </c>
      <c r="C175" s="246">
        <v>42945.01458333333</v>
      </c>
      <c r="D175" s="246">
        <v>42946.231249999997</v>
      </c>
      <c r="E175" s="69">
        <f t="shared" si="20"/>
        <v>0</v>
      </c>
      <c r="F175" s="69">
        <f t="shared" si="21"/>
        <v>0</v>
      </c>
      <c r="G175" s="69">
        <f t="shared" si="22"/>
        <v>0</v>
      </c>
      <c r="H175" s="69">
        <f t="shared" si="23"/>
        <v>1.2166666666671517</v>
      </c>
      <c r="I175" s="24" t="s">
        <v>1348</v>
      </c>
      <c r="J175" s="23" t="s">
        <v>478</v>
      </c>
      <c r="K175" s="55" t="s">
        <v>1349</v>
      </c>
    </row>
    <row r="176" spans="1:11" ht="25.5" x14ac:dyDescent="0.2">
      <c r="A176" s="21" t="s">
        <v>364</v>
      </c>
      <c r="B176" s="242" t="s">
        <v>365</v>
      </c>
      <c r="C176" s="241">
        <v>42924.893750000003</v>
      </c>
      <c r="D176" s="241">
        <v>42926.288194444445</v>
      </c>
      <c r="E176" s="69">
        <f t="shared" si="20"/>
        <v>0</v>
      </c>
      <c r="F176" s="69">
        <f t="shared" si="21"/>
        <v>0</v>
      </c>
      <c r="G176" s="69">
        <f t="shared" si="22"/>
        <v>0</v>
      </c>
      <c r="H176" s="69">
        <f t="shared" si="23"/>
        <v>1.3944444444423425</v>
      </c>
      <c r="I176" s="24" t="s">
        <v>1350</v>
      </c>
      <c r="J176" s="23" t="s">
        <v>478</v>
      </c>
      <c r="K176" s="55" t="s">
        <v>1351</v>
      </c>
    </row>
    <row r="177" spans="1:11" ht="25.5" x14ac:dyDescent="0.2">
      <c r="A177" s="21" t="s">
        <v>387</v>
      </c>
      <c r="B177" s="242" t="s">
        <v>388</v>
      </c>
      <c r="C177" s="241">
        <v>42923.852083333331</v>
      </c>
      <c r="D177" s="241">
        <v>42924.261805555558</v>
      </c>
      <c r="E177" s="69">
        <f t="shared" si="20"/>
        <v>0</v>
      </c>
      <c r="F177" s="69">
        <f t="shared" si="21"/>
        <v>0</v>
      </c>
      <c r="G177" s="69">
        <f t="shared" si="22"/>
        <v>0</v>
      </c>
      <c r="H177" s="69">
        <f t="shared" si="23"/>
        <v>0.40972222222626442</v>
      </c>
      <c r="I177" s="24" t="s">
        <v>1352</v>
      </c>
      <c r="J177" s="23" t="s">
        <v>478</v>
      </c>
      <c r="K177" s="55" t="s">
        <v>1353</v>
      </c>
    </row>
    <row r="178" spans="1:11" ht="25.5" x14ac:dyDescent="0.2">
      <c r="A178" s="21" t="s">
        <v>387</v>
      </c>
      <c r="B178" s="242" t="s">
        <v>388</v>
      </c>
      <c r="C178" s="241">
        <v>42924.899305555555</v>
      </c>
      <c r="D178" s="241">
        <v>42925.772222222222</v>
      </c>
      <c r="E178" s="69">
        <f t="shared" si="20"/>
        <v>0</v>
      </c>
      <c r="F178" s="69">
        <f t="shared" si="21"/>
        <v>0</v>
      </c>
      <c r="G178" s="69">
        <f t="shared" si="22"/>
        <v>0</v>
      </c>
      <c r="H178" s="69">
        <f t="shared" si="23"/>
        <v>0.87291666666715173</v>
      </c>
      <c r="I178" s="24" t="s">
        <v>1354</v>
      </c>
      <c r="J178" s="23" t="s">
        <v>478</v>
      </c>
      <c r="K178" s="55" t="s">
        <v>1355</v>
      </c>
    </row>
    <row r="179" spans="1:11" ht="25.5" x14ac:dyDescent="0.2">
      <c r="A179" s="21" t="s">
        <v>387</v>
      </c>
      <c r="B179" s="242" t="s">
        <v>388</v>
      </c>
      <c r="C179" s="246">
        <v>42930.836805555555</v>
      </c>
      <c r="D179" s="246">
        <v>42932.354861111111</v>
      </c>
      <c r="E179" s="69">
        <f t="shared" si="20"/>
        <v>0</v>
      </c>
      <c r="F179" s="69">
        <f t="shared" si="21"/>
        <v>0</v>
      </c>
      <c r="G179" s="69">
        <f t="shared" si="22"/>
        <v>0</v>
      </c>
      <c r="H179" s="69">
        <f t="shared" si="23"/>
        <v>1.5180555555562023</v>
      </c>
      <c r="I179" s="24" t="s">
        <v>1356</v>
      </c>
      <c r="J179" s="23" t="s">
        <v>478</v>
      </c>
      <c r="K179" s="55" t="s">
        <v>1357</v>
      </c>
    </row>
    <row r="180" spans="1:11" ht="25.5" x14ac:dyDescent="0.2">
      <c r="A180" s="21" t="s">
        <v>368</v>
      </c>
      <c r="B180" s="242" t="s">
        <v>1047</v>
      </c>
      <c r="C180" s="241">
        <v>42917.616666666669</v>
      </c>
      <c r="D180" s="241">
        <v>42918.259027777778</v>
      </c>
      <c r="E180" s="69">
        <f t="shared" si="20"/>
        <v>0</v>
      </c>
      <c r="F180" s="69">
        <f t="shared" si="21"/>
        <v>0</v>
      </c>
      <c r="G180" s="69">
        <f t="shared" si="22"/>
        <v>0</v>
      </c>
      <c r="H180" s="69">
        <f t="shared" si="23"/>
        <v>0.64236111110949423</v>
      </c>
      <c r="I180" s="248" t="s">
        <v>510</v>
      </c>
      <c r="J180" s="23" t="s">
        <v>478</v>
      </c>
      <c r="K180" s="55" t="s">
        <v>1358</v>
      </c>
    </row>
    <row r="181" spans="1:11" ht="25.5" x14ac:dyDescent="0.2">
      <c r="A181" s="21" t="s">
        <v>368</v>
      </c>
      <c r="B181" s="242" t="s">
        <v>1047</v>
      </c>
      <c r="C181" s="241">
        <v>42918.831944444442</v>
      </c>
      <c r="D181" s="241">
        <v>42919.294444444444</v>
      </c>
      <c r="E181" s="69">
        <f t="shared" si="20"/>
        <v>0</v>
      </c>
      <c r="F181" s="69">
        <f t="shared" si="21"/>
        <v>0</v>
      </c>
      <c r="G181" s="69">
        <f t="shared" si="22"/>
        <v>0</v>
      </c>
      <c r="H181" s="69">
        <f t="shared" si="23"/>
        <v>0.46250000000145519</v>
      </c>
      <c r="I181" s="248"/>
      <c r="J181" s="23" t="s">
        <v>478</v>
      </c>
      <c r="K181" s="55" t="s">
        <v>1359</v>
      </c>
    </row>
    <row r="182" spans="1:11" ht="25.5" x14ac:dyDescent="0.2">
      <c r="A182" s="21" t="s">
        <v>368</v>
      </c>
      <c r="B182" s="242" t="s">
        <v>1047</v>
      </c>
      <c r="C182" s="241">
        <v>42925.977777777778</v>
      </c>
      <c r="D182" s="241">
        <v>42926.284722222219</v>
      </c>
      <c r="E182" s="69">
        <f t="shared" si="20"/>
        <v>0</v>
      </c>
      <c r="F182" s="69">
        <f t="shared" si="21"/>
        <v>0</v>
      </c>
      <c r="G182" s="69">
        <f t="shared" si="22"/>
        <v>0</v>
      </c>
      <c r="H182" s="69">
        <f t="shared" si="23"/>
        <v>0.30694444444088731</v>
      </c>
      <c r="I182" s="21" t="s">
        <v>510</v>
      </c>
      <c r="J182" s="23" t="s">
        <v>478</v>
      </c>
      <c r="K182" s="55" t="s">
        <v>1360</v>
      </c>
    </row>
    <row r="183" spans="1:11" ht="25.5" x14ac:dyDescent="0.2">
      <c r="A183" s="21" t="s">
        <v>368</v>
      </c>
      <c r="B183" s="242" t="s">
        <v>1047</v>
      </c>
      <c r="C183" s="246">
        <v>42927.997916666667</v>
      </c>
      <c r="D183" s="23">
        <v>42942.333333333336</v>
      </c>
      <c r="E183" s="69">
        <f t="shared" si="20"/>
        <v>0</v>
      </c>
      <c r="F183" s="69">
        <f t="shared" si="21"/>
        <v>0</v>
      </c>
      <c r="G183" s="69">
        <f t="shared" si="22"/>
        <v>0</v>
      </c>
      <c r="H183" s="69">
        <f t="shared" si="23"/>
        <v>14.335416666668607</v>
      </c>
      <c r="I183" s="24" t="s">
        <v>510</v>
      </c>
      <c r="J183" s="23" t="s">
        <v>478</v>
      </c>
      <c r="K183" s="55" t="s">
        <v>1361</v>
      </c>
    </row>
    <row r="184" spans="1:11" ht="25.5" x14ac:dyDescent="0.2">
      <c r="A184" s="21" t="s">
        <v>368</v>
      </c>
      <c r="B184" s="242" t="s">
        <v>1047</v>
      </c>
      <c r="C184" s="246">
        <v>42942.834027777775</v>
      </c>
      <c r="D184" s="246">
        <v>42948</v>
      </c>
      <c r="E184" s="69">
        <f t="shared" si="20"/>
        <v>0</v>
      </c>
      <c r="F184" s="69">
        <f t="shared" si="21"/>
        <v>0</v>
      </c>
      <c r="G184" s="69">
        <f t="shared" si="22"/>
        <v>0</v>
      </c>
      <c r="H184" s="69">
        <f>IF(OR(D184="****",D184=""),0,IF(RIGHT(J184)="D",(+D184-C184),0))</f>
        <v>5.1659722222248092</v>
      </c>
      <c r="I184" s="24" t="s">
        <v>510</v>
      </c>
      <c r="J184" s="23" t="s">
        <v>478</v>
      </c>
      <c r="K184" s="55" t="s">
        <v>1362</v>
      </c>
    </row>
    <row r="185" spans="1:11" ht="25.5" x14ac:dyDescent="0.2">
      <c r="A185" s="21" t="s">
        <v>638</v>
      </c>
      <c r="B185" s="242" t="s">
        <v>639</v>
      </c>
      <c r="C185" s="241">
        <v>42924.901388888888</v>
      </c>
      <c r="D185" s="241">
        <v>42926.300694444442</v>
      </c>
      <c r="E185" s="69">
        <f t="shared" si="20"/>
        <v>0</v>
      </c>
      <c r="F185" s="69">
        <f t="shared" si="21"/>
        <v>0</v>
      </c>
      <c r="G185" s="69">
        <f t="shared" si="22"/>
        <v>0</v>
      </c>
      <c r="H185" s="69">
        <f t="shared" ref="H185:H193" si="24">IF(OR(D185="***",D185=""),0,IF(RIGHT(J185)="D",(+D185-C185),0))</f>
        <v>1.3993055555547471</v>
      </c>
      <c r="I185" s="24" t="s">
        <v>1363</v>
      </c>
      <c r="J185" s="23" t="s">
        <v>478</v>
      </c>
      <c r="K185" s="55" t="s">
        <v>1364</v>
      </c>
    </row>
    <row r="186" spans="1:11" ht="25.5" x14ac:dyDescent="0.2">
      <c r="A186" s="21" t="s">
        <v>638</v>
      </c>
      <c r="B186" s="242" t="s">
        <v>639</v>
      </c>
      <c r="C186" s="246">
        <v>42930.837500000001</v>
      </c>
      <c r="D186" s="23">
        <v>42942.326388888891</v>
      </c>
      <c r="E186" s="69">
        <f t="shared" si="20"/>
        <v>0</v>
      </c>
      <c r="F186" s="69">
        <f t="shared" si="21"/>
        <v>0</v>
      </c>
      <c r="G186" s="69">
        <f t="shared" si="22"/>
        <v>0</v>
      </c>
      <c r="H186" s="69">
        <f t="shared" si="24"/>
        <v>11.488888888889051</v>
      </c>
      <c r="I186" s="24" t="s">
        <v>1365</v>
      </c>
      <c r="J186" s="23" t="s">
        <v>478</v>
      </c>
      <c r="K186" s="55" t="s">
        <v>1366</v>
      </c>
    </row>
    <row r="187" spans="1:11" ht="25.5" x14ac:dyDescent="0.2">
      <c r="A187" s="21" t="s">
        <v>378</v>
      </c>
      <c r="B187" s="242" t="s">
        <v>1061</v>
      </c>
      <c r="C187" s="241">
        <v>42923.872916666667</v>
      </c>
      <c r="D187" s="241">
        <v>42924.294444444444</v>
      </c>
      <c r="E187" s="69">
        <f t="shared" si="20"/>
        <v>0</v>
      </c>
      <c r="F187" s="69">
        <f t="shared" si="21"/>
        <v>0</v>
      </c>
      <c r="G187" s="69">
        <f t="shared" si="22"/>
        <v>0</v>
      </c>
      <c r="H187" s="69">
        <f t="shared" si="24"/>
        <v>0.42152777777664596</v>
      </c>
      <c r="I187" s="21" t="s">
        <v>1367</v>
      </c>
      <c r="J187" s="23" t="s">
        <v>478</v>
      </c>
      <c r="K187" s="55" t="s">
        <v>1368</v>
      </c>
    </row>
    <row r="188" spans="1:11" ht="25.5" x14ac:dyDescent="0.2">
      <c r="A188" s="21" t="s">
        <v>378</v>
      </c>
      <c r="B188" s="242" t="s">
        <v>1061</v>
      </c>
      <c r="C188" s="241">
        <v>42924.901388888888</v>
      </c>
      <c r="D188" s="241">
        <v>42925.767361111109</v>
      </c>
      <c r="E188" s="69">
        <f t="shared" si="20"/>
        <v>0</v>
      </c>
      <c r="F188" s="69">
        <f t="shared" si="21"/>
        <v>0</v>
      </c>
      <c r="G188" s="69">
        <f t="shared" si="22"/>
        <v>0</v>
      </c>
      <c r="H188" s="69">
        <f t="shared" si="24"/>
        <v>0.86597222222189885</v>
      </c>
      <c r="I188" s="24" t="s">
        <v>1369</v>
      </c>
      <c r="J188" s="23" t="s">
        <v>478</v>
      </c>
      <c r="K188" s="55" t="s">
        <v>1370</v>
      </c>
    </row>
    <row r="189" spans="1:11" ht="25.5" x14ac:dyDescent="0.2">
      <c r="A189" s="21" t="s">
        <v>378</v>
      </c>
      <c r="B189" s="242" t="s">
        <v>1061</v>
      </c>
      <c r="C189" s="246">
        <v>42932.936111111114</v>
      </c>
      <c r="D189" s="246">
        <v>42934.301388888889</v>
      </c>
      <c r="E189" s="69">
        <f t="shared" si="20"/>
        <v>0</v>
      </c>
      <c r="F189" s="69">
        <f t="shared" si="21"/>
        <v>0</v>
      </c>
      <c r="G189" s="69">
        <f t="shared" si="22"/>
        <v>0</v>
      </c>
      <c r="H189" s="69">
        <f t="shared" si="24"/>
        <v>1.3652777777751908</v>
      </c>
      <c r="I189" s="24" t="s">
        <v>1371</v>
      </c>
      <c r="J189" s="23" t="s">
        <v>478</v>
      </c>
      <c r="K189" s="55" t="s">
        <v>1372</v>
      </c>
    </row>
    <row r="190" spans="1:11" ht="25.5" x14ac:dyDescent="0.2">
      <c r="A190" s="21" t="s">
        <v>366</v>
      </c>
      <c r="B190" s="242" t="s">
        <v>367</v>
      </c>
      <c r="C190" s="241">
        <v>42917.534722222219</v>
      </c>
      <c r="D190" s="241">
        <v>42918.274305555555</v>
      </c>
      <c r="E190" s="69">
        <f t="shared" si="20"/>
        <v>0</v>
      </c>
      <c r="F190" s="69">
        <f t="shared" si="21"/>
        <v>0</v>
      </c>
      <c r="G190" s="69">
        <f t="shared" si="22"/>
        <v>0</v>
      </c>
      <c r="H190" s="69">
        <f t="shared" si="24"/>
        <v>0.73958333333575865</v>
      </c>
      <c r="I190" s="248" t="s">
        <v>510</v>
      </c>
      <c r="J190" s="23" t="s">
        <v>478</v>
      </c>
      <c r="K190" s="55" t="s">
        <v>1359</v>
      </c>
    </row>
    <row r="191" spans="1:11" ht="25.5" x14ac:dyDescent="0.2">
      <c r="A191" s="21" t="s">
        <v>366</v>
      </c>
      <c r="B191" s="242" t="s">
        <v>367</v>
      </c>
      <c r="C191" s="241">
        <v>42925.981944444444</v>
      </c>
      <c r="D191" s="241">
        <v>42926.284722222219</v>
      </c>
      <c r="E191" s="69">
        <f t="shared" si="20"/>
        <v>0</v>
      </c>
      <c r="F191" s="69">
        <f t="shared" si="21"/>
        <v>0</v>
      </c>
      <c r="G191" s="69">
        <f t="shared" si="22"/>
        <v>0</v>
      </c>
      <c r="H191" s="69">
        <f t="shared" si="24"/>
        <v>0.30277777777519077</v>
      </c>
      <c r="I191" s="21" t="s">
        <v>510</v>
      </c>
      <c r="J191" s="23" t="s">
        <v>478</v>
      </c>
      <c r="K191" s="55" t="s">
        <v>1373</v>
      </c>
    </row>
    <row r="192" spans="1:11" ht="25.5" x14ac:dyDescent="0.2">
      <c r="A192" s="21" t="s">
        <v>366</v>
      </c>
      <c r="B192" s="242" t="s">
        <v>367</v>
      </c>
      <c r="C192" s="246">
        <v>42932.612500000003</v>
      </c>
      <c r="D192" s="246">
        <v>42948</v>
      </c>
      <c r="E192" s="69">
        <f t="shared" si="20"/>
        <v>0</v>
      </c>
      <c r="F192" s="69">
        <f t="shared" si="21"/>
        <v>0</v>
      </c>
      <c r="G192" s="69">
        <f t="shared" si="22"/>
        <v>0</v>
      </c>
      <c r="H192" s="69">
        <f t="shared" si="24"/>
        <v>15.38749999999709</v>
      </c>
      <c r="I192" s="24" t="s">
        <v>1374</v>
      </c>
      <c r="J192" s="23" t="s">
        <v>478</v>
      </c>
      <c r="K192" s="55" t="s">
        <v>1375</v>
      </c>
    </row>
    <row r="193" spans="1:11" ht="25.5" x14ac:dyDescent="0.2">
      <c r="A193" s="21" t="s">
        <v>381</v>
      </c>
      <c r="B193" s="242" t="s">
        <v>382</v>
      </c>
      <c r="C193" s="246">
        <v>42936.988888888889</v>
      </c>
      <c r="D193" s="246">
        <v>42937.413888888892</v>
      </c>
      <c r="E193" s="69">
        <f t="shared" si="20"/>
        <v>0</v>
      </c>
      <c r="F193" s="69">
        <f t="shared" si="21"/>
        <v>0</v>
      </c>
      <c r="G193" s="69">
        <f t="shared" si="22"/>
        <v>0</v>
      </c>
      <c r="H193" s="69">
        <f t="shared" si="24"/>
        <v>0.42500000000291038</v>
      </c>
      <c r="I193" s="24" t="s">
        <v>510</v>
      </c>
      <c r="J193" s="23" t="s">
        <v>478</v>
      </c>
      <c r="K193" s="55" t="s">
        <v>640</v>
      </c>
    </row>
  </sheetData>
  <autoFilter ref="A9:K193"/>
  <mergeCells count="12">
    <mergeCell ref="A1:K1"/>
    <mergeCell ref="A2:K2"/>
    <mergeCell ref="A3:B3"/>
    <mergeCell ref="A4:K4"/>
    <mergeCell ref="A5:A8"/>
    <mergeCell ref="B5:B8"/>
    <mergeCell ref="E5:H5"/>
    <mergeCell ref="I5:I8"/>
    <mergeCell ref="J5:J8"/>
    <mergeCell ref="K5:K8"/>
    <mergeCell ref="C6:C8"/>
    <mergeCell ref="D6:D8"/>
  </mergeCells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53"/>
  <sheetViews>
    <sheetView topLeftCell="A20" workbookViewId="0">
      <selection activeCell="D3" sqref="D3:D33"/>
    </sheetView>
  </sheetViews>
  <sheetFormatPr defaultRowHeight="12.75" x14ac:dyDescent="0.2"/>
  <cols>
    <col min="1" max="1" width="39.140625" bestFit="1" customWidth="1"/>
    <col min="2" max="2" width="9.140625" style="71"/>
    <col min="3" max="3" width="39" bestFit="1" customWidth="1"/>
    <col min="4" max="4" width="9.140625" style="71"/>
    <col min="5" max="5" width="44" bestFit="1" customWidth="1"/>
    <col min="6" max="6" width="9.140625" style="71"/>
    <col min="7" max="7" width="41.42578125" bestFit="1" customWidth="1"/>
    <col min="9" max="9" width="43.85546875" bestFit="1" customWidth="1"/>
  </cols>
  <sheetData>
    <row r="1" spans="1:13" ht="15.75" x14ac:dyDescent="0.3">
      <c r="A1" s="995" t="s">
        <v>642</v>
      </c>
      <c r="B1" s="995"/>
      <c r="C1" s="995"/>
      <c r="D1" s="102"/>
      <c r="E1" s="103" t="s">
        <v>643</v>
      </c>
      <c r="F1" s="102"/>
      <c r="G1" s="103" t="s">
        <v>644</v>
      </c>
      <c r="H1" s="104"/>
      <c r="I1" s="105" t="s">
        <v>645</v>
      </c>
      <c r="J1" s="104"/>
      <c r="K1" s="104"/>
      <c r="L1" s="104"/>
    </row>
    <row r="2" spans="1:13" ht="15" x14ac:dyDescent="0.25">
      <c r="A2" s="106" t="s">
        <v>646</v>
      </c>
      <c r="B2" s="164"/>
      <c r="C2" s="106" t="s">
        <v>647</v>
      </c>
      <c r="D2" s="164"/>
      <c r="E2" s="107" t="s">
        <v>648</v>
      </c>
      <c r="F2" s="164"/>
      <c r="G2" s="107" t="s">
        <v>649</v>
      </c>
      <c r="H2" s="104"/>
      <c r="I2" s="104" t="s">
        <v>650</v>
      </c>
      <c r="J2" s="104"/>
      <c r="K2" s="104"/>
      <c r="L2" s="104"/>
    </row>
    <row r="3" spans="1:13" ht="15" x14ac:dyDescent="0.2">
      <c r="A3" s="108" t="s">
        <v>651</v>
      </c>
      <c r="B3" s="165">
        <v>1</v>
      </c>
      <c r="C3" s="108" t="s">
        <v>551</v>
      </c>
      <c r="D3" s="165">
        <v>1</v>
      </c>
      <c r="E3" s="108" t="s">
        <v>652</v>
      </c>
      <c r="F3" s="165">
        <v>1</v>
      </c>
      <c r="G3" s="108" t="s">
        <v>184</v>
      </c>
      <c r="H3" s="109" t="s">
        <v>653</v>
      </c>
      <c r="I3" s="108" t="s">
        <v>654</v>
      </c>
      <c r="J3" s="110"/>
      <c r="K3" s="110"/>
      <c r="L3" s="110"/>
      <c r="M3" s="111"/>
    </row>
    <row r="4" spans="1:13" ht="15" x14ac:dyDescent="0.2">
      <c r="A4" s="108" t="s">
        <v>655</v>
      </c>
      <c r="B4" s="165">
        <v>2</v>
      </c>
      <c r="C4" s="112" t="s">
        <v>603</v>
      </c>
      <c r="D4" s="165">
        <v>2</v>
      </c>
      <c r="E4" s="108" t="s">
        <v>656</v>
      </c>
      <c r="F4" s="165">
        <v>2</v>
      </c>
      <c r="G4" s="108" t="s">
        <v>188</v>
      </c>
      <c r="H4" s="109" t="s">
        <v>653</v>
      </c>
      <c r="I4" s="108" t="s">
        <v>657</v>
      </c>
      <c r="J4" s="110"/>
      <c r="K4" s="110"/>
      <c r="L4" s="110"/>
      <c r="M4" s="111"/>
    </row>
    <row r="5" spans="1:13" ht="15" x14ac:dyDescent="0.2">
      <c r="A5" s="108" t="s">
        <v>658</v>
      </c>
      <c r="B5" s="165">
        <v>3</v>
      </c>
      <c r="C5" s="108" t="s">
        <v>64</v>
      </c>
      <c r="D5" s="165">
        <v>3</v>
      </c>
      <c r="E5" s="108" t="s">
        <v>659</v>
      </c>
      <c r="F5" s="165">
        <v>3</v>
      </c>
      <c r="G5" s="108" t="s">
        <v>190</v>
      </c>
      <c r="H5" s="109" t="s">
        <v>653</v>
      </c>
      <c r="I5" s="108" t="s">
        <v>660</v>
      </c>
      <c r="J5" s="113"/>
      <c r="K5" s="110"/>
      <c r="L5" s="110"/>
      <c r="M5" s="111"/>
    </row>
    <row r="6" spans="1:13" ht="15" x14ac:dyDescent="0.2">
      <c r="A6" s="108" t="s">
        <v>661</v>
      </c>
      <c r="B6" s="165">
        <v>4</v>
      </c>
      <c r="C6" s="108" t="s">
        <v>66</v>
      </c>
      <c r="D6" s="165">
        <v>4</v>
      </c>
      <c r="E6" s="108" t="s">
        <v>662</v>
      </c>
      <c r="F6" s="165">
        <v>4</v>
      </c>
      <c r="G6" s="108" t="s">
        <v>193</v>
      </c>
      <c r="H6" s="109" t="s">
        <v>653</v>
      </c>
      <c r="I6" s="108" t="s">
        <v>663</v>
      </c>
      <c r="J6" s="114"/>
      <c r="K6" s="110"/>
      <c r="L6" s="110"/>
      <c r="M6" s="111"/>
    </row>
    <row r="7" spans="1:13" ht="15" x14ac:dyDescent="0.2">
      <c r="A7" s="108" t="s">
        <v>664</v>
      </c>
      <c r="B7" s="165">
        <v>5</v>
      </c>
      <c r="C7" s="108" t="s">
        <v>68</v>
      </c>
      <c r="D7" s="165">
        <v>5</v>
      </c>
      <c r="E7" s="115" t="s">
        <v>665</v>
      </c>
      <c r="F7" s="165">
        <v>5</v>
      </c>
      <c r="G7" s="108" t="s">
        <v>195</v>
      </c>
      <c r="H7" s="109" t="s">
        <v>653</v>
      </c>
      <c r="I7" s="108" t="s">
        <v>666</v>
      </c>
      <c r="J7" s="114"/>
      <c r="K7" s="110"/>
      <c r="L7" s="110"/>
      <c r="M7" s="111"/>
    </row>
    <row r="8" spans="1:13" ht="15" x14ac:dyDescent="0.2">
      <c r="A8" s="108" t="s">
        <v>667</v>
      </c>
      <c r="B8" s="165">
        <v>6</v>
      </c>
      <c r="C8" s="108" t="s">
        <v>70</v>
      </c>
      <c r="D8" s="165">
        <v>6</v>
      </c>
      <c r="E8" s="108" t="s">
        <v>668</v>
      </c>
      <c r="F8" s="165">
        <v>6</v>
      </c>
      <c r="G8" s="108" t="s">
        <v>197</v>
      </c>
      <c r="H8" s="109" t="s">
        <v>653</v>
      </c>
      <c r="I8" s="108" t="s">
        <v>669</v>
      </c>
      <c r="J8" s="114"/>
      <c r="K8" s="110"/>
      <c r="L8" s="110"/>
      <c r="M8" s="111"/>
    </row>
    <row r="9" spans="1:13" ht="15" x14ac:dyDescent="0.2">
      <c r="A9" s="108" t="s">
        <v>670</v>
      </c>
      <c r="B9" s="165">
        <v>7</v>
      </c>
      <c r="C9" s="108" t="s">
        <v>72</v>
      </c>
      <c r="D9" s="165">
        <v>7</v>
      </c>
      <c r="E9" s="108" t="s">
        <v>671</v>
      </c>
      <c r="F9" s="165">
        <v>7</v>
      </c>
      <c r="G9" s="108" t="s">
        <v>199</v>
      </c>
      <c r="H9" s="109" t="s">
        <v>653</v>
      </c>
      <c r="I9" s="108" t="s">
        <v>672</v>
      </c>
      <c r="J9" s="116"/>
      <c r="K9" s="110"/>
      <c r="L9" s="110"/>
      <c r="M9" s="111"/>
    </row>
    <row r="10" spans="1:13" ht="15" x14ac:dyDescent="0.2">
      <c r="A10" s="117" t="s">
        <v>673</v>
      </c>
      <c r="B10" s="165">
        <v>8</v>
      </c>
      <c r="C10" s="108" t="s">
        <v>74</v>
      </c>
      <c r="D10" s="165">
        <v>8</v>
      </c>
      <c r="E10" s="108" t="s">
        <v>674</v>
      </c>
      <c r="F10" s="165">
        <v>8</v>
      </c>
      <c r="G10" s="108" t="s">
        <v>200</v>
      </c>
      <c r="H10" s="109" t="s">
        <v>653</v>
      </c>
      <c r="I10" s="108" t="s">
        <v>675</v>
      </c>
      <c r="J10" s="110"/>
      <c r="K10" s="110"/>
      <c r="L10" s="110"/>
      <c r="M10" s="111"/>
    </row>
    <row r="11" spans="1:13" ht="15" x14ac:dyDescent="0.2">
      <c r="A11" s="108" t="s">
        <v>676</v>
      </c>
      <c r="B11" s="165">
        <v>9</v>
      </c>
      <c r="C11" s="108" t="s">
        <v>76</v>
      </c>
      <c r="D11" s="165">
        <v>9</v>
      </c>
      <c r="E11" s="108" t="s">
        <v>677</v>
      </c>
      <c r="F11" s="165">
        <v>9</v>
      </c>
      <c r="G11" s="108" t="s">
        <v>202</v>
      </c>
      <c r="H11" s="109" t="s">
        <v>653</v>
      </c>
      <c r="I11" s="108" t="s">
        <v>678</v>
      </c>
      <c r="J11" s="110"/>
      <c r="K11" s="110"/>
      <c r="L11" s="110"/>
      <c r="M11" s="111"/>
    </row>
    <row r="12" spans="1:13" ht="15" x14ac:dyDescent="0.2">
      <c r="A12" s="108" t="s">
        <v>679</v>
      </c>
      <c r="B12" s="165">
        <v>10</v>
      </c>
      <c r="C12" s="108" t="s">
        <v>78</v>
      </c>
      <c r="D12" s="165">
        <v>10</v>
      </c>
      <c r="E12" s="108" t="s">
        <v>680</v>
      </c>
      <c r="F12" s="165">
        <v>10</v>
      </c>
      <c r="G12" s="108" t="s">
        <v>204</v>
      </c>
      <c r="H12" s="109" t="s">
        <v>653</v>
      </c>
      <c r="I12" s="108" t="s">
        <v>681</v>
      </c>
      <c r="J12" s="110"/>
      <c r="K12" s="110"/>
      <c r="L12" s="110"/>
      <c r="M12" s="111"/>
    </row>
    <row r="13" spans="1:13" ht="15" x14ac:dyDescent="0.2">
      <c r="A13" s="108" t="s">
        <v>682</v>
      </c>
      <c r="B13" s="165">
        <v>11</v>
      </c>
      <c r="C13" s="108" t="s">
        <v>80</v>
      </c>
      <c r="D13" s="165">
        <v>11</v>
      </c>
      <c r="E13" s="108" t="s">
        <v>683</v>
      </c>
      <c r="F13" s="165">
        <v>11</v>
      </c>
      <c r="G13" s="108" t="s">
        <v>206</v>
      </c>
      <c r="H13" s="118" t="s">
        <v>653</v>
      </c>
      <c r="I13" s="115" t="s">
        <v>684</v>
      </c>
      <c r="J13" s="110"/>
      <c r="K13" s="119" t="s">
        <v>685</v>
      </c>
      <c r="L13" s="110"/>
      <c r="M13" s="111"/>
    </row>
    <row r="14" spans="1:13" ht="15" x14ac:dyDescent="0.2">
      <c r="A14" s="108" t="s">
        <v>686</v>
      </c>
      <c r="B14" s="165">
        <v>12</v>
      </c>
      <c r="C14" s="108" t="s">
        <v>82</v>
      </c>
      <c r="D14" s="165">
        <v>12</v>
      </c>
      <c r="E14" s="108" t="s">
        <v>687</v>
      </c>
      <c r="F14" s="165">
        <v>12</v>
      </c>
      <c r="G14" s="108" t="s">
        <v>186</v>
      </c>
      <c r="H14" s="118" t="s">
        <v>653</v>
      </c>
      <c r="I14" s="115" t="s">
        <v>688</v>
      </c>
      <c r="J14" s="110"/>
      <c r="K14" s="110"/>
      <c r="L14" s="110"/>
      <c r="M14" s="111"/>
    </row>
    <row r="15" spans="1:13" ht="15" x14ac:dyDescent="0.2">
      <c r="A15" s="108" t="s">
        <v>689</v>
      </c>
      <c r="B15" s="165">
        <v>13</v>
      </c>
      <c r="C15" s="108" t="s">
        <v>84</v>
      </c>
      <c r="D15" s="165">
        <v>13</v>
      </c>
      <c r="E15" s="108" t="s">
        <v>690</v>
      </c>
      <c r="F15" s="165">
        <v>13</v>
      </c>
      <c r="G15" s="108" t="s">
        <v>208</v>
      </c>
      <c r="H15" s="120" t="s">
        <v>653</v>
      </c>
      <c r="I15" s="115" t="s">
        <v>691</v>
      </c>
      <c r="J15" s="110"/>
      <c r="K15" s="121"/>
      <c r="L15" s="110" t="s">
        <v>692</v>
      </c>
      <c r="M15" s="111"/>
    </row>
    <row r="16" spans="1:13" ht="15" x14ac:dyDescent="0.2">
      <c r="A16" s="108" t="s">
        <v>693</v>
      </c>
      <c r="B16" s="165">
        <v>14</v>
      </c>
      <c r="C16" s="108" t="s">
        <v>531</v>
      </c>
      <c r="D16" s="165">
        <v>14</v>
      </c>
      <c r="E16" s="108" t="s">
        <v>694</v>
      </c>
      <c r="F16" s="165">
        <v>14</v>
      </c>
      <c r="G16" s="108" t="s">
        <v>210</v>
      </c>
      <c r="H16" s="118" t="s">
        <v>653</v>
      </c>
      <c r="I16" s="115" t="s">
        <v>695</v>
      </c>
      <c r="J16" s="110"/>
      <c r="K16" s="110"/>
      <c r="L16" s="110"/>
      <c r="M16" s="111"/>
    </row>
    <row r="17" spans="1:13" ht="15" x14ac:dyDescent="0.2">
      <c r="A17" s="108" t="s">
        <v>696</v>
      </c>
      <c r="B17" s="165">
        <v>15</v>
      </c>
      <c r="C17" s="108" t="s">
        <v>86</v>
      </c>
      <c r="D17" s="165">
        <v>15</v>
      </c>
      <c r="E17" s="108" t="s">
        <v>697</v>
      </c>
      <c r="F17" s="165">
        <v>15</v>
      </c>
      <c r="G17" s="108" t="s">
        <v>698</v>
      </c>
      <c r="H17" s="109" t="s">
        <v>653</v>
      </c>
      <c r="I17" s="108" t="s">
        <v>699</v>
      </c>
      <c r="J17" s="110"/>
      <c r="K17" s="110"/>
      <c r="L17" s="110"/>
      <c r="M17" s="111"/>
    </row>
    <row r="18" spans="1:13" ht="15" x14ac:dyDescent="0.2">
      <c r="A18" s="108" t="s">
        <v>700</v>
      </c>
      <c r="B18" s="165">
        <v>16</v>
      </c>
      <c r="C18" s="108" t="s">
        <v>88</v>
      </c>
      <c r="D18" s="165">
        <v>16</v>
      </c>
      <c r="E18" s="108" t="s">
        <v>701</v>
      </c>
      <c r="F18" s="165">
        <v>16</v>
      </c>
      <c r="G18" s="108" t="s">
        <v>702</v>
      </c>
      <c r="H18" s="109" t="s">
        <v>653</v>
      </c>
      <c r="I18" s="108" t="s">
        <v>703</v>
      </c>
      <c r="J18" s="122"/>
      <c r="K18" s="123"/>
      <c r="L18" s="110"/>
      <c r="M18" s="111"/>
    </row>
    <row r="19" spans="1:13" ht="15" x14ac:dyDescent="0.2">
      <c r="A19" s="108" t="s">
        <v>704</v>
      </c>
      <c r="B19" s="165">
        <v>17</v>
      </c>
      <c r="C19" s="108" t="s">
        <v>90</v>
      </c>
      <c r="D19" s="165">
        <v>17</v>
      </c>
      <c r="E19" s="124" t="s">
        <v>705</v>
      </c>
      <c r="F19" s="165">
        <v>17</v>
      </c>
      <c r="G19" s="108" t="s">
        <v>213</v>
      </c>
      <c r="H19" s="109" t="s">
        <v>653</v>
      </c>
      <c r="I19" s="108" t="s">
        <v>706</v>
      </c>
      <c r="J19" s="122"/>
      <c r="K19" s="110"/>
      <c r="L19" s="110"/>
      <c r="M19" s="111"/>
    </row>
    <row r="20" spans="1:13" ht="15" x14ac:dyDescent="0.2">
      <c r="A20" s="108" t="s">
        <v>707</v>
      </c>
      <c r="B20" s="165">
        <v>18</v>
      </c>
      <c r="C20" s="108" t="s">
        <v>92</v>
      </c>
      <c r="D20" s="165">
        <v>18</v>
      </c>
      <c r="E20" s="108" t="s">
        <v>708</v>
      </c>
      <c r="F20" s="165">
        <v>18</v>
      </c>
      <c r="G20" s="108" t="s">
        <v>215</v>
      </c>
      <c r="H20" s="109" t="s">
        <v>653</v>
      </c>
      <c r="I20" s="108" t="s">
        <v>709</v>
      </c>
      <c r="J20" s="122"/>
      <c r="K20" s="125"/>
      <c r="L20" s="110" t="s">
        <v>710</v>
      </c>
      <c r="M20" s="111"/>
    </row>
    <row r="21" spans="1:13" ht="15" x14ac:dyDescent="0.2">
      <c r="A21" s="108" t="s">
        <v>711</v>
      </c>
      <c r="B21" s="165">
        <v>19</v>
      </c>
      <c r="C21" s="108" t="s">
        <v>712</v>
      </c>
      <c r="D21" s="165">
        <v>19</v>
      </c>
      <c r="E21" s="108" t="s">
        <v>713</v>
      </c>
      <c r="F21" s="165">
        <v>19</v>
      </c>
      <c r="G21" s="108" t="s">
        <v>217</v>
      </c>
      <c r="H21" s="109" t="s">
        <v>653</v>
      </c>
      <c r="I21" s="108" t="s">
        <v>714</v>
      </c>
      <c r="J21" s="110"/>
      <c r="K21" s="110"/>
      <c r="L21" s="110"/>
      <c r="M21" s="111"/>
    </row>
    <row r="22" spans="1:13" ht="15" x14ac:dyDescent="0.2">
      <c r="A22" s="108" t="s">
        <v>715</v>
      </c>
      <c r="B22" s="165">
        <v>20</v>
      </c>
      <c r="C22" s="108" t="s">
        <v>716</v>
      </c>
      <c r="D22" s="165">
        <v>20</v>
      </c>
      <c r="E22" s="108" t="s">
        <v>717</v>
      </c>
      <c r="F22" s="165">
        <v>20</v>
      </c>
      <c r="G22" s="108" t="s">
        <v>219</v>
      </c>
      <c r="H22" s="109" t="s">
        <v>653</v>
      </c>
      <c r="I22" s="108" t="s">
        <v>718</v>
      </c>
      <c r="J22" s="110"/>
      <c r="K22" s="126"/>
      <c r="L22" s="110" t="s">
        <v>719</v>
      </c>
      <c r="M22" s="111"/>
    </row>
    <row r="23" spans="1:13" ht="15" x14ac:dyDescent="0.2">
      <c r="A23" s="108" t="s">
        <v>720</v>
      </c>
      <c r="B23" s="165">
        <v>21</v>
      </c>
      <c r="C23" s="108" t="s">
        <v>96</v>
      </c>
      <c r="D23" s="165">
        <v>21</v>
      </c>
      <c r="E23" s="108" t="s">
        <v>721</v>
      </c>
      <c r="F23" s="165">
        <v>21</v>
      </c>
      <c r="G23" s="108" t="s">
        <v>221</v>
      </c>
      <c r="H23" s="109" t="s">
        <v>653</v>
      </c>
      <c r="I23" s="108" t="s">
        <v>722</v>
      </c>
      <c r="J23" s="110"/>
      <c r="K23" s="110"/>
      <c r="L23" s="110"/>
      <c r="M23" s="111"/>
    </row>
    <row r="24" spans="1:13" ht="15" x14ac:dyDescent="0.2">
      <c r="A24" s="108" t="s">
        <v>723</v>
      </c>
      <c r="B24" s="165">
        <v>22</v>
      </c>
      <c r="C24" s="108" t="s">
        <v>98</v>
      </c>
      <c r="D24" s="165">
        <v>22</v>
      </c>
      <c r="E24" s="108" t="s">
        <v>724</v>
      </c>
      <c r="F24" s="165">
        <v>22</v>
      </c>
      <c r="G24" s="108" t="s">
        <v>223</v>
      </c>
      <c r="H24" s="109" t="s">
        <v>653</v>
      </c>
      <c r="I24" s="108" t="s">
        <v>725</v>
      </c>
      <c r="J24" s="110"/>
      <c r="K24" s="127"/>
      <c r="L24" s="110" t="s">
        <v>726</v>
      </c>
      <c r="M24" s="111"/>
    </row>
    <row r="25" spans="1:13" ht="15" x14ac:dyDescent="0.2">
      <c r="A25" s="108" t="s">
        <v>727</v>
      </c>
      <c r="B25" s="165">
        <v>23</v>
      </c>
      <c r="C25" s="108" t="s">
        <v>100</v>
      </c>
      <c r="D25" s="165">
        <v>23</v>
      </c>
      <c r="E25" s="108" t="s">
        <v>728</v>
      </c>
      <c r="F25" s="165">
        <v>23</v>
      </c>
      <c r="G25" s="108" t="s">
        <v>225</v>
      </c>
      <c r="H25" s="118" t="s">
        <v>653</v>
      </c>
      <c r="I25" s="108" t="s">
        <v>729</v>
      </c>
      <c r="J25" s="110"/>
      <c r="K25" s="110"/>
      <c r="L25" s="110"/>
      <c r="M25" s="111"/>
    </row>
    <row r="26" spans="1:13" ht="15" x14ac:dyDescent="0.2">
      <c r="A26" s="108" t="s">
        <v>730</v>
      </c>
      <c r="B26" s="165">
        <v>24</v>
      </c>
      <c r="C26" s="108" t="s">
        <v>102</v>
      </c>
      <c r="D26" s="165">
        <v>24</v>
      </c>
      <c r="E26" s="108" t="s">
        <v>731</v>
      </c>
      <c r="F26" s="165">
        <v>24</v>
      </c>
      <c r="G26" s="117" t="s">
        <v>227</v>
      </c>
      <c r="H26" s="118" t="s">
        <v>653</v>
      </c>
      <c r="I26" s="108" t="s">
        <v>732</v>
      </c>
      <c r="J26" s="110"/>
      <c r="K26" s="110"/>
      <c r="L26" s="110"/>
      <c r="M26" s="111"/>
    </row>
    <row r="27" spans="1:13" ht="15" x14ac:dyDescent="0.2">
      <c r="A27" s="108" t="s">
        <v>733</v>
      </c>
      <c r="B27" s="165">
        <v>25</v>
      </c>
      <c r="C27" s="108" t="s">
        <v>104</v>
      </c>
      <c r="D27" s="165">
        <v>25</v>
      </c>
      <c r="E27" s="108" t="s">
        <v>734</v>
      </c>
      <c r="F27" s="165">
        <v>25</v>
      </c>
      <c r="G27" s="108" t="s">
        <v>229</v>
      </c>
      <c r="H27" s="109" t="s">
        <v>653</v>
      </c>
      <c r="I27" s="108" t="s">
        <v>735</v>
      </c>
      <c r="J27" s="110"/>
      <c r="K27" s="110"/>
      <c r="L27" s="110"/>
      <c r="M27" s="111"/>
    </row>
    <row r="28" spans="1:13" ht="15" x14ac:dyDescent="0.2">
      <c r="A28" s="108" t="s">
        <v>736</v>
      </c>
      <c r="B28" s="165">
        <v>26</v>
      </c>
      <c r="C28" s="108" t="s">
        <v>106</v>
      </c>
      <c r="D28" s="165">
        <v>26</v>
      </c>
      <c r="E28" s="115" t="s">
        <v>737</v>
      </c>
      <c r="F28" s="165">
        <v>26</v>
      </c>
      <c r="G28" s="108" t="s">
        <v>231</v>
      </c>
      <c r="H28" s="109" t="s">
        <v>653</v>
      </c>
      <c r="I28" s="108" t="s">
        <v>738</v>
      </c>
      <c r="J28" s="110"/>
      <c r="K28" s="110"/>
      <c r="L28" s="110" t="s">
        <v>739</v>
      </c>
      <c r="M28" s="111"/>
    </row>
    <row r="29" spans="1:13" ht="15" x14ac:dyDescent="0.2">
      <c r="A29" s="108" t="s">
        <v>740</v>
      </c>
      <c r="B29" s="165">
        <v>27</v>
      </c>
      <c r="C29" s="108" t="s">
        <v>517</v>
      </c>
      <c r="D29" s="165">
        <v>27</v>
      </c>
      <c r="E29" s="108" t="s">
        <v>741</v>
      </c>
      <c r="F29" s="165">
        <v>27</v>
      </c>
      <c r="G29" s="108" t="s">
        <v>233</v>
      </c>
      <c r="H29" s="128" t="s">
        <v>742</v>
      </c>
      <c r="I29" s="108" t="s">
        <v>743</v>
      </c>
      <c r="J29" s="110"/>
      <c r="K29" s="110"/>
      <c r="L29" s="110"/>
      <c r="M29" s="111"/>
    </row>
    <row r="30" spans="1:13" ht="15" x14ac:dyDescent="0.2">
      <c r="A30" s="108" t="s">
        <v>744</v>
      </c>
      <c r="B30" s="165">
        <v>28</v>
      </c>
      <c r="C30" s="108" t="s">
        <v>447</v>
      </c>
      <c r="D30" s="165">
        <v>28</v>
      </c>
      <c r="E30" s="108" t="s">
        <v>745</v>
      </c>
      <c r="F30" s="165">
        <v>28</v>
      </c>
      <c r="G30" s="108" t="s">
        <v>235</v>
      </c>
      <c r="H30" s="128" t="s">
        <v>742</v>
      </c>
      <c r="I30" s="108" t="s">
        <v>746</v>
      </c>
      <c r="J30" s="110"/>
      <c r="K30" s="110"/>
      <c r="L30" s="110"/>
      <c r="M30" s="111"/>
    </row>
    <row r="31" spans="1:13" ht="15" x14ac:dyDescent="0.2">
      <c r="A31" s="108" t="s">
        <v>747</v>
      </c>
      <c r="B31" s="165">
        <v>29</v>
      </c>
      <c r="C31" s="108" t="s">
        <v>567</v>
      </c>
      <c r="D31" s="165">
        <v>29</v>
      </c>
      <c r="E31" s="108" t="s">
        <v>748</v>
      </c>
      <c r="F31" s="165">
        <v>29</v>
      </c>
      <c r="G31" s="108" t="s">
        <v>237</v>
      </c>
      <c r="H31" s="128" t="s">
        <v>742</v>
      </c>
      <c r="I31" s="108" t="s">
        <v>749</v>
      </c>
      <c r="J31" s="110"/>
      <c r="K31" s="110"/>
      <c r="L31" s="110"/>
      <c r="M31" s="111"/>
    </row>
    <row r="32" spans="1:13" ht="15" x14ac:dyDescent="0.2">
      <c r="A32" s="108" t="s">
        <v>750</v>
      </c>
      <c r="B32" s="165">
        <v>30</v>
      </c>
      <c r="C32" s="108" t="s">
        <v>568</v>
      </c>
      <c r="D32" s="165">
        <v>30</v>
      </c>
      <c r="E32" s="115" t="s">
        <v>751</v>
      </c>
      <c r="F32" s="165">
        <v>30</v>
      </c>
      <c r="G32" s="108" t="s">
        <v>239</v>
      </c>
      <c r="H32" s="128" t="s">
        <v>742</v>
      </c>
      <c r="I32" s="108" t="s">
        <v>752</v>
      </c>
      <c r="J32" s="110"/>
      <c r="K32" s="110"/>
      <c r="L32" s="110"/>
      <c r="M32" s="111"/>
    </row>
    <row r="33" spans="1:13" ht="15" x14ac:dyDescent="0.2">
      <c r="A33" s="108" t="s">
        <v>753</v>
      </c>
      <c r="B33" s="165">
        <v>31</v>
      </c>
      <c r="C33" s="108" t="s">
        <v>613</v>
      </c>
      <c r="D33" s="165">
        <v>31</v>
      </c>
      <c r="E33" s="129" t="s">
        <v>754</v>
      </c>
      <c r="F33" s="165"/>
      <c r="G33" s="108"/>
      <c r="H33" s="128" t="s">
        <v>742</v>
      </c>
      <c r="I33" s="115" t="s">
        <v>755</v>
      </c>
      <c r="J33" s="110"/>
      <c r="K33" s="110"/>
      <c r="L33" s="110"/>
      <c r="M33" s="111"/>
    </row>
    <row r="34" spans="1:13" ht="15" x14ac:dyDescent="0.2">
      <c r="A34" s="108" t="s">
        <v>756</v>
      </c>
      <c r="B34" s="165">
        <v>32</v>
      </c>
      <c r="C34" s="108" t="s">
        <v>110</v>
      </c>
      <c r="D34" s="165">
        <v>32</v>
      </c>
      <c r="E34" s="129" t="s">
        <v>757</v>
      </c>
      <c r="F34" s="165"/>
      <c r="G34" s="108"/>
      <c r="H34" s="128" t="s">
        <v>742</v>
      </c>
      <c r="I34" s="108" t="s">
        <v>758</v>
      </c>
      <c r="J34" s="110"/>
      <c r="K34" s="110"/>
      <c r="L34" s="110"/>
      <c r="M34" s="111"/>
    </row>
    <row r="35" spans="1:13" ht="15" x14ac:dyDescent="0.2">
      <c r="A35" s="108" t="s">
        <v>759</v>
      </c>
      <c r="B35" s="165">
        <v>33</v>
      </c>
      <c r="C35" s="108" t="s">
        <v>518</v>
      </c>
      <c r="D35" s="165"/>
      <c r="E35" s="108"/>
      <c r="F35" s="165"/>
      <c r="G35" s="108"/>
      <c r="H35" s="128" t="s">
        <v>742</v>
      </c>
      <c r="I35" s="108" t="s">
        <v>760</v>
      </c>
      <c r="J35" s="110"/>
      <c r="K35" s="110"/>
      <c r="L35" s="110"/>
      <c r="M35" s="111"/>
    </row>
    <row r="36" spans="1:13" ht="15" x14ac:dyDescent="0.2">
      <c r="A36" s="108" t="s">
        <v>761</v>
      </c>
      <c r="B36" s="165">
        <v>34</v>
      </c>
      <c r="C36" s="108" t="s">
        <v>114</v>
      </c>
      <c r="D36" s="165"/>
      <c r="E36" s="108"/>
      <c r="F36" s="165"/>
      <c r="G36" s="108"/>
      <c r="H36" s="128" t="s">
        <v>742</v>
      </c>
      <c r="I36" s="108" t="s">
        <v>762</v>
      </c>
      <c r="J36" s="110"/>
      <c r="K36" s="110"/>
      <c r="L36" s="110"/>
      <c r="M36" s="111"/>
    </row>
    <row r="37" spans="1:13" ht="15" x14ac:dyDescent="0.2">
      <c r="A37" s="108" t="s">
        <v>763</v>
      </c>
      <c r="B37" s="165">
        <v>35</v>
      </c>
      <c r="C37" s="108" t="s">
        <v>116</v>
      </c>
      <c r="D37" s="165"/>
      <c r="E37" s="108"/>
      <c r="F37" s="165"/>
      <c r="G37" s="108"/>
      <c r="H37" s="128" t="s">
        <v>742</v>
      </c>
      <c r="I37" s="108" t="s">
        <v>764</v>
      </c>
      <c r="J37" s="110"/>
      <c r="K37" s="110"/>
      <c r="L37" s="110"/>
      <c r="M37" s="111"/>
    </row>
    <row r="38" spans="1:13" ht="15" x14ac:dyDescent="0.2">
      <c r="A38" s="130" t="s">
        <v>765</v>
      </c>
      <c r="B38" s="165">
        <v>36</v>
      </c>
      <c r="C38" s="130" t="s">
        <v>766</v>
      </c>
      <c r="D38" s="165"/>
      <c r="E38" s="130"/>
      <c r="F38" s="165"/>
      <c r="G38" s="130"/>
      <c r="H38" s="132" t="s">
        <v>742</v>
      </c>
      <c r="I38" s="115" t="s">
        <v>767</v>
      </c>
      <c r="J38" s="104"/>
      <c r="K38" s="133"/>
      <c r="L38" s="104"/>
    </row>
    <row r="39" spans="1:13" ht="15" x14ac:dyDescent="0.2">
      <c r="A39" s="130" t="s">
        <v>768</v>
      </c>
      <c r="B39" s="165">
        <v>37</v>
      </c>
      <c r="C39" s="130" t="s">
        <v>120</v>
      </c>
      <c r="D39" s="165"/>
      <c r="E39" s="124"/>
      <c r="F39" s="165"/>
      <c r="G39" s="130"/>
      <c r="H39" s="132" t="s">
        <v>742</v>
      </c>
      <c r="I39" s="108" t="s">
        <v>769</v>
      </c>
      <c r="J39" s="104"/>
      <c r="K39" s="133"/>
      <c r="L39" s="104"/>
    </row>
    <row r="40" spans="1:13" ht="15" x14ac:dyDescent="0.2">
      <c r="A40" s="130" t="s">
        <v>770</v>
      </c>
      <c r="B40" s="165">
        <v>38</v>
      </c>
      <c r="C40" s="130" t="s">
        <v>122</v>
      </c>
      <c r="D40" s="165"/>
      <c r="E40" s="130"/>
      <c r="F40" s="165"/>
      <c r="G40" s="130"/>
      <c r="H40" s="132" t="s">
        <v>742</v>
      </c>
      <c r="I40" s="108" t="s">
        <v>771</v>
      </c>
      <c r="J40" s="104"/>
      <c r="K40" s="104"/>
      <c r="L40" s="104"/>
    </row>
    <row r="41" spans="1:13" ht="15" x14ac:dyDescent="0.25">
      <c r="A41" s="130" t="s">
        <v>772</v>
      </c>
      <c r="B41" s="165">
        <v>39</v>
      </c>
      <c r="C41" s="130" t="s">
        <v>124</v>
      </c>
      <c r="D41" s="165"/>
      <c r="E41" s="134" t="s">
        <v>773</v>
      </c>
      <c r="F41" s="165"/>
      <c r="G41" s="130"/>
      <c r="H41" s="132" t="s">
        <v>742</v>
      </c>
      <c r="I41" s="108" t="s">
        <v>774</v>
      </c>
      <c r="J41" s="104"/>
      <c r="K41" s="104"/>
      <c r="L41" s="104"/>
    </row>
    <row r="42" spans="1:13" ht="15" x14ac:dyDescent="0.25">
      <c r="A42" s="130" t="s">
        <v>775</v>
      </c>
      <c r="B42" s="165">
        <v>40</v>
      </c>
      <c r="C42" s="130" t="s">
        <v>126</v>
      </c>
      <c r="D42" s="165">
        <v>1</v>
      </c>
      <c r="E42" s="115" t="s">
        <v>776</v>
      </c>
      <c r="F42" s="165"/>
      <c r="G42" s="134" t="s">
        <v>777</v>
      </c>
      <c r="H42" s="132" t="s">
        <v>742</v>
      </c>
      <c r="I42" s="108" t="s">
        <v>778</v>
      </c>
      <c r="J42" s="104"/>
      <c r="K42" s="104"/>
      <c r="L42" s="104"/>
    </row>
    <row r="43" spans="1:13" ht="15" x14ac:dyDescent="0.2">
      <c r="A43" s="130" t="s">
        <v>779</v>
      </c>
      <c r="B43" s="165">
        <v>41</v>
      </c>
      <c r="C43" s="130" t="s">
        <v>128</v>
      </c>
      <c r="D43" s="165">
        <v>2</v>
      </c>
      <c r="E43" s="115" t="s">
        <v>780</v>
      </c>
      <c r="F43" s="165">
        <v>1</v>
      </c>
      <c r="G43" s="115" t="s">
        <v>494</v>
      </c>
      <c r="H43" s="132" t="s">
        <v>742</v>
      </c>
      <c r="I43" s="108" t="s">
        <v>781</v>
      </c>
      <c r="J43" s="104"/>
      <c r="K43" s="104"/>
      <c r="L43" s="104"/>
    </row>
    <row r="44" spans="1:13" ht="15" x14ac:dyDescent="0.2">
      <c r="A44" s="130" t="s">
        <v>782</v>
      </c>
      <c r="B44" s="165">
        <v>42</v>
      </c>
      <c r="C44" s="130" t="s">
        <v>130</v>
      </c>
      <c r="D44" s="165">
        <v>3</v>
      </c>
      <c r="E44" s="115" t="s">
        <v>783</v>
      </c>
      <c r="F44" s="165">
        <v>2</v>
      </c>
      <c r="G44" s="115" t="s">
        <v>269</v>
      </c>
      <c r="H44" s="132" t="s">
        <v>742</v>
      </c>
      <c r="I44" s="108" t="s">
        <v>784</v>
      </c>
      <c r="J44" s="104"/>
      <c r="K44" s="104"/>
      <c r="L44" s="104"/>
    </row>
    <row r="45" spans="1:13" ht="15" x14ac:dyDescent="0.2">
      <c r="A45" s="130" t="s">
        <v>785</v>
      </c>
      <c r="B45" s="165">
        <v>43</v>
      </c>
      <c r="C45" s="130" t="s">
        <v>132</v>
      </c>
      <c r="D45" s="165">
        <v>4</v>
      </c>
      <c r="E45" s="115" t="s">
        <v>786</v>
      </c>
      <c r="F45" s="165">
        <v>3</v>
      </c>
      <c r="G45" s="115" t="s">
        <v>271</v>
      </c>
      <c r="H45" s="132" t="s">
        <v>742</v>
      </c>
      <c r="I45" s="108" t="s">
        <v>787</v>
      </c>
      <c r="J45" s="104"/>
      <c r="K45" s="104"/>
      <c r="L45" s="104"/>
    </row>
    <row r="46" spans="1:13" ht="15" x14ac:dyDescent="0.2">
      <c r="A46" s="130" t="s">
        <v>788</v>
      </c>
      <c r="B46" s="165">
        <v>44</v>
      </c>
      <c r="C46" s="130" t="s">
        <v>134</v>
      </c>
      <c r="D46" s="165">
        <v>5</v>
      </c>
      <c r="E46" s="115" t="s">
        <v>789</v>
      </c>
      <c r="F46" s="165">
        <v>4</v>
      </c>
      <c r="G46" s="115" t="s">
        <v>451</v>
      </c>
      <c r="H46" s="132" t="s">
        <v>742</v>
      </c>
      <c r="I46" s="108" t="s">
        <v>790</v>
      </c>
      <c r="J46" s="104"/>
      <c r="K46" s="104"/>
      <c r="L46" s="104"/>
    </row>
    <row r="47" spans="1:13" ht="15" x14ac:dyDescent="0.2">
      <c r="A47" s="130" t="s">
        <v>791</v>
      </c>
      <c r="B47" s="165">
        <v>45</v>
      </c>
      <c r="C47" s="130" t="s">
        <v>136</v>
      </c>
      <c r="D47" s="165">
        <v>6</v>
      </c>
      <c r="E47" s="115" t="s">
        <v>792</v>
      </c>
      <c r="F47" s="165">
        <v>5</v>
      </c>
      <c r="G47" s="115" t="s">
        <v>274</v>
      </c>
      <c r="H47" s="132" t="s">
        <v>742</v>
      </c>
      <c r="I47" s="108" t="s">
        <v>793</v>
      </c>
      <c r="J47" s="104"/>
      <c r="K47" s="104"/>
      <c r="L47" s="104"/>
    </row>
    <row r="48" spans="1:13" ht="15" x14ac:dyDescent="0.2">
      <c r="A48" s="130" t="s">
        <v>794</v>
      </c>
      <c r="B48" s="165">
        <v>46</v>
      </c>
      <c r="C48" s="130" t="s">
        <v>138</v>
      </c>
      <c r="D48" s="165">
        <v>7</v>
      </c>
      <c r="E48" s="115" t="s">
        <v>795</v>
      </c>
      <c r="F48" s="165">
        <v>6</v>
      </c>
      <c r="G48" s="115" t="s">
        <v>276</v>
      </c>
      <c r="H48" s="132" t="s">
        <v>742</v>
      </c>
      <c r="I48" s="108" t="s">
        <v>796</v>
      </c>
      <c r="J48" s="104"/>
      <c r="K48" s="104"/>
      <c r="L48" s="104"/>
    </row>
    <row r="49" spans="1:12" ht="15" x14ac:dyDescent="0.2">
      <c r="A49" s="130" t="s">
        <v>797</v>
      </c>
      <c r="B49" s="165">
        <v>47</v>
      </c>
      <c r="C49" s="130" t="s">
        <v>140</v>
      </c>
      <c r="D49" s="165">
        <v>8</v>
      </c>
      <c r="E49" s="115" t="s">
        <v>798</v>
      </c>
      <c r="F49" s="165">
        <v>7</v>
      </c>
      <c r="G49" s="115" t="s">
        <v>278</v>
      </c>
      <c r="H49" s="132" t="s">
        <v>742</v>
      </c>
      <c r="I49" s="108" t="s">
        <v>799</v>
      </c>
      <c r="J49" s="104"/>
      <c r="K49" s="104"/>
      <c r="L49" s="104"/>
    </row>
    <row r="50" spans="1:12" ht="15" x14ac:dyDescent="0.2">
      <c r="A50" s="130" t="s">
        <v>800</v>
      </c>
      <c r="B50" s="165">
        <v>48</v>
      </c>
      <c r="C50" s="130" t="s">
        <v>142</v>
      </c>
      <c r="D50" s="165">
        <v>9</v>
      </c>
      <c r="E50" s="115" t="s">
        <v>801</v>
      </c>
      <c r="F50" s="165">
        <v>8</v>
      </c>
      <c r="G50" s="115" t="s">
        <v>280</v>
      </c>
      <c r="H50" s="132" t="s">
        <v>742</v>
      </c>
      <c r="I50" s="108" t="s">
        <v>802</v>
      </c>
      <c r="J50" s="104"/>
      <c r="K50" s="104"/>
      <c r="L50" s="104"/>
    </row>
    <row r="51" spans="1:12" ht="15" x14ac:dyDescent="0.2">
      <c r="A51" s="130" t="s">
        <v>621</v>
      </c>
      <c r="B51" s="165">
        <v>49</v>
      </c>
      <c r="C51" s="130" t="s">
        <v>144</v>
      </c>
      <c r="D51" s="165">
        <v>10</v>
      </c>
      <c r="E51" s="115" t="s">
        <v>803</v>
      </c>
      <c r="F51" s="165">
        <v>9</v>
      </c>
      <c r="G51" s="115" t="s">
        <v>282</v>
      </c>
      <c r="H51" s="132" t="s">
        <v>742</v>
      </c>
      <c r="I51" s="108" t="s">
        <v>804</v>
      </c>
      <c r="J51" s="104"/>
      <c r="K51" s="104"/>
      <c r="L51" s="104"/>
    </row>
    <row r="52" spans="1:12" ht="15" x14ac:dyDescent="0.2">
      <c r="A52" s="130" t="s">
        <v>623</v>
      </c>
      <c r="B52" s="165">
        <v>50</v>
      </c>
      <c r="C52" s="130" t="s">
        <v>146</v>
      </c>
      <c r="D52" s="165">
        <v>11</v>
      </c>
      <c r="E52" s="115" t="s">
        <v>805</v>
      </c>
      <c r="F52" s="165">
        <v>10</v>
      </c>
      <c r="G52" s="115" t="s">
        <v>284</v>
      </c>
      <c r="H52" s="132" t="s">
        <v>742</v>
      </c>
      <c r="I52" s="108" t="s">
        <v>806</v>
      </c>
      <c r="J52" s="104"/>
      <c r="K52" s="104"/>
      <c r="L52" s="104"/>
    </row>
    <row r="53" spans="1:12" ht="15" x14ac:dyDescent="0.2">
      <c r="A53" s="130" t="s">
        <v>807</v>
      </c>
      <c r="B53" s="165">
        <v>51</v>
      </c>
      <c r="C53" s="130" t="s">
        <v>148</v>
      </c>
      <c r="D53" s="165">
        <v>12</v>
      </c>
      <c r="E53" s="115" t="s">
        <v>808</v>
      </c>
      <c r="F53" s="165">
        <v>11</v>
      </c>
      <c r="G53" s="115" t="s">
        <v>286</v>
      </c>
      <c r="H53" s="135" t="s">
        <v>809</v>
      </c>
      <c r="I53" s="130" t="s">
        <v>810</v>
      </c>
      <c r="J53" s="104"/>
      <c r="K53" s="104"/>
      <c r="L53" s="104"/>
    </row>
    <row r="54" spans="1:12" ht="15" x14ac:dyDescent="0.2">
      <c r="A54" s="130" t="s">
        <v>811</v>
      </c>
      <c r="B54" s="165">
        <v>52</v>
      </c>
      <c r="C54" s="130" t="s">
        <v>150</v>
      </c>
      <c r="D54" s="165">
        <v>13</v>
      </c>
      <c r="E54" s="115" t="s">
        <v>812</v>
      </c>
      <c r="F54" s="165">
        <v>12</v>
      </c>
      <c r="G54" s="115" t="s">
        <v>288</v>
      </c>
      <c r="H54" s="135" t="s">
        <v>809</v>
      </c>
      <c r="I54" s="130" t="s">
        <v>813</v>
      </c>
      <c r="J54" s="104"/>
      <c r="K54" s="104"/>
      <c r="L54" s="104"/>
    </row>
    <row r="55" spans="1:12" ht="15" x14ac:dyDescent="0.2">
      <c r="A55" s="130" t="s">
        <v>814</v>
      </c>
      <c r="B55" s="165">
        <v>53</v>
      </c>
      <c r="C55" s="130" t="s">
        <v>815</v>
      </c>
      <c r="D55" s="165">
        <v>14</v>
      </c>
      <c r="E55" s="115" t="s">
        <v>816</v>
      </c>
      <c r="F55" s="165">
        <v>13</v>
      </c>
      <c r="G55" s="115" t="s">
        <v>291</v>
      </c>
      <c r="H55" s="136" t="s">
        <v>817</v>
      </c>
      <c r="I55" s="130" t="s">
        <v>818</v>
      </c>
      <c r="J55" s="104"/>
      <c r="K55" s="104"/>
      <c r="L55" s="104"/>
    </row>
    <row r="56" spans="1:12" ht="15" x14ac:dyDescent="0.2">
      <c r="A56" s="130" t="s">
        <v>819</v>
      </c>
      <c r="B56" s="165">
        <v>54</v>
      </c>
      <c r="C56" s="130" t="s">
        <v>441</v>
      </c>
      <c r="D56" s="165">
        <v>15</v>
      </c>
      <c r="E56" s="115" t="s">
        <v>820</v>
      </c>
      <c r="F56" s="165">
        <v>14</v>
      </c>
      <c r="G56" s="115" t="s">
        <v>293</v>
      </c>
      <c r="H56" s="136" t="s">
        <v>817</v>
      </c>
      <c r="I56" s="130" t="s">
        <v>821</v>
      </c>
      <c r="J56" s="104"/>
      <c r="K56" s="104"/>
      <c r="L56" s="104"/>
    </row>
    <row r="57" spans="1:12" ht="15" x14ac:dyDescent="0.2">
      <c r="A57" s="130" t="s">
        <v>822</v>
      </c>
      <c r="B57" s="165">
        <v>55</v>
      </c>
      <c r="C57" s="130" t="s">
        <v>152</v>
      </c>
      <c r="D57" s="165">
        <v>16</v>
      </c>
      <c r="E57" s="115" t="s">
        <v>823</v>
      </c>
      <c r="F57" s="165">
        <v>15</v>
      </c>
      <c r="G57" s="115" t="s">
        <v>824</v>
      </c>
      <c r="H57" s="136" t="s">
        <v>817</v>
      </c>
      <c r="I57" s="130" t="s">
        <v>825</v>
      </c>
      <c r="J57" s="104"/>
      <c r="K57" s="104"/>
      <c r="L57" s="104"/>
    </row>
    <row r="58" spans="1:12" ht="15" x14ac:dyDescent="0.2">
      <c r="A58" s="130" t="s">
        <v>826</v>
      </c>
      <c r="B58" s="165">
        <v>56</v>
      </c>
      <c r="C58" s="130" t="s">
        <v>154</v>
      </c>
      <c r="D58" s="165">
        <v>17</v>
      </c>
      <c r="E58" s="115" t="s">
        <v>827</v>
      </c>
      <c r="F58" s="165">
        <v>16</v>
      </c>
      <c r="G58" s="115" t="s">
        <v>828</v>
      </c>
      <c r="H58" s="136" t="s">
        <v>817</v>
      </c>
      <c r="I58" s="130" t="s">
        <v>829</v>
      </c>
      <c r="J58" s="104"/>
      <c r="K58" s="104"/>
      <c r="L58" s="104"/>
    </row>
    <row r="59" spans="1:12" ht="15" x14ac:dyDescent="0.2">
      <c r="A59" s="130" t="s">
        <v>830</v>
      </c>
      <c r="B59" s="165">
        <v>57</v>
      </c>
      <c r="C59" s="130" t="s">
        <v>156</v>
      </c>
      <c r="D59" s="165">
        <v>18</v>
      </c>
      <c r="E59" s="115" t="s">
        <v>831</v>
      </c>
      <c r="F59" s="165">
        <v>17</v>
      </c>
      <c r="G59" s="115" t="s">
        <v>573</v>
      </c>
      <c r="H59" s="136" t="s">
        <v>817</v>
      </c>
      <c r="I59" s="130" t="s">
        <v>832</v>
      </c>
      <c r="J59" s="104"/>
      <c r="K59" s="104"/>
      <c r="L59" s="104"/>
    </row>
    <row r="60" spans="1:12" ht="15" x14ac:dyDescent="0.2">
      <c r="A60" s="130" t="s">
        <v>833</v>
      </c>
      <c r="B60" s="165">
        <v>58</v>
      </c>
      <c r="C60" s="130" t="s">
        <v>158</v>
      </c>
      <c r="D60" s="165">
        <v>19</v>
      </c>
      <c r="E60" s="115" t="s">
        <v>834</v>
      </c>
      <c r="F60" s="165">
        <v>18</v>
      </c>
      <c r="G60" s="115" t="s">
        <v>574</v>
      </c>
      <c r="H60" s="136" t="s">
        <v>817</v>
      </c>
      <c r="I60" s="130" t="s">
        <v>835</v>
      </c>
      <c r="J60" s="104"/>
      <c r="K60" s="104"/>
      <c r="L60" s="104"/>
    </row>
    <row r="61" spans="1:12" ht="15" x14ac:dyDescent="0.2">
      <c r="A61" s="130" t="s">
        <v>836</v>
      </c>
      <c r="B61" s="165">
        <v>59</v>
      </c>
      <c r="C61" s="130" t="s">
        <v>160</v>
      </c>
      <c r="D61" s="165">
        <v>20</v>
      </c>
      <c r="E61" s="115" t="s">
        <v>837</v>
      </c>
      <c r="F61" s="165">
        <v>19</v>
      </c>
      <c r="G61" s="115" t="s">
        <v>575</v>
      </c>
      <c r="H61" s="136" t="s">
        <v>817</v>
      </c>
      <c r="I61" s="130" t="s">
        <v>838</v>
      </c>
      <c r="J61" s="104"/>
      <c r="K61" s="104"/>
      <c r="L61" s="104"/>
    </row>
    <row r="62" spans="1:12" ht="15" x14ac:dyDescent="0.2">
      <c r="A62" s="130" t="s">
        <v>839</v>
      </c>
      <c r="B62" s="165">
        <v>60</v>
      </c>
      <c r="C62" s="137" t="s">
        <v>621</v>
      </c>
      <c r="D62" s="165">
        <v>21</v>
      </c>
      <c r="E62" s="115" t="s">
        <v>840</v>
      </c>
      <c r="F62" s="165">
        <v>20</v>
      </c>
      <c r="G62" s="115" t="s">
        <v>453</v>
      </c>
      <c r="H62" s="136" t="s">
        <v>817</v>
      </c>
      <c r="I62" s="130" t="s">
        <v>841</v>
      </c>
      <c r="J62" s="104"/>
      <c r="K62" s="104"/>
      <c r="L62" s="104"/>
    </row>
    <row r="63" spans="1:12" ht="15" x14ac:dyDescent="0.2">
      <c r="A63" s="130" t="s">
        <v>842</v>
      </c>
      <c r="B63" s="165">
        <v>61</v>
      </c>
      <c r="C63" s="137" t="s">
        <v>623</v>
      </c>
      <c r="D63" s="165">
        <v>22</v>
      </c>
      <c r="E63" s="115" t="s">
        <v>843</v>
      </c>
      <c r="F63" s="165">
        <v>21</v>
      </c>
      <c r="G63" s="115" t="s">
        <v>844</v>
      </c>
      <c r="H63" s="136" t="s">
        <v>817</v>
      </c>
      <c r="I63" s="130" t="s">
        <v>845</v>
      </c>
      <c r="J63" s="138"/>
      <c r="K63" s="104"/>
      <c r="L63" s="104"/>
    </row>
    <row r="64" spans="1:12" ht="15" x14ac:dyDescent="0.2">
      <c r="A64" s="130" t="s">
        <v>846</v>
      </c>
      <c r="B64" s="165">
        <v>62</v>
      </c>
      <c r="C64" s="130" t="s">
        <v>162</v>
      </c>
      <c r="D64" s="165">
        <v>23</v>
      </c>
      <c r="E64" s="115" t="s">
        <v>847</v>
      </c>
      <c r="F64" s="165">
        <v>22</v>
      </c>
      <c r="G64" s="115" t="s">
        <v>848</v>
      </c>
      <c r="H64" s="136" t="s">
        <v>817</v>
      </c>
      <c r="I64" s="130" t="s">
        <v>849</v>
      </c>
      <c r="J64" s="104"/>
      <c r="K64" s="104"/>
      <c r="L64" s="104"/>
    </row>
    <row r="65" spans="1:12" ht="15" x14ac:dyDescent="0.2">
      <c r="A65" s="130" t="s">
        <v>850</v>
      </c>
      <c r="B65" s="165">
        <v>63</v>
      </c>
      <c r="C65" s="130" t="s">
        <v>164</v>
      </c>
      <c r="D65" s="165">
        <v>24</v>
      </c>
      <c r="E65" s="115" t="s">
        <v>851</v>
      </c>
      <c r="F65" s="165">
        <v>23</v>
      </c>
      <c r="G65" s="115" t="s">
        <v>852</v>
      </c>
      <c r="H65" s="136" t="s">
        <v>817</v>
      </c>
      <c r="I65" s="130" t="s">
        <v>853</v>
      </c>
      <c r="J65" s="104"/>
      <c r="K65" s="104"/>
      <c r="L65" s="104"/>
    </row>
    <row r="66" spans="1:12" ht="15" x14ac:dyDescent="0.2">
      <c r="A66" s="130" t="s">
        <v>854</v>
      </c>
      <c r="B66" s="165">
        <v>64</v>
      </c>
      <c r="C66" s="130" t="s">
        <v>533</v>
      </c>
      <c r="D66" s="165">
        <v>25</v>
      </c>
      <c r="E66" s="115" t="s">
        <v>855</v>
      </c>
      <c r="F66" s="165">
        <v>24</v>
      </c>
      <c r="G66" s="115" t="s">
        <v>295</v>
      </c>
      <c r="H66" s="136" t="s">
        <v>817</v>
      </c>
      <c r="I66" s="130" t="s">
        <v>856</v>
      </c>
      <c r="J66" s="104"/>
      <c r="K66" s="104"/>
      <c r="L66" s="104"/>
    </row>
    <row r="67" spans="1:12" ht="15" x14ac:dyDescent="0.2">
      <c r="A67" s="130" t="s">
        <v>857</v>
      </c>
      <c r="B67" s="165">
        <v>65</v>
      </c>
      <c r="C67" s="130" t="s">
        <v>534</v>
      </c>
      <c r="D67" s="165">
        <v>26</v>
      </c>
      <c r="E67" s="115" t="s">
        <v>858</v>
      </c>
      <c r="F67" s="165">
        <v>25</v>
      </c>
      <c r="G67" s="115" t="s">
        <v>297</v>
      </c>
      <c r="H67" s="136" t="s">
        <v>817</v>
      </c>
      <c r="I67" s="130" t="s">
        <v>859</v>
      </c>
      <c r="J67" s="104"/>
      <c r="K67" s="104"/>
      <c r="L67" s="104"/>
    </row>
    <row r="68" spans="1:12" ht="15" x14ac:dyDescent="0.2">
      <c r="A68" s="130" t="s">
        <v>860</v>
      </c>
      <c r="B68" s="165">
        <v>66</v>
      </c>
      <c r="C68" s="130" t="s">
        <v>166</v>
      </c>
      <c r="D68" s="165">
        <v>27</v>
      </c>
      <c r="E68" s="115" t="s">
        <v>861</v>
      </c>
      <c r="F68" s="165">
        <v>26</v>
      </c>
      <c r="G68" s="115"/>
      <c r="H68" s="136" t="s">
        <v>817</v>
      </c>
      <c r="I68" s="130" t="s">
        <v>862</v>
      </c>
      <c r="J68" s="104"/>
      <c r="K68" s="104"/>
      <c r="L68" s="104"/>
    </row>
    <row r="69" spans="1:12" ht="15" x14ac:dyDescent="0.2">
      <c r="A69" s="130" t="s">
        <v>863</v>
      </c>
      <c r="B69" s="165">
        <v>67</v>
      </c>
      <c r="C69" s="130" t="s">
        <v>168</v>
      </c>
      <c r="D69" s="165">
        <v>28</v>
      </c>
      <c r="E69" s="115" t="s">
        <v>864</v>
      </c>
      <c r="F69" s="165">
        <v>27</v>
      </c>
      <c r="G69" s="115"/>
      <c r="H69" s="136" t="s">
        <v>817</v>
      </c>
      <c r="I69" s="130" t="s">
        <v>865</v>
      </c>
      <c r="J69" s="104"/>
      <c r="K69" s="104"/>
      <c r="L69" s="104"/>
    </row>
    <row r="70" spans="1:12" ht="15" x14ac:dyDescent="0.2">
      <c r="A70" s="130" t="s">
        <v>866</v>
      </c>
      <c r="B70" s="165">
        <v>68</v>
      </c>
      <c r="C70" s="130" t="s">
        <v>867</v>
      </c>
      <c r="D70" s="165">
        <v>29</v>
      </c>
      <c r="E70" s="115" t="s">
        <v>868</v>
      </c>
      <c r="F70" s="165">
        <v>28</v>
      </c>
      <c r="G70" s="115"/>
      <c r="H70" s="136" t="s">
        <v>817</v>
      </c>
      <c r="I70" s="130" t="s">
        <v>869</v>
      </c>
      <c r="J70" s="104"/>
      <c r="K70" s="104"/>
      <c r="L70" s="104"/>
    </row>
    <row r="71" spans="1:12" ht="15" x14ac:dyDescent="0.2">
      <c r="A71" s="130" t="s">
        <v>870</v>
      </c>
      <c r="B71" s="165">
        <v>69</v>
      </c>
      <c r="C71" s="130" t="s">
        <v>172</v>
      </c>
      <c r="D71" s="165">
        <v>30</v>
      </c>
      <c r="E71" s="108" t="s">
        <v>871</v>
      </c>
      <c r="F71" s="165">
        <v>29</v>
      </c>
      <c r="G71" s="139"/>
      <c r="H71" s="132" t="s">
        <v>872</v>
      </c>
      <c r="I71" s="130" t="s">
        <v>873</v>
      </c>
      <c r="J71" s="104"/>
      <c r="K71" s="104"/>
      <c r="L71" s="104"/>
    </row>
    <row r="72" spans="1:12" ht="15" x14ac:dyDescent="0.2">
      <c r="A72" s="130" t="s">
        <v>874</v>
      </c>
      <c r="B72" s="165">
        <v>70</v>
      </c>
      <c r="C72" s="130" t="s">
        <v>624</v>
      </c>
      <c r="D72" s="165">
        <v>31</v>
      </c>
      <c r="E72" s="115" t="s">
        <v>875</v>
      </c>
      <c r="F72" s="165">
        <v>30</v>
      </c>
      <c r="G72" s="115"/>
      <c r="H72" s="132" t="s">
        <v>872</v>
      </c>
      <c r="I72" s="130" t="s">
        <v>876</v>
      </c>
      <c r="J72" s="104"/>
      <c r="K72" s="104"/>
      <c r="L72" s="104"/>
    </row>
    <row r="73" spans="1:12" ht="15" x14ac:dyDescent="0.2">
      <c r="A73" s="130" t="s">
        <v>877</v>
      </c>
      <c r="B73" s="165">
        <v>71</v>
      </c>
      <c r="C73" s="130" t="s">
        <v>176</v>
      </c>
      <c r="D73" s="165">
        <v>32</v>
      </c>
      <c r="E73" s="115" t="s">
        <v>878</v>
      </c>
      <c r="F73" s="165"/>
      <c r="G73" s="115"/>
      <c r="H73" s="140" t="s">
        <v>872</v>
      </c>
      <c r="I73" s="115" t="s">
        <v>879</v>
      </c>
      <c r="J73" s="104"/>
      <c r="K73" s="104"/>
      <c r="L73" s="104"/>
    </row>
    <row r="74" spans="1:12" ht="15" x14ac:dyDescent="0.2">
      <c r="A74" s="130" t="s">
        <v>880</v>
      </c>
      <c r="B74" s="165">
        <v>72</v>
      </c>
      <c r="C74" s="130" t="s">
        <v>178</v>
      </c>
      <c r="D74" s="165">
        <v>33</v>
      </c>
      <c r="E74" s="115" t="s">
        <v>881</v>
      </c>
      <c r="F74" s="165"/>
      <c r="G74" s="115"/>
      <c r="H74" s="140" t="s">
        <v>872</v>
      </c>
      <c r="I74" s="141" t="s">
        <v>882</v>
      </c>
      <c r="J74" s="104"/>
      <c r="K74" s="104"/>
      <c r="L74" s="104"/>
    </row>
    <row r="75" spans="1:12" ht="15" x14ac:dyDescent="0.2">
      <c r="A75" s="130" t="s">
        <v>883</v>
      </c>
      <c r="B75" s="165">
        <v>73</v>
      </c>
      <c r="C75" s="130" t="s">
        <v>180</v>
      </c>
      <c r="D75" s="165">
        <v>34</v>
      </c>
      <c r="E75" s="115" t="s">
        <v>884</v>
      </c>
      <c r="F75" s="165"/>
      <c r="G75" s="115"/>
      <c r="H75" s="140" t="s">
        <v>872</v>
      </c>
      <c r="I75" s="130" t="s">
        <v>885</v>
      </c>
      <c r="J75" s="104"/>
      <c r="K75" s="104"/>
      <c r="L75" s="104"/>
    </row>
    <row r="76" spans="1:12" ht="15" x14ac:dyDescent="0.2">
      <c r="A76" s="130"/>
      <c r="B76" s="165">
        <v>74</v>
      </c>
      <c r="C76" s="130" t="s">
        <v>182</v>
      </c>
      <c r="D76" s="165">
        <v>35</v>
      </c>
      <c r="E76" s="115" t="s">
        <v>886</v>
      </c>
      <c r="F76" s="165"/>
      <c r="G76" s="115"/>
      <c r="H76" s="140" t="s">
        <v>872</v>
      </c>
      <c r="I76" s="130" t="s">
        <v>887</v>
      </c>
      <c r="J76" s="104"/>
      <c r="K76" s="104"/>
      <c r="L76" s="104"/>
    </row>
    <row r="77" spans="1:12" ht="15" x14ac:dyDescent="0.25">
      <c r="A77" s="130"/>
      <c r="B77" s="165">
        <v>75</v>
      </c>
      <c r="C77" s="108" t="s">
        <v>502</v>
      </c>
      <c r="D77" s="165">
        <v>36</v>
      </c>
      <c r="E77" s="115" t="s">
        <v>888</v>
      </c>
      <c r="F77" s="165"/>
      <c r="G77" s="142" t="s">
        <v>889</v>
      </c>
      <c r="H77" s="140" t="s">
        <v>872</v>
      </c>
      <c r="I77" s="130" t="s">
        <v>890</v>
      </c>
      <c r="J77" s="104"/>
      <c r="K77" s="104"/>
      <c r="L77" s="104"/>
    </row>
    <row r="78" spans="1:12" ht="15" x14ac:dyDescent="0.2">
      <c r="A78" s="130"/>
      <c r="B78" s="165">
        <v>76</v>
      </c>
      <c r="C78" s="130" t="s">
        <v>504</v>
      </c>
      <c r="D78" s="165">
        <v>37</v>
      </c>
      <c r="E78" s="115" t="s">
        <v>891</v>
      </c>
      <c r="F78" s="165">
        <v>1</v>
      </c>
      <c r="G78" s="115" t="s">
        <v>892</v>
      </c>
      <c r="H78" s="132" t="s">
        <v>872</v>
      </c>
      <c r="I78" s="130" t="s">
        <v>893</v>
      </c>
      <c r="J78" s="104"/>
      <c r="K78" s="104"/>
      <c r="L78" s="104"/>
    </row>
    <row r="79" spans="1:12" ht="15" x14ac:dyDescent="0.2">
      <c r="A79" s="143"/>
      <c r="B79" s="165">
        <v>77</v>
      </c>
      <c r="C79" s="130" t="s">
        <v>627</v>
      </c>
      <c r="D79" s="165">
        <v>38</v>
      </c>
      <c r="E79" s="115" t="s">
        <v>894</v>
      </c>
      <c r="F79" s="165">
        <v>2</v>
      </c>
      <c r="G79" s="115" t="s">
        <v>895</v>
      </c>
      <c r="H79" s="132" t="s">
        <v>872</v>
      </c>
      <c r="I79" s="144" t="s">
        <v>896</v>
      </c>
      <c r="J79" s="104"/>
      <c r="K79" s="104"/>
      <c r="L79" s="104"/>
    </row>
    <row r="80" spans="1:12" ht="15" x14ac:dyDescent="0.2">
      <c r="A80" s="130" t="s">
        <v>897</v>
      </c>
      <c r="B80" s="165">
        <v>78</v>
      </c>
      <c r="C80" s="130" t="s">
        <v>520</v>
      </c>
      <c r="D80" s="165">
        <v>39</v>
      </c>
      <c r="E80" s="115" t="s">
        <v>898</v>
      </c>
      <c r="F80" s="165">
        <v>3</v>
      </c>
      <c r="G80" s="115" t="s">
        <v>549</v>
      </c>
      <c r="H80" s="140" t="s">
        <v>872</v>
      </c>
      <c r="I80" s="108" t="s">
        <v>899</v>
      </c>
      <c r="J80" s="104"/>
      <c r="K80" s="104"/>
      <c r="L80" s="104"/>
    </row>
    <row r="81" spans="1:12" ht="15" x14ac:dyDescent="0.2">
      <c r="A81" s="130" t="s">
        <v>900</v>
      </c>
      <c r="B81" s="165">
        <v>79</v>
      </c>
      <c r="C81" s="130" t="s">
        <v>538</v>
      </c>
      <c r="D81" s="165">
        <v>40</v>
      </c>
      <c r="E81" s="115" t="s">
        <v>901</v>
      </c>
      <c r="F81" s="165">
        <v>4</v>
      </c>
      <c r="G81" s="115" t="s">
        <v>571</v>
      </c>
      <c r="H81" s="140" t="s">
        <v>872</v>
      </c>
      <c r="I81" s="108" t="s">
        <v>902</v>
      </c>
      <c r="J81" s="104"/>
      <c r="K81" s="104"/>
      <c r="L81" s="104"/>
    </row>
    <row r="82" spans="1:12" ht="15" x14ac:dyDescent="0.2">
      <c r="A82" s="130" t="s">
        <v>903</v>
      </c>
      <c r="B82" s="165">
        <v>80</v>
      </c>
      <c r="C82" s="130" t="s">
        <v>904</v>
      </c>
      <c r="D82" s="165">
        <v>41</v>
      </c>
      <c r="E82" s="115" t="s">
        <v>905</v>
      </c>
      <c r="F82" s="165">
        <v>5</v>
      </c>
      <c r="G82" s="115" t="s">
        <v>906</v>
      </c>
      <c r="H82" s="132" t="s">
        <v>872</v>
      </c>
      <c r="I82" s="130" t="s">
        <v>907</v>
      </c>
      <c r="J82" s="104"/>
      <c r="K82" s="104"/>
      <c r="L82" s="104"/>
    </row>
    <row r="83" spans="1:12" ht="15" x14ac:dyDescent="0.2">
      <c r="A83" s="130" t="s">
        <v>908</v>
      </c>
      <c r="B83" s="165">
        <v>81</v>
      </c>
      <c r="C83" s="130" t="s">
        <v>513</v>
      </c>
      <c r="D83" s="165">
        <v>42</v>
      </c>
      <c r="E83" s="115" t="s">
        <v>909</v>
      </c>
      <c r="F83" s="165">
        <v>6</v>
      </c>
      <c r="G83" s="115" t="s">
        <v>910</v>
      </c>
      <c r="H83" s="132" t="s">
        <v>872</v>
      </c>
      <c r="I83" s="130" t="s">
        <v>911</v>
      </c>
      <c r="J83" s="104"/>
      <c r="K83" s="104"/>
      <c r="L83" s="104"/>
    </row>
    <row r="84" spans="1:12" ht="15" x14ac:dyDescent="0.2">
      <c r="A84" s="130" t="s">
        <v>912</v>
      </c>
      <c r="B84" s="165">
        <v>82</v>
      </c>
      <c r="C84" s="130" t="s">
        <v>514</v>
      </c>
      <c r="D84" s="165">
        <v>43</v>
      </c>
      <c r="E84" s="115" t="s">
        <v>913</v>
      </c>
      <c r="F84" s="165">
        <v>7</v>
      </c>
      <c r="G84" s="115" t="s">
        <v>503</v>
      </c>
      <c r="H84" s="132" t="s">
        <v>872</v>
      </c>
      <c r="I84" s="130" t="s">
        <v>914</v>
      </c>
      <c r="J84" s="104"/>
      <c r="K84" s="104"/>
      <c r="L84" s="104"/>
    </row>
    <row r="85" spans="1:12" ht="15" x14ac:dyDescent="0.2">
      <c r="A85" s="130" t="s">
        <v>915</v>
      </c>
      <c r="B85" s="165">
        <v>83</v>
      </c>
      <c r="C85" s="130" t="s">
        <v>532</v>
      </c>
      <c r="D85" s="165">
        <v>44</v>
      </c>
      <c r="E85" s="115" t="s">
        <v>916</v>
      </c>
      <c r="F85" s="165">
        <v>8</v>
      </c>
      <c r="G85" s="115" t="s">
        <v>917</v>
      </c>
      <c r="H85" s="132" t="s">
        <v>872</v>
      </c>
      <c r="I85" s="130" t="s">
        <v>918</v>
      </c>
      <c r="J85" s="104"/>
      <c r="K85" s="104"/>
      <c r="L85" s="104"/>
    </row>
    <row r="86" spans="1:12" ht="15" x14ac:dyDescent="0.2">
      <c r="A86" s="130" t="s">
        <v>919</v>
      </c>
      <c r="B86" s="165">
        <v>84</v>
      </c>
      <c r="C86" s="130" t="s">
        <v>515</v>
      </c>
      <c r="D86" s="165">
        <v>45</v>
      </c>
      <c r="E86" s="115" t="s">
        <v>920</v>
      </c>
      <c r="F86" s="165">
        <v>9</v>
      </c>
      <c r="G86" s="115" t="s">
        <v>572</v>
      </c>
      <c r="H86" s="140" t="s">
        <v>872</v>
      </c>
      <c r="I86" s="115" t="s">
        <v>921</v>
      </c>
      <c r="J86" s="104"/>
      <c r="K86" s="104"/>
      <c r="L86" s="104"/>
    </row>
    <row r="87" spans="1:12" ht="15" x14ac:dyDescent="0.2">
      <c r="A87" s="130" t="s">
        <v>922</v>
      </c>
      <c r="B87" s="165">
        <v>85</v>
      </c>
      <c r="C87" s="130" t="s">
        <v>516</v>
      </c>
      <c r="D87" s="165">
        <v>46</v>
      </c>
      <c r="E87" s="115" t="s">
        <v>923</v>
      </c>
      <c r="F87" s="165">
        <v>10</v>
      </c>
      <c r="G87" s="115" t="s">
        <v>924</v>
      </c>
      <c r="H87" s="140" t="s">
        <v>872</v>
      </c>
      <c r="I87" s="115" t="s">
        <v>925</v>
      </c>
      <c r="J87" s="104"/>
      <c r="K87" s="104"/>
      <c r="L87" s="104"/>
    </row>
    <row r="88" spans="1:12" ht="15" x14ac:dyDescent="0.2">
      <c r="A88" s="130" t="s">
        <v>926</v>
      </c>
      <c r="B88" s="165">
        <v>86</v>
      </c>
      <c r="C88" s="130" t="s">
        <v>525</v>
      </c>
      <c r="D88" s="165">
        <v>47</v>
      </c>
      <c r="E88" s="115" t="s">
        <v>927</v>
      </c>
      <c r="F88" s="165">
        <v>11</v>
      </c>
      <c r="G88" s="115" t="s">
        <v>492</v>
      </c>
      <c r="H88" s="140" t="s">
        <v>872</v>
      </c>
      <c r="I88" s="130" t="s">
        <v>928</v>
      </c>
      <c r="J88" s="104"/>
      <c r="K88" s="104"/>
      <c r="L88" s="104"/>
    </row>
    <row r="89" spans="1:12" ht="15" x14ac:dyDescent="0.2">
      <c r="A89" s="130" t="s">
        <v>929</v>
      </c>
      <c r="B89" s="165">
        <v>87</v>
      </c>
      <c r="C89" s="130" t="s">
        <v>526</v>
      </c>
      <c r="D89" s="165">
        <v>48</v>
      </c>
      <c r="E89" s="115" t="s">
        <v>930</v>
      </c>
      <c r="F89" s="165">
        <v>12</v>
      </c>
      <c r="G89" s="115" t="s">
        <v>493</v>
      </c>
      <c r="H89" s="140" t="s">
        <v>872</v>
      </c>
      <c r="I89" s="130" t="s">
        <v>931</v>
      </c>
      <c r="J89" s="104"/>
      <c r="K89" s="104"/>
      <c r="L89" s="104"/>
    </row>
    <row r="90" spans="1:12" ht="15" x14ac:dyDescent="0.2">
      <c r="A90" s="130" t="s">
        <v>932</v>
      </c>
      <c r="B90" s="165">
        <v>88</v>
      </c>
      <c r="C90" s="145" t="s">
        <v>569</v>
      </c>
      <c r="D90" s="165"/>
      <c r="E90" s="104"/>
      <c r="F90" s="165">
        <v>13</v>
      </c>
      <c r="G90" s="115" t="s">
        <v>630</v>
      </c>
      <c r="H90" s="140" t="s">
        <v>872</v>
      </c>
      <c r="I90" s="130" t="s">
        <v>933</v>
      </c>
      <c r="J90" s="104"/>
      <c r="K90" s="104"/>
      <c r="L90" s="104"/>
    </row>
    <row r="91" spans="1:12" ht="15" x14ac:dyDescent="0.2">
      <c r="A91" s="130" t="s">
        <v>934</v>
      </c>
      <c r="B91" s="165">
        <v>89</v>
      </c>
      <c r="C91" s="145" t="s">
        <v>570</v>
      </c>
      <c r="D91" s="165"/>
      <c r="E91" s="147"/>
      <c r="F91" s="165">
        <v>14</v>
      </c>
      <c r="G91" s="115" t="s">
        <v>935</v>
      </c>
      <c r="H91" s="132" t="s">
        <v>872</v>
      </c>
      <c r="I91" s="130" t="s">
        <v>936</v>
      </c>
      <c r="J91" s="104"/>
      <c r="K91" s="104"/>
      <c r="L91" s="104"/>
    </row>
    <row r="92" spans="1:12" ht="15" x14ac:dyDescent="0.2">
      <c r="A92" s="130" t="s">
        <v>937</v>
      </c>
      <c r="B92" s="166"/>
      <c r="C92" s="148"/>
      <c r="D92" s="166"/>
      <c r="E92" s="147"/>
      <c r="F92" s="166"/>
      <c r="G92" s="130"/>
      <c r="H92" s="140" t="s">
        <v>872</v>
      </c>
      <c r="I92" s="130" t="s">
        <v>938</v>
      </c>
      <c r="J92" s="104"/>
      <c r="K92" s="104"/>
      <c r="L92" s="104"/>
    </row>
    <row r="93" spans="1:12" ht="15" x14ac:dyDescent="0.2">
      <c r="A93" s="130" t="s">
        <v>939</v>
      </c>
      <c r="B93" s="166"/>
      <c r="C93" s="148"/>
      <c r="D93" s="166"/>
      <c r="E93" s="147"/>
      <c r="F93" s="166"/>
      <c r="G93" s="130"/>
      <c r="H93" s="140" t="s">
        <v>872</v>
      </c>
      <c r="I93" s="108" t="s">
        <v>940</v>
      </c>
      <c r="J93" s="104"/>
      <c r="K93" s="104"/>
      <c r="L93" s="104"/>
    </row>
    <row r="94" spans="1:12" ht="15" x14ac:dyDescent="0.2">
      <c r="A94" s="130" t="s">
        <v>941</v>
      </c>
      <c r="B94" s="166"/>
      <c r="C94" s="104"/>
      <c r="D94" s="166"/>
      <c r="E94" s="147"/>
      <c r="F94" s="166"/>
      <c r="G94" s="130"/>
      <c r="H94" s="140" t="s">
        <v>872</v>
      </c>
      <c r="I94" s="108" t="s">
        <v>940</v>
      </c>
      <c r="J94" s="104"/>
      <c r="K94" s="104"/>
      <c r="L94" s="104"/>
    </row>
    <row r="95" spans="1:12" ht="30" x14ac:dyDescent="0.25">
      <c r="A95" s="130" t="s">
        <v>942</v>
      </c>
      <c r="B95" s="166"/>
      <c r="C95" s="149" t="s">
        <v>943</v>
      </c>
      <c r="D95" s="166"/>
      <c r="E95" s="134" t="s">
        <v>944</v>
      </c>
      <c r="F95" s="166"/>
      <c r="G95" s="130"/>
      <c r="H95" s="140" t="s">
        <v>872</v>
      </c>
      <c r="I95" s="108" t="s">
        <v>945</v>
      </c>
      <c r="J95" s="104"/>
      <c r="K95" s="104"/>
      <c r="L95" s="104"/>
    </row>
    <row r="96" spans="1:12" ht="15" x14ac:dyDescent="0.2">
      <c r="A96" s="130" t="s">
        <v>946</v>
      </c>
      <c r="B96" s="167">
        <v>1</v>
      </c>
      <c r="C96" s="130" t="s">
        <v>535</v>
      </c>
      <c r="D96" s="167">
        <v>1</v>
      </c>
      <c r="E96" s="115" t="s">
        <v>947</v>
      </c>
      <c r="F96" s="167"/>
      <c r="G96" s="150" t="s">
        <v>948</v>
      </c>
      <c r="H96" s="140" t="s">
        <v>872</v>
      </c>
      <c r="I96" s="130" t="s">
        <v>949</v>
      </c>
      <c r="J96" s="104"/>
      <c r="K96" s="104"/>
      <c r="L96" s="104"/>
    </row>
    <row r="97" spans="1:12" ht="15" x14ac:dyDescent="0.2">
      <c r="A97" s="130" t="s">
        <v>950</v>
      </c>
      <c r="B97" s="167">
        <v>2</v>
      </c>
      <c r="C97" s="130" t="s">
        <v>536</v>
      </c>
      <c r="D97" s="167">
        <v>2</v>
      </c>
      <c r="E97" s="115" t="s">
        <v>951</v>
      </c>
      <c r="F97" s="167">
        <v>1</v>
      </c>
      <c r="G97" s="130" t="s">
        <v>318</v>
      </c>
      <c r="H97" s="140" t="s">
        <v>872</v>
      </c>
      <c r="I97" s="130" t="s">
        <v>952</v>
      </c>
      <c r="J97" s="104"/>
      <c r="K97" s="104"/>
      <c r="L97" s="104"/>
    </row>
    <row r="98" spans="1:12" ht="15" x14ac:dyDescent="0.2">
      <c r="A98" s="130"/>
      <c r="B98" s="166"/>
      <c r="C98" s="104"/>
      <c r="D98" s="166">
        <v>3</v>
      </c>
      <c r="E98" s="115" t="s">
        <v>953</v>
      </c>
      <c r="F98" s="166">
        <v>2</v>
      </c>
      <c r="G98" s="130" t="s">
        <v>320</v>
      </c>
      <c r="H98" s="151" t="s">
        <v>954</v>
      </c>
      <c r="I98" s="115" t="s">
        <v>955</v>
      </c>
      <c r="J98" s="104"/>
      <c r="K98" s="104"/>
      <c r="L98" s="104"/>
    </row>
    <row r="99" spans="1:12" ht="15" x14ac:dyDescent="0.2">
      <c r="A99" s="130"/>
      <c r="B99" s="168"/>
      <c r="C99" s="130"/>
      <c r="D99" s="168">
        <v>4</v>
      </c>
      <c r="E99" s="115" t="s">
        <v>956</v>
      </c>
      <c r="F99" s="168">
        <v>3</v>
      </c>
      <c r="G99" s="130" t="s">
        <v>511</v>
      </c>
      <c r="H99" s="151" t="s">
        <v>954</v>
      </c>
      <c r="I99" s="115" t="s">
        <v>957</v>
      </c>
      <c r="J99" s="104"/>
      <c r="K99" s="104"/>
      <c r="L99" s="104"/>
    </row>
    <row r="100" spans="1:12" ht="15" x14ac:dyDescent="0.2">
      <c r="A100" s="130"/>
      <c r="B100" s="166"/>
      <c r="C100" s="152" t="s">
        <v>958</v>
      </c>
      <c r="D100" s="166">
        <v>5</v>
      </c>
      <c r="E100" s="115" t="s">
        <v>959</v>
      </c>
      <c r="F100" s="166">
        <v>4</v>
      </c>
      <c r="G100" s="130" t="s">
        <v>512</v>
      </c>
      <c r="H100" s="151" t="s">
        <v>954</v>
      </c>
      <c r="I100" s="130" t="s">
        <v>960</v>
      </c>
      <c r="J100" s="104"/>
      <c r="K100" s="104"/>
      <c r="L100" s="104"/>
    </row>
    <row r="101" spans="1:12" ht="15" x14ac:dyDescent="0.2">
      <c r="A101" s="152" t="s">
        <v>961</v>
      </c>
      <c r="B101" s="169">
        <v>1</v>
      </c>
      <c r="C101" s="130" t="s">
        <v>51</v>
      </c>
      <c r="D101" s="169">
        <v>6</v>
      </c>
      <c r="E101" s="115" t="s">
        <v>962</v>
      </c>
      <c r="F101" s="169">
        <v>5</v>
      </c>
      <c r="G101" s="130" t="s">
        <v>495</v>
      </c>
      <c r="H101" s="151" t="s">
        <v>954</v>
      </c>
      <c r="I101" s="115" t="s">
        <v>963</v>
      </c>
      <c r="J101" s="104"/>
      <c r="K101" s="104"/>
      <c r="L101" s="104"/>
    </row>
    <row r="102" spans="1:12" ht="15" x14ac:dyDescent="0.2">
      <c r="A102" s="130" t="s">
        <v>56</v>
      </c>
      <c r="B102" s="169">
        <v>2</v>
      </c>
      <c r="C102" s="130" t="s">
        <v>55</v>
      </c>
      <c r="D102" s="169">
        <v>7</v>
      </c>
      <c r="E102" s="115" t="s">
        <v>964</v>
      </c>
      <c r="F102" s="169">
        <v>6</v>
      </c>
      <c r="G102" s="130" t="s">
        <v>505</v>
      </c>
      <c r="H102" s="151" t="s">
        <v>954</v>
      </c>
      <c r="I102" s="115" t="s">
        <v>965</v>
      </c>
      <c r="J102" s="104"/>
      <c r="K102" s="104"/>
      <c r="L102" s="104"/>
    </row>
    <row r="103" spans="1:12" ht="15" x14ac:dyDescent="0.2">
      <c r="A103" s="130" t="s">
        <v>966</v>
      </c>
      <c r="B103" s="169">
        <v>3</v>
      </c>
      <c r="C103" s="130" t="s">
        <v>481</v>
      </c>
      <c r="D103" s="169">
        <v>8</v>
      </c>
      <c r="E103" s="115" t="s">
        <v>967</v>
      </c>
      <c r="F103" s="169">
        <v>7</v>
      </c>
      <c r="G103" s="130" t="s">
        <v>497</v>
      </c>
      <c r="H103" s="151" t="s">
        <v>954</v>
      </c>
      <c r="I103" s="115" t="s">
        <v>968</v>
      </c>
      <c r="J103" s="104"/>
      <c r="K103" s="104"/>
      <c r="L103" s="104"/>
    </row>
    <row r="104" spans="1:12" ht="15" x14ac:dyDescent="0.25">
      <c r="A104" s="130" t="s">
        <v>969</v>
      </c>
      <c r="B104" s="169">
        <v>4</v>
      </c>
      <c r="C104" s="130" t="s">
        <v>58</v>
      </c>
      <c r="D104" s="169">
        <v>9</v>
      </c>
      <c r="E104" s="115" t="s">
        <v>970</v>
      </c>
      <c r="F104" s="169">
        <v>8</v>
      </c>
      <c r="G104" s="130" t="s">
        <v>330</v>
      </c>
      <c r="H104" s="153" t="s">
        <v>971</v>
      </c>
      <c r="I104" s="130"/>
      <c r="J104" s="104"/>
      <c r="K104" s="104"/>
      <c r="L104" s="104"/>
    </row>
    <row r="105" spans="1:12" ht="15" x14ac:dyDescent="0.2">
      <c r="A105" s="130" t="s">
        <v>972</v>
      </c>
      <c r="B105" s="169">
        <v>5</v>
      </c>
      <c r="C105" s="130" t="s">
        <v>60</v>
      </c>
      <c r="D105" s="169">
        <v>10</v>
      </c>
      <c r="E105" s="115" t="s">
        <v>973</v>
      </c>
      <c r="F105" s="169">
        <v>9</v>
      </c>
      <c r="G105" s="130" t="s">
        <v>974</v>
      </c>
      <c r="H105" s="154" t="s">
        <v>975</v>
      </c>
      <c r="I105" s="130" t="s">
        <v>976</v>
      </c>
      <c r="J105" s="104"/>
      <c r="K105" s="104"/>
      <c r="L105" s="104"/>
    </row>
    <row r="106" spans="1:12" ht="15" x14ac:dyDescent="0.2">
      <c r="A106" s="130" t="s">
        <v>977</v>
      </c>
      <c r="B106" s="169">
        <v>6</v>
      </c>
      <c r="C106" s="130" t="s">
        <v>449</v>
      </c>
      <c r="D106" s="169">
        <v>11</v>
      </c>
      <c r="E106" s="115" t="s">
        <v>978</v>
      </c>
      <c r="F106" s="169">
        <v>10</v>
      </c>
      <c r="G106" s="130" t="s">
        <v>979</v>
      </c>
      <c r="H106" s="140" t="s">
        <v>975</v>
      </c>
      <c r="I106" s="130" t="s">
        <v>980</v>
      </c>
      <c r="J106" s="104"/>
      <c r="K106" s="104"/>
      <c r="L106" s="104"/>
    </row>
    <row r="107" spans="1:12" ht="15" x14ac:dyDescent="0.2">
      <c r="A107" s="130" t="s">
        <v>981</v>
      </c>
      <c r="B107" s="169">
        <v>7</v>
      </c>
      <c r="C107" s="130" t="s">
        <v>483</v>
      </c>
      <c r="D107" s="169"/>
      <c r="E107" s="115"/>
      <c r="F107" s="169">
        <v>11</v>
      </c>
      <c r="G107" s="130" t="s">
        <v>982</v>
      </c>
      <c r="H107" s="140" t="s">
        <v>975</v>
      </c>
      <c r="I107" s="130" t="s">
        <v>983</v>
      </c>
      <c r="J107" s="104"/>
      <c r="K107" s="104"/>
      <c r="L107" s="104"/>
    </row>
    <row r="108" spans="1:12" ht="15" x14ac:dyDescent="0.2">
      <c r="A108" s="130" t="s">
        <v>984</v>
      </c>
      <c r="B108" s="169">
        <v>8</v>
      </c>
      <c r="C108" s="130" t="s">
        <v>485</v>
      </c>
      <c r="D108" s="169"/>
      <c r="E108" s="115"/>
      <c r="F108" s="169"/>
      <c r="G108" s="104"/>
      <c r="H108" s="140" t="s">
        <v>975</v>
      </c>
      <c r="I108" s="130" t="s">
        <v>985</v>
      </c>
      <c r="J108" s="104"/>
      <c r="K108" s="104"/>
      <c r="L108" s="104"/>
    </row>
    <row r="109" spans="1:12" ht="15" x14ac:dyDescent="0.25">
      <c r="A109" s="130"/>
      <c r="B109" s="169">
        <v>9</v>
      </c>
      <c r="C109" s="130" t="s">
        <v>487</v>
      </c>
      <c r="D109" s="169"/>
      <c r="E109" s="142" t="s">
        <v>986</v>
      </c>
      <c r="F109" s="169"/>
      <c r="G109" s="104"/>
      <c r="H109" s="131"/>
      <c r="I109" s="130"/>
      <c r="J109" s="104"/>
      <c r="K109" s="104"/>
      <c r="L109" s="104"/>
    </row>
    <row r="110" spans="1:12" ht="15" x14ac:dyDescent="0.2">
      <c r="A110" s="130"/>
      <c r="B110" s="169">
        <v>10</v>
      </c>
      <c r="C110" s="115" t="s">
        <v>500</v>
      </c>
      <c r="D110" s="169">
        <v>1</v>
      </c>
      <c r="E110" s="115" t="s">
        <v>987</v>
      </c>
      <c r="F110" s="169"/>
      <c r="G110" s="104"/>
      <c r="H110" s="131"/>
      <c r="I110" s="130"/>
      <c r="J110" s="104"/>
      <c r="K110" s="104"/>
      <c r="L110" s="104"/>
    </row>
    <row r="111" spans="1:12" ht="15" x14ac:dyDescent="0.25">
      <c r="A111" s="134" t="s">
        <v>988</v>
      </c>
      <c r="B111" s="169">
        <v>11</v>
      </c>
      <c r="C111" s="115" t="s">
        <v>501</v>
      </c>
      <c r="D111" s="169">
        <v>2</v>
      </c>
      <c r="E111" s="115" t="s">
        <v>989</v>
      </c>
      <c r="F111" s="169"/>
      <c r="G111" s="134" t="s">
        <v>990</v>
      </c>
      <c r="H111" s="151" t="s">
        <v>991</v>
      </c>
      <c r="I111" s="130" t="s">
        <v>992</v>
      </c>
      <c r="J111" s="104"/>
      <c r="K111" s="104"/>
      <c r="L111" s="104"/>
    </row>
    <row r="112" spans="1:12" ht="15" x14ac:dyDescent="0.2">
      <c r="A112" s="115" t="s">
        <v>993</v>
      </c>
      <c r="B112" s="169">
        <v>12</v>
      </c>
      <c r="C112" s="115" t="s">
        <v>499</v>
      </c>
      <c r="D112" s="169">
        <v>3</v>
      </c>
      <c r="E112" s="115" t="s">
        <v>994</v>
      </c>
      <c r="F112" s="169">
        <v>1</v>
      </c>
      <c r="G112" s="115" t="s">
        <v>403</v>
      </c>
      <c r="H112" s="151" t="s">
        <v>991</v>
      </c>
      <c r="I112" s="130" t="s">
        <v>995</v>
      </c>
      <c r="J112" s="104"/>
      <c r="K112" s="104"/>
      <c r="L112" s="104"/>
    </row>
    <row r="113" spans="1:12" ht="15" x14ac:dyDescent="0.2">
      <c r="A113" s="115" t="s">
        <v>996</v>
      </c>
      <c r="B113" s="166"/>
      <c r="C113" s="130"/>
      <c r="D113" s="166">
        <v>4</v>
      </c>
      <c r="E113" s="115" t="s">
        <v>997</v>
      </c>
      <c r="F113" s="166">
        <v>2</v>
      </c>
      <c r="G113" s="115" t="s">
        <v>998</v>
      </c>
      <c r="H113" s="151" t="s">
        <v>991</v>
      </c>
      <c r="I113" s="130" t="s">
        <v>999</v>
      </c>
      <c r="J113" s="104"/>
      <c r="K113" s="104"/>
      <c r="L113" s="104"/>
    </row>
    <row r="114" spans="1:12" ht="15" x14ac:dyDescent="0.2">
      <c r="A114" s="115" t="s">
        <v>1000</v>
      </c>
      <c r="B114" s="170"/>
      <c r="C114" s="130"/>
      <c r="D114" s="170">
        <v>5</v>
      </c>
      <c r="E114" s="115" t="s">
        <v>1001</v>
      </c>
      <c r="F114" s="170">
        <v>3</v>
      </c>
      <c r="G114" s="115" t="s">
        <v>1002</v>
      </c>
      <c r="H114" s="151" t="s">
        <v>991</v>
      </c>
      <c r="I114" s="115" t="s">
        <v>1003</v>
      </c>
      <c r="J114" s="104"/>
      <c r="K114" s="104"/>
      <c r="L114" s="104"/>
    </row>
    <row r="115" spans="1:12" ht="15" x14ac:dyDescent="0.25">
      <c r="A115" s="115" t="s">
        <v>1004</v>
      </c>
      <c r="B115" s="166"/>
      <c r="C115" s="134" t="s">
        <v>1005</v>
      </c>
      <c r="D115" s="166">
        <v>6</v>
      </c>
      <c r="E115" s="115" t="s">
        <v>1006</v>
      </c>
      <c r="F115" s="166">
        <v>4</v>
      </c>
      <c r="G115" s="115" t="s">
        <v>1007</v>
      </c>
      <c r="H115" s="151" t="s">
        <v>991</v>
      </c>
      <c r="I115" s="130" t="s">
        <v>1008</v>
      </c>
      <c r="J115" s="130" t="s">
        <v>1009</v>
      </c>
      <c r="K115" s="104"/>
      <c r="L115" s="104"/>
    </row>
    <row r="116" spans="1:12" ht="15" x14ac:dyDescent="0.2">
      <c r="A116" s="155" t="s">
        <v>1010</v>
      </c>
      <c r="B116" s="171">
        <v>1</v>
      </c>
      <c r="C116" s="115" t="s">
        <v>458</v>
      </c>
      <c r="D116" s="171">
        <v>7</v>
      </c>
      <c r="E116" s="115" t="s">
        <v>1011</v>
      </c>
      <c r="F116" s="171">
        <v>5</v>
      </c>
      <c r="G116" s="115" t="s">
        <v>1012</v>
      </c>
      <c r="H116" s="151" t="s">
        <v>991</v>
      </c>
      <c r="I116" s="130" t="s">
        <v>1013</v>
      </c>
      <c r="J116" s="130" t="s">
        <v>1009</v>
      </c>
      <c r="K116" s="104"/>
      <c r="L116" s="104"/>
    </row>
    <row r="117" spans="1:12" ht="15" x14ac:dyDescent="0.2">
      <c r="A117" s="115" t="s">
        <v>1014</v>
      </c>
      <c r="B117" s="171">
        <v>2</v>
      </c>
      <c r="C117" s="115" t="s">
        <v>344</v>
      </c>
      <c r="D117" s="171">
        <v>8</v>
      </c>
      <c r="E117" s="115" t="s">
        <v>1015</v>
      </c>
      <c r="F117" s="171">
        <v>6</v>
      </c>
      <c r="G117" s="115" t="s">
        <v>1016</v>
      </c>
      <c r="H117" s="151" t="s">
        <v>991</v>
      </c>
      <c r="I117" s="141" t="s">
        <v>1017</v>
      </c>
      <c r="J117" s="130"/>
      <c r="K117" s="104"/>
      <c r="L117" s="104"/>
    </row>
    <row r="118" spans="1:12" ht="15" x14ac:dyDescent="0.2">
      <c r="A118" s="115" t="s">
        <v>1018</v>
      </c>
      <c r="B118" s="171">
        <v>3</v>
      </c>
      <c r="C118" s="115" t="s">
        <v>349</v>
      </c>
      <c r="D118" s="171"/>
      <c r="E118" s="147"/>
      <c r="F118" s="171">
        <v>7</v>
      </c>
      <c r="G118" s="115" t="s">
        <v>411</v>
      </c>
      <c r="H118" s="151" t="s">
        <v>991</v>
      </c>
      <c r="I118" s="141" t="s">
        <v>1019</v>
      </c>
      <c r="J118" s="130"/>
      <c r="K118" s="104"/>
      <c r="L118" s="104"/>
    </row>
    <row r="119" spans="1:12" ht="15" x14ac:dyDescent="0.2">
      <c r="A119" s="115" t="s">
        <v>1020</v>
      </c>
      <c r="B119" s="171">
        <v>4</v>
      </c>
      <c r="C119" s="115" t="s">
        <v>347</v>
      </c>
      <c r="D119" s="171"/>
      <c r="E119" s="104"/>
      <c r="F119" s="171">
        <v>8</v>
      </c>
      <c r="G119" s="115" t="s">
        <v>409</v>
      </c>
      <c r="H119" s="151" t="s">
        <v>991</v>
      </c>
      <c r="I119" s="141" t="s">
        <v>1021</v>
      </c>
      <c r="J119" s="130"/>
      <c r="K119" s="104"/>
      <c r="L119" s="104"/>
    </row>
    <row r="120" spans="1:12" ht="15" x14ac:dyDescent="0.2">
      <c r="A120" s="115" t="s">
        <v>1022</v>
      </c>
      <c r="B120" s="171">
        <v>5</v>
      </c>
      <c r="C120" s="115" t="s">
        <v>351</v>
      </c>
      <c r="D120" s="171"/>
      <c r="E120" s="104"/>
      <c r="F120" s="171">
        <v>9</v>
      </c>
      <c r="G120" s="115" t="s">
        <v>413</v>
      </c>
      <c r="H120" s="156"/>
      <c r="I120" s="130"/>
      <c r="J120" s="104"/>
      <c r="K120" s="104"/>
      <c r="L120" s="104"/>
    </row>
    <row r="121" spans="1:12" ht="15" x14ac:dyDescent="0.2">
      <c r="A121" s="115" t="s">
        <v>1023</v>
      </c>
      <c r="B121" s="171">
        <v>6</v>
      </c>
      <c r="C121" s="115" t="s">
        <v>632</v>
      </c>
      <c r="D121" s="171"/>
      <c r="E121" s="104"/>
      <c r="F121" s="171">
        <v>10</v>
      </c>
      <c r="G121" s="115" t="s">
        <v>1024</v>
      </c>
      <c r="H121" s="156"/>
      <c r="I121" s="130"/>
      <c r="J121" s="104"/>
      <c r="K121" s="104"/>
      <c r="L121" s="104"/>
    </row>
    <row r="122" spans="1:12" ht="15" x14ac:dyDescent="0.2">
      <c r="A122" s="115" t="s">
        <v>1025</v>
      </c>
      <c r="B122" s="171">
        <v>7</v>
      </c>
      <c r="C122" s="115" t="s">
        <v>355</v>
      </c>
      <c r="D122" s="171"/>
      <c r="E122" s="104"/>
      <c r="F122" s="171">
        <v>11</v>
      </c>
      <c r="G122" s="115" t="s">
        <v>1026</v>
      </c>
      <c r="H122" s="156"/>
      <c r="I122" s="130"/>
      <c r="J122" s="104"/>
      <c r="K122" s="104"/>
      <c r="L122" s="104"/>
    </row>
    <row r="123" spans="1:12" ht="15" x14ac:dyDescent="0.2">
      <c r="A123" s="115" t="s">
        <v>1027</v>
      </c>
      <c r="B123" s="171">
        <v>8</v>
      </c>
      <c r="C123" s="115" t="s">
        <v>357</v>
      </c>
      <c r="D123" s="171"/>
      <c r="E123" s="104"/>
      <c r="F123" s="171">
        <v>12</v>
      </c>
      <c r="G123" s="115" t="s">
        <v>419</v>
      </c>
      <c r="H123" s="156"/>
      <c r="I123" s="130"/>
      <c r="J123" s="104"/>
      <c r="K123" s="104"/>
      <c r="L123" s="104"/>
    </row>
    <row r="124" spans="1:12" ht="15" x14ac:dyDescent="0.25">
      <c r="A124" s="115" t="s">
        <v>1028</v>
      </c>
      <c r="B124" s="171">
        <v>9</v>
      </c>
      <c r="C124" s="115" t="s">
        <v>359</v>
      </c>
      <c r="D124" s="171"/>
      <c r="E124" s="157" t="s">
        <v>1029</v>
      </c>
      <c r="F124" s="171">
        <v>13</v>
      </c>
      <c r="G124" s="115" t="s">
        <v>421</v>
      </c>
      <c r="H124" s="140" t="s">
        <v>1030</v>
      </c>
      <c r="I124" s="130" t="s">
        <v>1031</v>
      </c>
      <c r="J124" s="104"/>
      <c r="K124" s="104"/>
      <c r="L124" s="104"/>
    </row>
    <row r="125" spans="1:12" ht="15" x14ac:dyDescent="0.2">
      <c r="A125" s="115" t="s">
        <v>1032</v>
      </c>
      <c r="B125" s="171">
        <v>10</v>
      </c>
      <c r="C125" s="115" t="s">
        <v>361</v>
      </c>
      <c r="D125" s="171">
        <v>1</v>
      </c>
      <c r="E125" s="115" t="s">
        <v>1033</v>
      </c>
      <c r="F125" s="171">
        <v>14</v>
      </c>
      <c r="G125" s="115" t="s">
        <v>1034</v>
      </c>
      <c r="H125" s="140" t="s">
        <v>1030</v>
      </c>
      <c r="I125" s="141" t="s">
        <v>1035</v>
      </c>
      <c r="J125" s="104"/>
      <c r="K125" s="104"/>
      <c r="L125" s="104"/>
    </row>
    <row r="126" spans="1:12" ht="15" x14ac:dyDescent="0.2">
      <c r="A126" s="108" t="s">
        <v>1036</v>
      </c>
      <c r="B126" s="171">
        <v>11</v>
      </c>
      <c r="C126" s="115" t="s">
        <v>363</v>
      </c>
      <c r="D126" s="171">
        <v>2</v>
      </c>
      <c r="E126" s="115" t="s">
        <v>1037</v>
      </c>
      <c r="F126" s="171">
        <v>15</v>
      </c>
      <c r="G126" s="115" t="s">
        <v>1038</v>
      </c>
      <c r="H126" s="140" t="s">
        <v>1030</v>
      </c>
      <c r="I126" s="130" t="s">
        <v>1039</v>
      </c>
      <c r="J126" s="104"/>
      <c r="K126" s="104"/>
      <c r="L126" s="104"/>
    </row>
    <row r="127" spans="1:12" ht="15" x14ac:dyDescent="0.2">
      <c r="A127" s="115" t="s">
        <v>1040</v>
      </c>
      <c r="B127" s="171">
        <v>12</v>
      </c>
      <c r="C127" s="115" t="s">
        <v>365</v>
      </c>
      <c r="D127" s="171">
        <v>3</v>
      </c>
      <c r="E127" s="115" t="s">
        <v>1041</v>
      </c>
      <c r="F127" s="171">
        <v>16</v>
      </c>
      <c r="G127" s="115" t="s">
        <v>1042</v>
      </c>
      <c r="H127" s="140" t="s">
        <v>1030</v>
      </c>
      <c r="I127" s="130" t="s">
        <v>1043</v>
      </c>
      <c r="J127" s="104"/>
      <c r="K127" s="104"/>
      <c r="L127" s="104"/>
    </row>
    <row r="128" spans="1:12" ht="15" x14ac:dyDescent="0.2">
      <c r="A128" s="115" t="s">
        <v>1044</v>
      </c>
      <c r="B128" s="171">
        <v>13</v>
      </c>
      <c r="C128" s="115" t="s">
        <v>367</v>
      </c>
      <c r="D128" s="171">
        <v>4</v>
      </c>
      <c r="E128" s="115" t="s">
        <v>423</v>
      </c>
      <c r="F128" s="171">
        <v>17</v>
      </c>
      <c r="G128" s="115" t="s">
        <v>425</v>
      </c>
      <c r="H128" s="140" t="s">
        <v>1030</v>
      </c>
      <c r="I128" s="141" t="s">
        <v>1045</v>
      </c>
      <c r="J128" s="104"/>
      <c r="K128" s="104"/>
      <c r="L128" s="104"/>
    </row>
    <row r="129" spans="1:12" ht="15" x14ac:dyDescent="0.2">
      <c r="A129" s="115" t="s">
        <v>1046</v>
      </c>
      <c r="B129" s="171">
        <v>14</v>
      </c>
      <c r="C129" s="115" t="s">
        <v>1047</v>
      </c>
      <c r="D129" s="171">
        <v>5</v>
      </c>
      <c r="E129" s="115" t="s">
        <v>431</v>
      </c>
      <c r="F129" s="171">
        <v>18</v>
      </c>
      <c r="G129" s="115" t="s">
        <v>427</v>
      </c>
      <c r="H129" s="140" t="s">
        <v>1030</v>
      </c>
      <c r="I129" s="130" t="s">
        <v>1048</v>
      </c>
      <c r="J129" s="104"/>
      <c r="K129" s="104"/>
      <c r="L129" s="104"/>
    </row>
    <row r="130" spans="1:12" ht="15" x14ac:dyDescent="0.2">
      <c r="A130" s="115" t="s">
        <v>391</v>
      </c>
      <c r="B130" s="171">
        <v>15</v>
      </c>
      <c r="C130" s="115" t="s">
        <v>466</v>
      </c>
      <c r="D130" s="171">
        <v>6</v>
      </c>
      <c r="E130" s="115" t="s">
        <v>433</v>
      </c>
      <c r="F130" s="171">
        <v>19</v>
      </c>
      <c r="G130" s="115" t="s">
        <v>429</v>
      </c>
      <c r="H130" s="140" t="s">
        <v>1030</v>
      </c>
      <c r="I130" s="130" t="s">
        <v>1049</v>
      </c>
      <c r="J130" s="104"/>
      <c r="K130" s="104"/>
      <c r="L130" s="104"/>
    </row>
    <row r="131" spans="1:12" ht="15" x14ac:dyDescent="0.2">
      <c r="A131" s="115" t="s">
        <v>1050</v>
      </c>
      <c r="B131" s="171">
        <v>16</v>
      </c>
      <c r="C131" s="115" t="s">
        <v>373</v>
      </c>
      <c r="D131" s="171">
        <v>7</v>
      </c>
      <c r="E131" s="115" t="s">
        <v>435</v>
      </c>
      <c r="F131" s="171">
        <v>20</v>
      </c>
      <c r="G131" s="158" t="s">
        <v>1051</v>
      </c>
      <c r="H131" s="156"/>
      <c r="I131" s="141"/>
      <c r="J131" s="104"/>
      <c r="K131" s="104"/>
      <c r="L131" s="104"/>
    </row>
    <row r="132" spans="1:12" ht="15" x14ac:dyDescent="0.2">
      <c r="A132" s="115" t="s">
        <v>1052</v>
      </c>
      <c r="B132" s="171">
        <v>17</v>
      </c>
      <c r="C132" s="115" t="s">
        <v>375</v>
      </c>
      <c r="D132" s="171">
        <v>8</v>
      </c>
      <c r="E132" s="115" t="s">
        <v>1053</v>
      </c>
      <c r="F132" s="171">
        <v>21</v>
      </c>
      <c r="G132" s="158" t="s">
        <v>1054</v>
      </c>
      <c r="H132" s="156"/>
      <c r="I132" s="141"/>
      <c r="J132" s="104"/>
      <c r="K132" s="104"/>
      <c r="L132" s="104"/>
    </row>
    <row r="133" spans="1:12" ht="15" x14ac:dyDescent="0.2">
      <c r="A133" s="115" t="s">
        <v>1055</v>
      </c>
      <c r="B133" s="171">
        <v>18</v>
      </c>
      <c r="C133" s="115" t="s">
        <v>377</v>
      </c>
      <c r="D133" s="171">
        <v>9</v>
      </c>
      <c r="E133" s="115" t="s">
        <v>1056</v>
      </c>
      <c r="F133" s="171">
        <v>22</v>
      </c>
      <c r="G133" s="158" t="s">
        <v>1057</v>
      </c>
      <c r="H133" s="151" t="s">
        <v>1058</v>
      </c>
      <c r="I133" s="130" t="s">
        <v>1059</v>
      </c>
      <c r="J133" s="104"/>
      <c r="K133" s="104"/>
      <c r="L133" s="104"/>
    </row>
    <row r="134" spans="1:12" ht="15" x14ac:dyDescent="0.2">
      <c r="A134" s="115" t="s">
        <v>1060</v>
      </c>
      <c r="B134" s="171">
        <v>19</v>
      </c>
      <c r="C134" s="115" t="s">
        <v>1061</v>
      </c>
      <c r="D134" s="171">
        <v>10</v>
      </c>
      <c r="E134" s="115" t="s">
        <v>1062</v>
      </c>
      <c r="F134" s="171"/>
      <c r="G134" s="104"/>
      <c r="H134" s="151" t="s">
        <v>1058</v>
      </c>
      <c r="I134" s="115" t="s">
        <v>1063</v>
      </c>
      <c r="J134" s="104"/>
      <c r="K134" s="104"/>
      <c r="L134" s="104"/>
    </row>
    <row r="135" spans="1:12" ht="15" x14ac:dyDescent="0.2">
      <c r="A135" s="115" t="s">
        <v>1064</v>
      </c>
      <c r="B135" s="171">
        <v>20</v>
      </c>
      <c r="C135" s="115" t="s">
        <v>382</v>
      </c>
      <c r="D135" s="171"/>
      <c r="E135" s="115"/>
      <c r="F135" s="171"/>
      <c r="G135" s="115"/>
      <c r="H135" s="159" t="s">
        <v>1058</v>
      </c>
      <c r="I135" s="160" t="s">
        <v>1065</v>
      </c>
      <c r="J135" s="104"/>
      <c r="K135" s="104"/>
      <c r="L135" s="104"/>
    </row>
    <row r="136" spans="1:12" ht="15" x14ac:dyDescent="0.25">
      <c r="A136" s="115" t="s">
        <v>1066</v>
      </c>
      <c r="B136" s="171">
        <v>21</v>
      </c>
      <c r="C136" s="115" t="s">
        <v>384</v>
      </c>
      <c r="D136" s="171"/>
      <c r="E136" s="134" t="s">
        <v>1067</v>
      </c>
      <c r="F136" s="171"/>
      <c r="G136" s="115"/>
      <c r="H136" s="159" t="s">
        <v>1058</v>
      </c>
      <c r="I136" s="160" t="s">
        <v>1068</v>
      </c>
      <c r="J136" s="104"/>
      <c r="K136" s="104"/>
      <c r="L136" s="104"/>
    </row>
    <row r="137" spans="1:12" ht="15" x14ac:dyDescent="0.2">
      <c r="A137" s="115" t="s">
        <v>393</v>
      </c>
      <c r="B137" s="171">
        <v>22</v>
      </c>
      <c r="C137" s="115" t="s">
        <v>386</v>
      </c>
      <c r="D137" s="171">
        <v>1</v>
      </c>
      <c r="E137" s="130" t="s">
        <v>1069</v>
      </c>
      <c r="F137" s="171"/>
      <c r="G137" s="115"/>
      <c r="H137" s="156"/>
      <c r="I137" s="141"/>
      <c r="J137" s="104"/>
      <c r="K137" s="104"/>
      <c r="L137" s="104"/>
    </row>
    <row r="138" spans="1:12" ht="15" x14ac:dyDescent="0.2">
      <c r="A138" s="155" t="s">
        <v>1070</v>
      </c>
      <c r="B138" s="171">
        <v>23</v>
      </c>
      <c r="C138" s="115" t="s">
        <v>388</v>
      </c>
      <c r="D138" s="171"/>
      <c r="E138" s="115"/>
      <c r="F138" s="171"/>
      <c r="G138" s="115"/>
      <c r="H138" s="140" t="s">
        <v>1071</v>
      </c>
      <c r="I138" s="108" t="s">
        <v>1072</v>
      </c>
      <c r="J138" s="104"/>
      <c r="K138" s="104"/>
      <c r="L138" s="104"/>
    </row>
    <row r="139" spans="1:12" ht="15" x14ac:dyDescent="0.2">
      <c r="A139" s="155" t="s">
        <v>1073</v>
      </c>
      <c r="B139" s="171">
        <v>24</v>
      </c>
      <c r="C139" s="115" t="s">
        <v>399</v>
      </c>
      <c r="D139" s="171"/>
      <c r="E139" s="104"/>
      <c r="F139" s="171"/>
      <c r="G139" s="115"/>
      <c r="H139" s="140" t="s">
        <v>1071</v>
      </c>
      <c r="I139" s="108" t="s">
        <v>1074</v>
      </c>
      <c r="J139" s="104"/>
      <c r="K139" s="104"/>
      <c r="L139" s="104"/>
    </row>
    <row r="140" spans="1:12" ht="15" x14ac:dyDescent="0.2">
      <c r="A140" s="161" t="s">
        <v>1075</v>
      </c>
      <c r="B140" s="171">
        <v>25</v>
      </c>
      <c r="C140" s="115" t="s">
        <v>401</v>
      </c>
      <c r="D140" s="171"/>
      <c r="E140" s="104"/>
      <c r="F140" s="171"/>
      <c r="G140" s="115"/>
      <c r="H140" s="162"/>
      <c r="I140" s="130"/>
      <c r="J140" s="104"/>
      <c r="K140" s="104"/>
      <c r="L140" s="104"/>
    </row>
    <row r="141" spans="1:12" ht="15" x14ac:dyDescent="0.2">
      <c r="A141" s="104"/>
      <c r="B141" s="171">
        <v>26</v>
      </c>
      <c r="C141" s="115" t="s">
        <v>395</v>
      </c>
      <c r="D141" s="171"/>
      <c r="E141" s="104"/>
      <c r="F141" s="171"/>
      <c r="G141" s="115"/>
      <c r="H141" s="159" t="s">
        <v>1076</v>
      </c>
      <c r="I141" s="130" t="s">
        <v>1077</v>
      </c>
      <c r="J141" s="104"/>
      <c r="K141" s="104"/>
      <c r="L141" s="104"/>
    </row>
    <row r="142" spans="1:12" ht="15" x14ac:dyDescent="0.25">
      <c r="A142" s="134" t="s">
        <v>1078</v>
      </c>
      <c r="B142" s="171">
        <v>27</v>
      </c>
      <c r="C142" s="115" t="s">
        <v>397</v>
      </c>
      <c r="D142" s="171"/>
      <c r="E142" s="104"/>
      <c r="F142" s="171"/>
      <c r="G142" s="115"/>
      <c r="H142" s="151" t="s">
        <v>1076</v>
      </c>
      <c r="I142" s="130" t="s">
        <v>1079</v>
      </c>
      <c r="J142" s="104"/>
      <c r="K142" s="104"/>
      <c r="L142" s="104"/>
    </row>
    <row r="143" spans="1:12" ht="15" x14ac:dyDescent="0.2">
      <c r="A143" s="161" t="s">
        <v>1080</v>
      </c>
      <c r="B143" s="171">
        <v>28</v>
      </c>
      <c r="C143" s="115" t="s">
        <v>576</v>
      </c>
      <c r="D143" s="171"/>
      <c r="E143" s="115"/>
      <c r="F143" s="171"/>
      <c r="G143" s="115"/>
      <c r="H143" s="156"/>
      <c r="I143" s="115"/>
      <c r="J143" s="104"/>
      <c r="K143" s="104"/>
      <c r="L143" s="104"/>
    </row>
    <row r="144" spans="1:12" ht="15" x14ac:dyDescent="0.2">
      <c r="A144" s="161" t="s">
        <v>1081</v>
      </c>
      <c r="B144" s="171">
        <v>29</v>
      </c>
      <c r="C144" s="115" t="s">
        <v>1082</v>
      </c>
      <c r="D144" s="171"/>
      <c r="E144" s="115"/>
      <c r="F144" s="171"/>
      <c r="G144" s="115"/>
      <c r="H144" s="131"/>
      <c r="I144" s="131"/>
      <c r="J144" s="104"/>
      <c r="K144" s="104"/>
      <c r="L144" s="104"/>
    </row>
    <row r="145" spans="1:12" ht="15" x14ac:dyDescent="0.2">
      <c r="A145" s="161" t="s">
        <v>1083</v>
      </c>
      <c r="B145" s="171">
        <v>30</v>
      </c>
      <c r="C145" s="115" t="s">
        <v>633</v>
      </c>
      <c r="D145" s="171"/>
      <c r="E145" s="115"/>
      <c r="F145" s="171"/>
      <c r="G145" s="115"/>
      <c r="H145" s="104"/>
      <c r="I145" s="104"/>
      <c r="J145" s="104"/>
      <c r="K145" s="104"/>
      <c r="L145" s="104"/>
    </row>
    <row r="146" spans="1:12" ht="15" x14ac:dyDescent="0.2">
      <c r="A146" s="161" t="s">
        <v>1084</v>
      </c>
      <c r="B146" s="171">
        <v>31</v>
      </c>
      <c r="C146" s="115" t="s">
        <v>498</v>
      </c>
      <c r="D146" s="171"/>
      <c r="E146" s="115"/>
      <c r="F146" s="171"/>
      <c r="G146" s="115"/>
      <c r="H146" s="104"/>
      <c r="I146" s="104"/>
      <c r="J146" s="104"/>
      <c r="K146" s="104"/>
      <c r="L146" s="104"/>
    </row>
    <row r="147" spans="1:12" ht="15" x14ac:dyDescent="0.2">
      <c r="A147" s="161" t="s">
        <v>1085</v>
      </c>
      <c r="B147" s="171">
        <v>32</v>
      </c>
      <c r="C147" s="115" t="s">
        <v>1086</v>
      </c>
      <c r="D147" s="171"/>
      <c r="E147" s="115"/>
      <c r="F147" s="171"/>
      <c r="G147" s="115"/>
      <c r="H147" s="146"/>
      <c r="I147" s="115"/>
      <c r="J147" s="104"/>
      <c r="K147" s="104"/>
      <c r="L147" s="104"/>
    </row>
    <row r="148" spans="1:12" ht="15" x14ac:dyDescent="0.2">
      <c r="A148" s="161" t="s">
        <v>1087</v>
      </c>
      <c r="B148" s="171">
        <v>33</v>
      </c>
      <c r="C148" s="115" t="s">
        <v>1088</v>
      </c>
      <c r="D148" s="171"/>
      <c r="E148" s="115"/>
      <c r="F148" s="171"/>
      <c r="G148" s="104"/>
      <c r="H148" s="146"/>
      <c r="I148" s="115"/>
      <c r="J148" s="104"/>
      <c r="K148" s="104"/>
      <c r="L148" s="104"/>
    </row>
    <row r="149" spans="1:12" ht="15" x14ac:dyDescent="0.2">
      <c r="A149" s="104"/>
      <c r="B149" s="171">
        <v>34</v>
      </c>
      <c r="C149" s="115" t="s">
        <v>593</v>
      </c>
      <c r="D149" s="171"/>
      <c r="E149" s="130"/>
      <c r="F149" s="171"/>
      <c r="G149" s="104"/>
      <c r="H149" s="146"/>
      <c r="I149" s="115"/>
      <c r="J149" s="104"/>
      <c r="K149" s="104"/>
      <c r="L149" s="104"/>
    </row>
    <row r="150" spans="1:12" ht="15" x14ac:dyDescent="0.2">
      <c r="A150" s="104"/>
      <c r="B150" s="171">
        <v>35</v>
      </c>
      <c r="C150" s="163" t="s">
        <v>553</v>
      </c>
      <c r="D150" s="171"/>
      <c r="E150" s="130"/>
      <c r="F150" s="171"/>
      <c r="G150" s="104"/>
      <c r="H150" s="104"/>
      <c r="I150" s="104"/>
      <c r="J150" s="104"/>
      <c r="K150" s="104"/>
      <c r="L150" s="104"/>
    </row>
    <row r="151" spans="1:12" ht="15" x14ac:dyDescent="0.2">
      <c r="A151" s="104"/>
      <c r="B151" s="171">
        <v>36</v>
      </c>
      <c r="C151" s="163" t="s">
        <v>639</v>
      </c>
      <c r="D151" s="171"/>
      <c r="E151" s="130"/>
      <c r="F151" s="171"/>
      <c r="G151" s="104"/>
      <c r="H151" s="104"/>
      <c r="I151" s="104"/>
      <c r="J151" s="104"/>
      <c r="K151" s="104"/>
      <c r="L151" s="104"/>
    </row>
    <row r="152" spans="1:12" ht="14.25" x14ac:dyDescent="0.2">
      <c r="A152" s="104"/>
      <c r="B152" s="171">
        <v>37</v>
      </c>
      <c r="C152" s="163" t="s">
        <v>496</v>
      </c>
      <c r="D152" s="171"/>
      <c r="E152" s="104"/>
      <c r="F152" s="171"/>
      <c r="G152" s="104"/>
      <c r="H152" s="104"/>
      <c r="I152" s="104"/>
      <c r="J152" s="104"/>
      <c r="K152" s="104"/>
      <c r="L152" s="104"/>
    </row>
    <row r="153" spans="1:12" ht="15" x14ac:dyDescent="0.2">
      <c r="A153" s="115"/>
      <c r="B153" s="172">
        <v>38</v>
      </c>
      <c r="C153" s="163" t="s">
        <v>1089</v>
      </c>
      <c r="D153" s="172"/>
      <c r="E153" s="104"/>
      <c r="F153" s="172"/>
      <c r="G153" s="104"/>
      <c r="H153" s="104"/>
      <c r="I153" s="104"/>
      <c r="J153" s="104"/>
      <c r="K153" s="104"/>
      <c r="L153" s="104"/>
    </row>
  </sheetData>
  <mergeCells count="1">
    <mergeCell ref="A1:C1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83"/>
  <sheetViews>
    <sheetView topLeftCell="A90" workbookViewId="0">
      <selection activeCell="D109" sqref="D109"/>
    </sheetView>
  </sheetViews>
  <sheetFormatPr defaultRowHeight="12.75" x14ac:dyDescent="0.2"/>
  <cols>
    <col min="1" max="1" width="5.140625" style="222" customWidth="1"/>
    <col min="2" max="2" width="10.5703125" style="222" customWidth="1"/>
    <col min="3" max="4" width="36.28515625" style="222" customWidth="1"/>
    <col min="5" max="5" width="54" customWidth="1"/>
  </cols>
  <sheetData>
    <row r="1" spans="1:4" x14ac:dyDescent="0.2">
      <c r="A1" s="173" t="s">
        <v>1090</v>
      </c>
      <c r="B1" s="173" t="s">
        <v>1091</v>
      </c>
      <c r="C1" s="174" t="s">
        <v>1092</v>
      </c>
      <c r="D1" s="226"/>
    </row>
    <row r="2" spans="1:4" x14ac:dyDescent="0.2">
      <c r="A2" s="173"/>
      <c r="B2" s="173" t="s">
        <v>1093</v>
      </c>
      <c r="C2" s="174"/>
      <c r="D2" s="226"/>
    </row>
    <row r="3" spans="1:4" x14ac:dyDescent="0.2">
      <c r="A3" s="175"/>
      <c r="B3" s="175"/>
      <c r="C3" s="175"/>
      <c r="D3" s="224"/>
    </row>
    <row r="4" spans="1:4" x14ac:dyDescent="0.2">
      <c r="A4" s="176" t="s">
        <v>47</v>
      </c>
      <c r="B4" s="59"/>
      <c r="C4" s="177" t="s">
        <v>48</v>
      </c>
      <c r="D4" s="227"/>
    </row>
    <row r="5" spans="1:4" x14ac:dyDescent="0.2">
      <c r="A5" s="178">
        <v>1</v>
      </c>
      <c r="B5" s="59" t="s">
        <v>50</v>
      </c>
      <c r="C5" s="179" t="s">
        <v>51</v>
      </c>
      <c r="D5" s="228"/>
    </row>
    <row r="6" spans="1:4" x14ac:dyDescent="0.2">
      <c r="A6" s="178">
        <v>2</v>
      </c>
      <c r="B6" s="59" t="s">
        <v>54</v>
      </c>
      <c r="C6" s="179" t="s">
        <v>55</v>
      </c>
      <c r="D6" s="228"/>
    </row>
    <row r="7" spans="1:4" x14ac:dyDescent="0.2">
      <c r="A7" s="178">
        <v>3</v>
      </c>
      <c r="B7" s="59" t="s">
        <v>480</v>
      </c>
      <c r="C7" s="179" t="s">
        <v>481</v>
      </c>
      <c r="D7" s="228"/>
    </row>
    <row r="8" spans="1:4" x14ac:dyDescent="0.2">
      <c r="A8" s="178">
        <v>4</v>
      </c>
      <c r="B8" s="59" t="s">
        <v>57</v>
      </c>
      <c r="C8" s="179" t="s">
        <v>58</v>
      </c>
      <c r="D8" s="228"/>
    </row>
    <row r="9" spans="1:4" x14ac:dyDescent="0.2">
      <c r="A9" s="178">
        <v>5</v>
      </c>
      <c r="B9" s="59" t="s">
        <v>59</v>
      </c>
      <c r="C9" s="179" t="s">
        <v>60</v>
      </c>
      <c r="D9" s="228"/>
    </row>
    <row r="10" spans="1:4" x14ac:dyDescent="0.2">
      <c r="A10" s="178">
        <v>6</v>
      </c>
      <c r="B10" s="59" t="s">
        <v>448</v>
      </c>
      <c r="C10" s="179" t="s">
        <v>449</v>
      </c>
      <c r="D10" s="228"/>
    </row>
    <row r="11" spans="1:4" x14ac:dyDescent="0.2">
      <c r="A11" s="178">
        <v>7</v>
      </c>
      <c r="B11" s="59" t="s">
        <v>482</v>
      </c>
      <c r="C11" s="179" t="s">
        <v>483</v>
      </c>
      <c r="D11" s="228"/>
    </row>
    <row r="12" spans="1:4" x14ac:dyDescent="0.2">
      <c r="A12" s="178">
        <v>8</v>
      </c>
      <c r="B12" s="59" t="s">
        <v>484</v>
      </c>
      <c r="C12" s="179" t="s">
        <v>485</v>
      </c>
      <c r="D12" s="228"/>
    </row>
    <row r="13" spans="1:4" x14ac:dyDescent="0.2">
      <c r="A13" s="178">
        <v>9</v>
      </c>
      <c r="B13" s="59" t="s">
        <v>486</v>
      </c>
      <c r="C13" s="179" t="s">
        <v>487</v>
      </c>
      <c r="D13" s="228"/>
    </row>
    <row r="14" spans="1:4" x14ac:dyDescent="0.2">
      <c r="A14" s="178">
        <v>10</v>
      </c>
      <c r="B14" s="59" t="s">
        <v>521</v>
      </c>
      <c r="C14" s="179" t="s">
        <v>500</v>
      </c>
      <c r="D14" s="228"/>
    </row>
    <row r="15" spans="1:4" x14ac:dyDescent="0.2">
      <c r="A15" s="178">
        <v>11</v>
      </c>
      <c r="B15" s="59" t="s">
        <v>522</v>
      </c>
      <c r="C15" s="179" t="s">
        <v>501</v>
      </c>
      <c r="D15" s="228"/>
    </row>
    <row r="16" spans="1:4" x14ac:dyDescent="0.2">
      <c r="A16" s="178">
        <v>12</v>
      </c>
      <c r="B16" s="59" t="s">
        <v>523</v>
      </c>
      <c r="C16" s="179" t="s">
        <v>499</v>
      </c>
      <c r="D16" s="228"/>
    </row>
    <row r="17" spans="1:5" ht="13.5" thickBot="1" x14ac:dyDescent="0.25">
      <c r="A17" s="176" t="s">
        <v>61</v>
      </c>
      <c r="B17" s="59"/>
      <c r="C17" s="177" t="s">
        <v>62</v>
      </c>
      <c r="D17" s="227"/>
    </row>
    <row r="18" spans="1:5" ht="15.75" thickBot="1" x14ac:dyDescent="0.25">
      <c r="A18" s="178">
        <v>1</v>
      </c>
      <c r="B18" s="59" t="s">
        <v>63</v>
      </c>
      <c r="C18" s="179" t="s">
        <v>64</v>
      </c>
      <c r="D18" s="12" t="s">
        <v>64</v>
      </c>
      <c r="E18" s="56" t="s">
        <v>551</v>
      </c>
    </row>
    <row r="19" spans="1:5" ht="13.5" thickBot="1" x14ac:dyDescent="0.25">
      <c r="A19" s="178">
        <v>2</v>
      </c>
      <c r="B19" s="59" t="s">
        <v>65</v>
      </c>
      <c r="C19" s="179" t="s">
        <v>66</v>
      </c>
      <c r="D19" s="16" t="s">
        <v>66</v>
      </c>
    </row>
    <row r="20" spans="1:5" ht="13.5" thickBot="1" x14ac:dyDescent="0.25">
      <c r="A20" s="178">
        <v>3</v>
      </c>
      <c r="B20" s="59" t="s">
        <v>67</v>
      </c>
      <c r="C20" s="179" t="s">
        <v>68</v>
      </c>
      <c r="D20" s="16" t="s">
        <v>68</v>
      </c>
    </row>
    <row r="21" spans="1:5" ht="13.5" thickBot="1" x14ac:dyDescent="0.25">
      <c r="A21" s="178">
        <v>4</v>
      </c>
      <c r="B21" s="59" t="s">
        <v>69</v>
      </c>
      <c r="C21" s="179" t="s">
        <v>70</v>
      </c>
      <c r="D21" s="16" t="s">
        <v>70</v>
      </c>
    </row>
    <row r="22" spans="1:5" ht="15.75" thickBot="1" x14ac:dyDescent="0.25">
      <c r="A22" s="178">
        <v>5</v>
      </c>
      <c r="B22" s="59" t="s">
        <v>71</v>
      </c>
      <c r="C22" s="179" t="s">
        <v>72</v>
      </c>
      <c r="D22" s="51" t="s">
        <v>72</v>
      </c>
    </row>
    <row r="23" spans="1:5" ht="13.5" thickBot="1" x14ac:dyDescent="0.25">
      <c r="A23" s="178">
        <v>6</v>
      </c>
      <c r="B23" s="59" t="s">
        <v>73</v>
      </c>
      <c r="C23" s="179" t="s">
        <v>74</v>
      </c>
      <c r="D23" s="16" t="s">
        <v>74</v>
      </c>
    </row>
    <row r="24" spans="1:5" ht="15.75" thickBot="1" x14ac:dyDescent="0.25">
      <c r="A24" s="178">
        <v>7</v>
      </c>
      <c r="B24" s="59" t="s">
        <v>75</v>
      </c>
      <c r="C24" s="179" t="s">
        <v>76</v>
      </c>
      <c r="D24" s="12" t="s">
        <v>76</v>
      </c>
    </row>
    <row r="25" spans="1:5" ht="15.75" thickBot="1" x14ac:dyDescent="0.25">
      <c r="A25" s="178">
        <v>8</v>
      </c>
      <c r="B25" s="59" t="s">
        <v>77</v>
      </c>
      <c r="C25" s="179" t="s">
        <v>78</v>
      </c>
      <c r="D25" s="6" t="s">
        <v>78</v>
      </c>
    </row>
    <row r="26" spans="1:5" ht="15.75" thickBot="1" x14ac:dyDescent="0.25">
      <c r="A26" s="178">
        <v>9</v>
      </c>
      <c r="B26" s="59" t="s">
        <v>79</v>
      </c>
      <c r="C26" s="179" t="s">
        <v>80</v>
      </c>
      <c r="D26" s="12" t="s">
        <v>80</v>
      </c>
    </row>
    <row r="27" spans="1:5" ht="15.75" thickBot="1" x14ac:dyDescent="0.25">
      <c r="A27" s="178">
        <v>10</v>
      </c>
      <c r="B27" s="59" t="s">
        <v>81</v>
      </c>
      <c r="C27" s="179" t="s">
        <v>82</v>
      </c>
      <c r="D27" s="51" t="s">
        <v>82</v>
      </c>
    </row>
    <row r="28" spans="1:5" ht="15.75" thickBot="1" x14ac:dyDescent="0.25">
      <c r="A28" s="178">
        <v>11</v>
      </c>
      <c r="B28" s="59" t="s">
        <v>83</v>
      </c>
      <c r="C28" s="179" t="s">
        <v>84</v>
      </c>
      <c r="D28" s="12" t="s">
        <v>84</v>
      </c>
    </row>
    <row r="29" spans="1:5" ht="15.75" thickBot="1" x14ac:dyDescent="0.25">
      <c r="A29" s="178">
        <v>12</v>
      </c>
      <c r="B29" s="59" t="s">
        <v>544</v>
      </c>
      <c r="C29" s="179" t="s">
        <v>531</v>
      </c>
      <c r="D29" s="51" t="s">
        <v>531</v>
      </c>
    </row>
    <row r="30" spans="1:5" ht="15.75" thickBot="1" x14ac:dyDescent="0.25">
      <c r="A30" s="178">
        <v>13</v>
      </c>
      <c r="B30" s="59" t="s">
        <v>545</v>
      </c>
      <c r="C30" s="179" t="s">
        <v>532</v>
      </c>
      <c r="D30" s="51" t="s">
        <v>532</v>
      </c>
    </row>
    <row r="31" spans="1:5" ht="15.75" thickBot="1" x14ac:dyDescent="0.25">
      <c r="A31" s="178">
        <v>14</v>
      </c>
      <c r="B31" s="59" t="s">
        <v>524</v>
      </c>
      <c r="C31" s="179" t="s">
        <v>513</v>
      </c>
      <c r="D31" s="51" t="s">
        <v>513</v>
      </c>
    </row>
    <row r="32" spans="1:5" ht="15.75" thickBot="1" x14ac:dyDescent="0.25">
      <c r="A32" s="178">
        <v>15</v>
      </c>
      <c r="B32" s="59" t="s">
        <v>612</v>
      </c>
      <c r="C32" s="179" t="s">
        <v>514</v>
      </c>
      <c r="D32" s="51" t="s">
        <v>514</v>
      </c>
    </row>
    <row r="33" spans="1:4" ht="15.75" thickBot="1" x14ac:dyDescent="0.25">
      <c r="A33" s="178">
        <v>16</v>
      </c>
      <c r="B33" s="59" t="s">
        <v>85</v>
      </c>
      <c r="C33" s="179" t="s">
        <v>86</v>
      </c>
      <c r="D33" s="51" t="s">
        <v>86</v>
      </c>
    </row>
    <row r="34" spans="1:4" ht="15.75" thickBot="1" x14ac:dyDescent="0.25">
      <c r="A34" s="178">
        <v>17</v>
      </c>
      <c r="B34" s="59" t="s">
        <v>87</v>
      </c>
      <c r="C34" s="179" t="s">
        <v>88</v>
      </c>
      <c r="D34" s="51" t="s">
        <v>88</v>
      </c>
    </row>
    <row r="35" spans="1:4" ht="15.75" thickBot="1" x14ac:dyDescent="0.25">
      <c r="A35" s="178">
        <v>18</v>
      </c>
      <c r="B35" s="59" t="s">
        <v>527</v>
      </c>
      <c r="C35" s="179" t="s">
        <v>515</v>
      </c>
      <c r="D35" s="51" t="s">
        <v>515</v>
      </c>
    </row>
    <row r="36" spans="1:4" ht="15.75" thickBot="1" x14ac:dyDescent="0.25">
      <c r="A36" s="178">
        <v>19</v>
      </c>
      <c r="B36" s="59" t="s">
        <v>528</v>
      </c>
      <c r="C36" s="179" t="s">
        <v>516</v>
      </c>
      <c r="D36" s="51" t="s">
        <v>516</v>
      </c>
    </row>
    <row r="37" spans="1:4" ht="15.75" thickBot="1" x14ac:dyDescent="0.25">
      <c r="A37" s="178">
        <v>20</v>
      </c>
      <c r="B37" s="59" t="s">
        <v>529</v>
      </c>
      <c r="C37" s="179" t="s">
        <v>525</v>
      </c>
      <c r="D37" s="51" t="s">
        <v>525</v>
      </c>
    </row>
    <row r="38" spans="1:4" ht="15.75" thickBot="1" x14ac:dyDescent="0.25">
      <c r="A38" s="178">
        <v>21</v>
      </c>
      <c r="B38" s="59" t="s">
        <v>530</v>
      </c>
      <c r="C38" s="179" t="s">
        <v>526</v>
      </c>
      <c r="D38" s="51" t="s">
        <v>526</v>
      </c>
    </row>
    <row r="39" spans="1:4" ht="15.75" thickBot="1" x14ac:dyDescent="0.25">
      <c r="A39" s="178">
        <v>22</v>
      </c>
      <c r="B39" s="59" t="s">
        <v>89</v>
      </c>
      <c r="C39" s="179" t="s">
        <v>90</v>
      </c>
      <c r="D39" s="12" t="s">
        <v>90</v>
      </c>
    </row>
    <row r="40" spans="1:4" ht="15.75" thickBot="1" x14ac:dyDescent="0.25">
      <c r="A40" s="178">
        <v>23</v>
      </c>
      <c r="B40" s="59" t="s">
        <v>91</v>
      </c>
      <c r="C40" s="179" t="s">
        <v>92</v>
      </c>
      <c r="D40" s="12" t="s">
        <v>92</v>
      </c>
    </row>
    <row r="41" spans="1:4" ht="15.75" thickBot="1" x14ac:dyDescent="0.25">
      <c r="A41" s="178">
        <v>24</v>
      </c>
      <c r="B41" s="59" t="s">
        <v>93</v>
      </c>
      <c r="C41" s="179" t="s">
        <v>94</v>
      </c>
      <c r="D41" s="6" t="s">
        <v>94</v>
      </c>
    </row>
    <row r="42" spans="1:4" ht="19.5" customHeight="1" thickBot="1" x14ac:dyDescent="0.25">
      <c r="A42" s="178">
        <v>25</v>
      </c>
      <c r="B42" s="59" t="s">
        <v>444</v>
      </c>
      <c r="C42" s="179" t="s">
        <v>445</v>
      </c>
      <c r="D42" s="6" t="s">
        <v>445</v>
      </c>
    </row>
    <row r="43" spans="1:4" ht="15.75" thickBot="1" x14ac:dyDescent="0.25">
      <c r="A43" s="178">
        <v>26</v>
      </c>
      <c r="B43" s="59" t="s">
        <v>95</v>
      </c>
      <c r="C43" s="179" t="s">
        <v>96</v>
      </c>
      <c r="D43" s="12" t="s">
        <v>96</v>
      </c>
    </row>
    <row r="44" spans="1:4" ht="15.75" thickBot="1" x14ac:dyDescent="0.25">
      <c r="A44" s="178">
        <v>27</v>
      </c>
      <c r="B44" s="59" t="s">
        <v>97</v>
      </c>
      <c r="C44" s="179" t="s">
        <v>98</v>
      </c>
      <c r="D44" s="12" t="s">
        <v>98</v>
      </c>
    </row>
    <row r="45" spans="1:4" ht="15.75" thickBot="1" x14ac:dyDescent="0.25">
      <c r="A45" s="178">
        <v>28</v>
      </c>
      <c r="B45" s="59" t="s">
        <v>99</v>
      </c>
      <c r="C45" s="179" t="s">
        <v>100</v>
      </c>
      <c r="D45" s="51" t="s">
        <v>100</v>
      </c>
    </row>
    <row r="46" spans="1:4" ht="15.75" thickBot="1" x14ac:dyDescent="0.25">
      <c r="A46" s="178">
        <v>29</v>
      </c>
      <c r="B46" s="59" t="s">
        <v>101</v>
      </c>
      <c r="C46" s="179" t="s">
        <v>102</v>
      </c>
      <c r="D46" s="12" t="s">
        <v>102</v>
      </c>
    </row>
    <row r="47" spans="1:4" ht="15.75" thickBot="1" x14ac:dyDescent="0.25">
      <c r="A47" s="178">
        <v>30</v>
      </c>
      <c r="B47" s="59" t="s">
        <v>103</v>
      </c>
      <c r="C47" s="179" t="s">
        <v>104</v>
      </c>
      <c r="D47" s="12" t="s">
        <v>104</v>
      </c>
    </row>
    <row r="48" spans="1:4" ht="15.75" thickBot="1" x14ac:dyDescent="0.25">
      <c r="A48" s="178">
        <v>31</v>
      </c>
      <c r="B48" s="59" t="s">
        <v>105</v>
      </c>
      <c r="C48" s="179" t="s">
        <v>517</v>
      </c>
      <c r="D48" s="51" t="s">
        <v>517</v>
      </c>
    </row>
    <row r="49" spans="1:5" ht="15" x14ac:dyDescent="0.2">
      <c r="A49" s="178">
        <v>32</v>
      </c>
      <c r="B49" s="59" t="s">
        <v>446</v>
      </c>
      <c r="C49" s="179" t="s">
        <v>447</v>
      </c>
      <c r="D49" s="51" t="s">
        <v>447</v>
      </c>
      <c r="E49" s="51" t="s">
        <v>106</v>
      </c>
    </row>
    <row r="50" spans="1:5" x14ac:dyDescent="0.2">
      <c r="A50" s="178">
        <v>33</v>
      </c>
      <c r="B50" s="59" t="s">
        <v>436</v>
      </c>
      <c r="C50" s="179" t="s">
        <v>567</v>
      </c>
      <c r="D50" s="11" t="s">
        <v>437</v>
      </c>
    </row>
    <row r="51" spans="1:5" ht="13.5" thickBot="1" x14ac:dyDescent="0.25">
      <c r="A51" s="178">
        <v>34</v>
      </c>
      <c r="B51" s="59" t="s">
        <v>438</v>
      </c>
      <c r="C51" s="179" t="s">
        <v>568</v>
      </c>
      <c r="D51" s="11" t="s">
        <v>439</v>
      </c>
    </row>
    <row r="52" spans="1:5" ht="15.75" thickBot="1" x14ac:dyDescent="0.25">
      <c r="A52" s="178">
        <v>35</v>
      </c>
      <c r="B52" s="59" t="s">
        <v>107</v>
      </c>
      <c r="C52" s="182" t="s">
        <v>613</v>
      </c>
      <c r="D52" s="51" t="s">
        <v>108</v>
      </c>
    </row>
    <row r="53" spans="1:5" ht="15.75" thickBot="1" x14ac:dyDescent="0.25">
      <c r="A53" s="178">
        <v>36</v>
      </c>
      <c r="B53" s="59" t="s">
        <v>109</v>
      </c>
      <c r="C53" s="108" t="s">
        <v>110</v>
      </c>
      <c r="D53" s="51" t="s">
        <v>110</v>
      </c>
    </row>
    <row r="54" spans="1:5" ht="15.75" thickBot="1" x14ac:dyDescent="0.25">
      <c r="A54" s="178">
        <v>37</v>
      </c>
      <c r="B54" s="59" t="s">
        <v>111</v>
      </c>
      <c r="C54" s="179" t="s">
        <v>518</v>
      </c>
      <c r="D54" s="51" t="s">
        <v>112</v>
      </c>
    </row>
    <row r="55" spans="1:5" ht="15.75" thickBot="1" x14ac:dyDescent="0.25">
      <c r="A55" s="178">
        <v>38</v>
      </c>
      <c r="B55" s="59" t="s">
        <v>113</v>
      </c>
      <c r="C55" s="179" t="s">
        <v>114</v>
      </c>
      <c r="D55" s="51" t="s">
        <v>114</v>
      </c>
    </row>
    <row r="56" spans="1:5" ht="15.75" thickBot="1" x14ac:dyDescent="0.25">
      <c r="A56" s="178">
        <v>39</v>
      </c>
      <c r="B56" s="59" t="s">
        <v>115</v>
      </c>
      <c r="C56" s="179" t="s">
        <v>116</v>
      </c>
      <c r="D56" s="51" t="s">
        <v>116</v>
      </c>
    </row>
    <row r="57" spans="1:5" ht="15.75" thickBot="1" x14ac:dyDescent="0.25">
      <c r="A57" s="178">
        <v>40</v>
      </c>
      <c r="B57" s="59" t="s">
        <v>117</v>
      </c>
      <c r="C57" s="179" t="s">
        <v>766</v>
      </c>
      <c r="D57" s="12" t="s">
        <v>118</v>
      </c>
    </row>
    <row r="58" spans="1:5" ht="15.75" thickBot="1" x14ac:dyDescent="0.25">
      <c r="A58" s="178">
        <v>41</v>
      </c>
      <c r="B58" s="59" t="s">
        <v>119</v>
      </c>
      <c r="C58" s="179" t="s">
        <v>120</v>
      </c>
      <c r="D58" s="12" t="s">
        <v>120</v>
      </c>
    </row>
    <row r="59" spans="1:5" ht="15.75" thickBot="1" x14ac:dyDescent="0.25">
      <c r="A59" s="178">
        <v>42</v>
      </c>
      <c r="B59" s="59" t="s">
        <v>121</v>
      </c>
      <c r="C59" s="179" t="s">
        <v>122</v>
      </c>
      <c r="D59" s="12" t="s">
        <v>122</v>
      </c>
    </row>
    <row r="60" spans="1:5" ht="15.75" thickBot="1" x14ac:dyDescent="0.25">
      <c r="A60" s="178">
        <v>43</v>
      </c>
      <c r="B60" s="59" t="s">
        <v>123</v>
      </c>
      <c r="C60" s="179" t="s">
        <v>124</v>
      </c>
      <c r="D60" s="51" t="s">
        <v>124</v>
      </c>
    </row>
    <row r="61" spans="1:5" ht="15.75" thickBot="1" x14ac:dyDescent="0.25">
      <c r="A61" s="178">
        <v>44</v>
      </c>
      <c r="B61" s="59" t="s">
        <v>125</v>
      </c>
      <c r="C61" s="179" t="s">
        <v>126</v>
      </c>
      <c r="D61" s="51" t="s">
        <v>126</v>
      </c>
    </row>
    <row r="62" spans="1:5" ht="15.75" thickBot="1" x14ac:dyDescent="0.25">
      <c r="A62" s="178">
        <v>45</v>
      </c>
      <c r="B62" s="59" t="s">
        <v>127</v>
      </c>
      <c r="C62" s="179" t="s">
        <v>128</v>
      </c>
      <c r="D62" s="51" t="s">
        <v>128</v>
      </c>
    </row>
    <row r="63" spans="1:5" ht="15.75" thickBot="1" x14ac:dyDescent="0.25">
      <c r="A63" s="178">
        <v>46</v>
      </c>
      <c r="B63" s="59" t="s">
        <v>129</v>
      </c>
      <c r="C63" s="179" t="s">
        <v>130</v>
      </c>
      <c r="D63" s="51" t="s">
        <v>130</v>
      </c>
    </row>
    <row r="64" spans="1:5" ht="15.75" thickBot="1" x14ac:dyDescent="0.25">
      <c r="A64" s="178">
        <v>47</v>
      </c>
      <c r="B64" s="59" t="s">
        <v>131</v>
      </c>
      <c r="C64" s="179" t="s">
        <v>132</v>
      </c>
      <c r="D64" s="51" t="s">
        <v>132</v>
      </c>
    </row>
    <row r="65" spans="1:4" ht="15.75" thickBot="1" x14ac:dyDescent="0.25">
      <c r="A65" s="178">
        <v>48</v>
      </c>
      <c r="B65" s="59" t="s">
        <v>133</v>
      </c>
      <c r="C65" s="179" t="s">
        <v>134</v>
      </c>
      <c r="D65" s="12" t="s">
        <v>134</v>
      </c>
    </row>
    <row r="66" spans="1:4" ht="15.75" thickBot="1" x14ac:dyDescent="0.25">
      <c r="A66" s="178">
        <v>49</v>
      </c>
      <c r="B66" s="59" t="s">
        <v>135</v>
      </c>
      <c r="C66" s="179" t="s">
        <v>136</v>
      </c>
      <c r="D66" s="12" t="s">
        <v>136</v>
      </c>
    </row>
    <row r="67" spans="1:4" ht="15.75" thickBot="1" x14ac:dyDescent="0.25">
      <c r="A67" s="178">
        <v>50</v>
      </c>
      <c r="B67" s="59" t="s">
        <v>137</v>
      </c>
      <c r="C67" s="179" t="s">
        <v>138</v>
      </c>
      <c r="D67" s="12" t="s">
        <v>138</v>
      </c>
    </row>
    <row r="68" spans="1:4" ht="15" x14ac:dyDescent="0.2">
      <c r="A68" s="178">
        <v>51</v>
      </c>
      <c r="B68" s="59" t="s">
        <v>139</v>
      </c>
      <c r="C68" s="179" t="s">
        <v>140</v>
      </c>
      <c r="D68" s="17" t="s">
        <v>140</v>
      </c>
    </row>
    <row r="69" spans="1:4" ht="15.75" thickBot="1" x14ac:dyDescent="0.25">
      <c r="A69" s="178">
        <v>52</v>
      </c>
      <c r="B69" s="59" t="s">
        <v>141</v>
      </c>
      <c r="C69" s="179" t="s">
        <v>142</v>
      </c>
      <c r="D69" s="60" t="s">
        <v>142</v>
      </c>
    </row>
    <row r="70" spans="1:4" ht="15" x14ac:dyDescent="0.2">
      <c r="A70" s="178">
        <v>53</v>
      </c>
      <c r="B70" s="59" t="s">
        <v>143</v>
      </c>
      <c r="C70" s="179" t="s">
        <v>144</v>
      </c>
      <c r="D70" s="12" t="s">
        <v>144</v>
      </c>
    </row>
    <row r="71" spans="1:4" ht="15.75" thickBot="1" x14ac:dyDescent="0.25">
      <c r="A71" s="178">
        <v>54</v>
      </c>
      <c r="B71" s="59" t="s">
        <v>145</v>
      </c>
      <c r="C71" s="179" t="s">
        <v>146</v>
      </c>
      <c r="D71" s="13" t="s">
        <v>146</v>
      </c>
    </row>
    <row r="72" spans="1:4" ht="15.75" thickBot="1" x14ac:dyDescent="0.25">
      <c r="A72" s="178">
        <v>55</v>
      </c>
      <c r="B72" s="59" t="s">
        <v>147</v>
      </c>
      <c r="C72" s="179" t="s">
        <v>148</v>
      </c>
      <c r="D72" s="18" t="s">
        <v>148</v>
      </c>
    </row>
    <row r="73" spans="1:4" ht="15" x14ac:dyDescent="0.2">
      <c r="A73" s="178">
        <v>56</v>
      </c>
      <c r="B73" s="59" t="s">
        <v>149</v>
      </c>
      <c r="C73" s="179" t="s">
        <v>150</v>
      </c>
      <c r="D73" s="12" t="s">
        <v>150</v>
      </c>
    </row>
    <row r="74" spans="1:4" ht="13.5" thickBot="1" x14ac:dyDescent="0.25">
      <c r="A74" s="178">
        <v>57</v>
      </c>
      <c r="B74" s="59" t="s">
        <v>440</v>
      </c>
      <c r="C74" s="179" t="s">
        <v>441</v>
      </c>
      <c r="D74" s="19" t="s">
        <v>441</v>
      </c>
    </row>
    <row r="75" spans="1:4" ht="15" x14ac:dyDescent="0.2">
      <c r="A75" s="178">
        <v>58</v>
      </c>
      <c r="B75" s="59" t="s">
        <v>151</v>
      </c>
      <c r="C75" s="179" t="s">
        <v>152</v>
      </c>
      <c r="D75" s="17" t="s">
        <v>152</v>
      </c>
    </row>
    <row r="76" spans="1:4" ht="15.75" thickBot="1" x14ac:dyDescent="0.25">
      <c r="A76" s="178">
        <v>59</v>
      </c>
      <c r="B76" s="59" t="s">
        <v>153</v>
      </c>
      <c r="C76" s="179" t="s">
        <v>154</v>
      </c>
      <c r="D76" s="14" t="s">
        <v>154</v>
      </c>
    </row>
    <row r="77" spans="1:4" ht="15.75" thickBot="1" x14ac:dyDescent="0.25">
      <c r="A77" s="178">
        <v>60</v>
      </c>
      <c r="B77" s="59" t="s">
        <v>155</v>
      </c>
      <c r="C77" s="179" t="s">
        <v>156</v>
      </c>
      <c r="D77" s="51" t="s">
        <v>156</v>
      </c>
    </row>
    <row r="78" spans="1:4" ht="15.75" thickBot="1" x14ac:dyDescent="0.25">
      <c r="A78" s="178">
        <v>61</v>
      </c>
      <c r="B78" s="59" t="s">
        <v>157</v>
      </c>
      <c r="C78" s="179" t="s">
        <v>158</v>
      </c>
      <c r="D78" s="12" t="s">
        <v>158</v>
      </c>
    </row>
    <row r="79" spans="1:4" ht="15" x14ac:dyDescent="0.2">
      <c r="A79" s="178">
        <v>62</v>
      </c>
      <c r="B79" s="59" t="s">
        <v>159</v>
      </c>
      <c r="C79" s="179" t="s">
        <v>160</v>
      </c>
      <c r="D79" s="51" t="s">
        <v>160</v>
      </c>
    </row>
    <row r="80" spans="1:4" ht="13.5" thickBot="1" x14ac:dyDescent="0.25">
      <c r="A80" s="178">
        <v>63</v>
      </c>
      <c r="B80" s="59" t="s">
        <v>539</v>
      </c>
      <c r="C80" s="179" t="s">
        <v>533</v>
      </c>
      <c r="D80" s="40" t="s">
        <v>533</v>
      </c>
    </row>
    <row r="81" spans="1:4" ht="15.75" thickBot="1" x14ac:dyDescent="0.25">
      <c r="A81" s="178">
        <v>64</v>
      </c>
      <c r="B81" s="59" t="s">
        <v>540</v>
      </c>
      <c r="C81" s="179" t="s">
        <v>534</v>
      </c>
      <c r="D81" s="51" t="s">
        <v>534</v>
      </c>
    </row>
    <row r="82" spans="1:4" ht="15.75" thickBot="1" x14ac:dyDescent="0.25">
      <c r="A82" s="178">
        <v>65</v>
      </c>
      <c r="B82" s="59" t="s">
        <v>161</v>
      </c>
      <c r="C82" s="179" t="s">
        <v>162</v>
      </c>
      <c r="D82" s="51" t="s">
        <v>162</v>
      </c>
    </row>
    <row r="83" spans="1:4" ht="15.75" thickBot="1" x14ac:dyDescent="0.25">
      <c r="A83" s="178">
        <v>66</v>
      </c>
      <c r="B83" s="59" t="s">
        <v>163</v>
      </c>
      <c r="C83" s="179" t="s">
        <v>164</v>
      </c>
      <c r="D83" s="12" t="s">
        <v>164</v>
      </c>
    </row>
    <row r="84" spans="1:4" ht="15.75" thickBot="1" x14ac:dyDescent="0.25">
      <c r="A84" s="178">
        <v>67</v>
      </c>
      <c r="B84" s="59" t="s">
        <v>541</v>
      </c>
      <c r="C84" s="179" t="s">
        <v>535</v>
      </c>
      <c r="D84" s="12" t="s">
        <v>535</v>
      </c>
    </row>
    <row r="85" spans="1:4" ht="15.75" thickBot="1" x14ac:dyDescent="0.25">
      <c r="A85" s="178">
        <v>68</v>
      </c>
      <c r="B85" s="59" t="s">
        <v>542</v>
      </c>
      <c r="C85" s="179" t="s">
        <v>536</v>
      </c>
      <c r="D85" s="18" t="s">
        <v>536</v>
      </c>
    </row>
    <row r="86" spans="1:4" ht="15.75" thickBot="1" x14ac:dyDescent="0.25">
      <c r="A86" s="178">
        <v>69</v>
      </c>
      <c r="B86" s="180" t="s">
        <v>543</v>
      </c>
      <c r="C86" s="181" t="s">
        <v>537</v>
      </c>
      <c r="D86" s="51" t="s">
        <v>537</v>
      </c>
    </row>
    <row r="87" spans="1:4" ht="15.75" thickBot="1" x14ac:dyDescent="0.25">
      <c r="A87" s="178">
        <v>70</v>
      </c>
      <c r="B87" s="59" t="s">
        <v>165</v>
      </c>
      <c r="C87" s="179" t="s">
        <v>166</v>
      </c>
      <c r="D87" s="12" t="s">
        <v>166</v>
      </c>
    </row>
    <row r="88" spans="1:4" ht="15.75" thickBot="1" x14ac:dyDescent="0.25">
      <c r="A88" s="178">
        <v>71</v>
      </c>
      <c r="B88" s="59" t="s">
        <v>167</v>
      </c>
      <c r="C88" s="179" t="s">
        <v>168</v>
      </c>
      <c r="D88" s="18" t="s">
        <v>168</v>
      </c>
    </row>
    <row r="89" spans="1:4" ht="15.75" thickBot="1" x14ac:dyDescent="0.25">
      <c r="A89" s="178">
        <v>72</v>
      </c>
      <c r="B89" s="59" t="s">
        <v>169</v>
      </c>
      <c r="C89" s="179" t="s">
        <v>170</v>
      </c>
      <c r="D89" s="51" t="s">
        <v>170</v>
      </c>
    </row>
    <row r="90" spans="1:4" ht="15.75" thickBot="1" x14ac:dyDescent="0.25">
      <c r="A90" s="178">
        <v>73</v>
      </c>
      <c r="B90" s="59" t="s">
        <v>171</v>
      </c>
      <c r="C90" s="179" t="s">
        <v>172</v>
      </c>
      <c r="D90" s="12" t="s">
        <v>172</v>
      </c>
    </row>
    <row r="91" spans="1:4" ht="15.75" thickBot="1" x14ac:dyDescent="0.25">
      <c r="A91" s="178">
        <v>74</v>
      </c>
      <c r="B91" s="59" t="s">
        <v>173</v>
      </c>
      <c r="C91" s="130" t="s">
        <v>624</v>
      </c>
      <c r="D91" s="51" t="s">
        <v>174</v>
      </c>
    </row>
    <row r="92" spans="1:4" ht="15.75" thickBot="1" x14ac:dyDescent="0.25">
      <c r="A92" s="178">
        <v>75</v>
      </c>
      <c r="B92" s="59" t="s">
        <v>175</v>
      </c>
      <c r="C92" s="179" t="s">
        <v>176</v>
      </c>
      <c r="D92" s="12" t="s">
        <v>176</v>
      </c>
    </row>
    <row r="93" spans="1:4" ht="15.75" thickBot="1" x14ac:dyDescent="0.25">
      <c r="A93" s="178">
        <v>76</v>
      </c>
      <c r="B93" s="59" t="s">
        <v>177</v>
      </c>
      <c r="C93" s="179" t="s">
        <v>178</v>
      </c>
      <c r="D93" s="12" t="s">
        <v>178</v>
      </c>
    </row>
    <row r="94" spans="1:4" ht="15.75" thickBot="1" x14ac:dyDescent="0.25">
      <c r="A94" s="178">
        <v>77</v>
      </c>
      <c r="B94" s="183" t="s">
        <v>179</v>
      </c>
      <c r="C94" s="184" t="s">
        <v>180</v>
      </c>
      <c r="D94" s="12" t="s">
        <v>180</v>
      </c>
    </row>
    <row r="95" spans="1:4" ht="15.75" thickBot="1" x14ac:dyDescent="0.25">
      <c r="A95" s="178">
        <v>78</v>
      </c>
      <c r="B95" s="183" t="s">
        <v>181</v>
      </c>
      <c r="C95" s="184" t="s">
        <v>182</v>
      </c>
      <c r="D95" s="12" t="s">
        <v>182</v>
      </c>
    </row>
    <row r="96" spans="1:4" ht="15.75" thickBot="1" x14ac:dyDescent="0.25">
      <c r="A96" s="178">
        <v>79</v>
      </c>
      <c r="B96" s="59" t="s">
        <v>616</v>
      </c>
      <c r="C96" s="179" t="s">
        <v>502</v>
      </c>
      <c r="D96" s="12" t="s">
        <v>502</v>
      </c>
    </row>
    <row r="97" spans="1:4" ht="15" x14ac:dyDescent="0.2">
      <c r="A97" s="178">
        <v>80</v>
      </c>
      <c r="B97" s="59" t="s">
        <v>618</v>
      </c>
      <c r="C97" s="179" t="s">
        <v>504</v>
      </c>
      <c r="D97" s="12" t="s">
        <v>504</v>
      </c>
    </row>
    <row r="98" spans="1:4" ht="13.5" thickBot="1" x14ac:dyDescent="0.25">
      <c r="A98" s="178">
        <v>81</v>
      </c>
      <c r="B98" s="59" t="s">
        <v>626</v>
      </c>
      <c r="C98" s="179" t="s">
        <v>627</v>
      </c>
      <c r="D98" s="228"/>
    </row>
    <row r="99" spans="1:4" ht="15.75" thickBot="1" x14ac:dyDescent="0.25">
      <c r="A99" s="178">
        <v>82</v>
      </c>
      <c r="B99" s="59" t="s">
        <v>1094</v>
      </c>
      <c r="C99" s="179" t="s">
        <v>520</v>
      </c>
      <c r="D99" s="39" t="s">
        <v>520</v>
      </c>
    </row>
    <row r="100" spans="1:4" ht="15" x14ac:dyDescent="0.2">
      <c r="A100" s="178">
        <v>83</v>
      </c>
      <c r="B100" s="59" t="s">
        <v>625</v>
      </c>
      <c r="C100" s="179" t="s">
        <v>538</v>
      </c>
      <c r="D100" s="39" t="s">
        <v>538</v>
      </c>
    </row>
    <row r="101" spans="1:4" x14ac:dyDescent="0.2">
      <c r="A101" s="178">
        <v>84</v>
      </c>
      <c r="B101" s="59" t="s">
        <v>558</v>
      </c>
      <c r="C101" s="179" t="s">
        <v>551</v>
      </c>
      <c r="D101" s="228"/>
    </row>
    <row r="102" spans="1:4" x14ac:dyDescent="0.2">
      <c r="A102" s="178">
        <v>85</v>
      </c>
      <c r="B102" s="59" t="s">
        <v>602</v>
      </c>
      <c r="C102" s="179" t="s">
        <v>603</v>
      </c>
      <c r="D102" s="228"/>
    </row>
    <row r="103" spans="1:4" x14ac:dyDescent="0.2">
      <c r="A103" s="178">
        <v>86</v>
      </c>
      <c r="B103" s="59" t="s">
        <v>619</v>
      </c>
      <c r="C103" s="185" t="s">
        <v>569</v>
      </c>
      <c r="D103" s="61" t="s">
        <v>569</v>
      </c>
    </row>
    <row r="104" spans="1:4" x14ac:dyDescent="0.2">
      <c r="A104" s="178">
        <v>87</v>
      </c>
      <c r="B104" s="59" t="s">
        <v>1095</v>
      </c>
      <c r="C104" s="185" t="s">
        <v>570</v>
      </c>
      <c r="D104" s="61" t="s">
        <v>570</v>
      </c>
    </row>
    <row r="105" spans="1:4" x14ac:dyDescent="0.2">
      <c r="A105" s="178">
        <v>88</v>
      </c>
      <c r="B105" s="43" t="s">
        <v>620</v>
      </c>
      <c r="C105" s="43" t="s">
        <v>621</v>
      </c>
      <c r="D105" s="187"/>
    </row>
    <row r="106" spans="1:4" x14ac:dyDescent="0.2">
      <c r="A106" s="178">
        <v>89</v>
      </c>
      <c r="B106" s="43" t="s">
        <v>622</v>
      </c>
      <c r="C106" s="43" t="s">
        <v>623</v>
      </c>
      <c r="D106" s="187"/>
    </row>
    <row r="107" spans="1:4" ht="15" x14ac:dyDescent="0.2">
      <c r="A107" s="178">
        <v>90</v>
      </c>
      <c r="B107" s="59" t="s">
        <v>1096</v>
      </c>
      <c r="C107" s="186" t="s">
        <v>904</v>
      </c>
      <c r="D107" s="230"/>
    </row>
    <row r="108" spans="1:4" x14ac:dyDescent="0.2">
      <c r="A108" s="178"/>
      <c r="B108" s="187"/>
      <c r="C108" s="188"/>
      <c r="D108" s="187"/>
    </row>
    <row r="109" spans="1:4" x14ac:dyDescent="0.2">
      <c r="A109" s="178"/>
      <c r="B109" s="187"/>
      <c r="C109" s="188"/>
      <c r="D109" s="187"/>
    </row>
    <row r="110" spans="1:4" x14ac:dyDescent="0.2">
      <c r="A110" s="178"/>
      <c r="B110" s="187"/>
      <c r="C110" s="188"/>
      <c r="D110" s="187"/>
    </row>
    <row r="111" spans="1:4" x14ac:dyDescent="0.2">
      <c r="A111" s="178"/>
      <c r="B111" s="187"/>
      <c r="C111" s="188"/>
      <c r="D111" s="187"/>
    </row>
    <row r="112" spans="1:4" x14ac:dyDescent="0.2">
      <c r="A112" s="178"/>
      <c r="B112" s="187"/>
      <c r="C112" s="188"/>
      <c r="D112" s="187"/>
    </row>
    <row r="113" spans="1:4" x14ac:dyDescent="0.2">
      <c r="A113" s="178"/>
      <c r="B113" s="189"/>
      <c r="C113" s="190"/>
      <c r="D113" s="228"/>
    </row>
    <row r="114" spans="1:4" x14ac:dyDescent="0.2">
      <c r="A114" s="191" t="s">
        <v>1097</v>
      </c>
      <c r="B114" s="192"/>
      <c r="C114" s="193" t="s">
        <v>1098</v>
      </c>
      <c r="D114" s="227"/>
    </row>
    <row r="115" spans="1:4" x14ac:dyDescent="0.2">
      <c r="A115" s="178">
        <v>1</v>
      </c>
      <c r="B115" s="194" t="s">
        <v>183</v>
      </c>
      <c r="C115" s="184" t="s">
        <v>184</v>
      </c>
      <c r="D115" s="229"/>
    </row>
    <row r="116" spans="1:4" x14ac:dyDescent="0.2">
      <c r="A116" s="178">
        <v>2</v>
      </c>
      <c r="B116" s="183" t="s">
        <v>185</v>
      </c>
      <c r="C116" s="184" t="s">
        <v>186</v>
      </c>
      <c r="D116" s="229"/>
    </row>
    <row r="117" spans="1:4" x14ac:dyDescent="0.2">
      <c r="A117" s="178">
        <v>3</v>
      </c>
      <c r="B117" s="183" t="s">
        <v>187</v>
      </c>
      <c r="C117" s="184" t="s">
        <v>188</v>
      </c>
      <c r="D117" s="229"/>
    </row>
    <row r="118" spans="1:4" x14ac:dyDescent="0.2">
      <c r="A118" s="178">
        <v>4</v>
      </c>
      <c r="B118" s="183" t="s">
        <v>189</v>
      </c>
      <c r="C118" s="184" t="s">
        <v>190</v>
      </c>
      <c r="D118" s="229"/>
    </row>
    <row r="119" spans="1:4" x14ac:dyDescent="0.2">
      <c r="A119" s="178">
        <v>5</v>
      </c>
      <c r="B119" s="59" t="s">
        <v>192</v>
      </c>
      <c r="C119" s="179" t="s">
        <v>193</v>
      </c>
      <c r="D119" s="228"/>
    </row>
    <row r="120" spans="1:4" x14ac:dyDescent="0.2">
      <c r="A120" s="178">
        <v>6</v>
      </c>
      <c r="B120" s="59" t="s">
        <v>194</v>
      </c>
      <c r="C120" s="179" t="s">
        <v>195</v>
      </c>
      <c r="D120" s="228"/>
    </row>
    <row r="121" spans="1:4" x14ac:dyDescent="0.2">
      <c r="A121" s="178">
        <v>7</v>
      </c>
      <c r="B121" s="59" t="s">
        <v>196</v>
      </c>
      <c r="C121" s="179" t="s">
        <v>197</v>
      </c>
      <c r="D121" s="228"/>
    </row>
    <row r="122" spans="1:4" x14ac:dyDescent="0.2">
      <c r="A122" s="178">
        <v>8</v>
      </c>
      <c r="B122" s="59" t="s">
        <v>198</v>
      </c>
      <c r="C122" s="179" t="s">
        <v>199</v>
      </c>
      <c r="D122" s="228"/>
    </row>
    <row r="123" spans="1:4" x14ac:dyDescent="0.2">
      <c r="A123" s="178">
        <v>9</v>
      </c>
      <c r="B123" s="59" t="s">
        <v>191</v>
      </c>
      <c r="C123" s="179" t="s">
        <v>200</v>
      </c>
      <c r="D123" s="228"/>
    </row>
    <row r="124" spans="1:4" x14ac:dyDescent="0.2">
      <c r="A124" s="178">
        <v>10</v>
      </c>
      <c r="B124" s="59" t="s">
        <v>201</v>
      </c>
      <c r="C124" s="179" t="s">
        <v>202</v>
      </c>
      <c r="D124" s="228"/>
    </row>
    <row r="125" spans="1:4" x14ac:dyDescent="0.2">
      <c r="A125" s="178">
        <v>11</v>
      </c>
      <c r="B125" s="59" t="s">
        <v>203</v>
      </c>
      <c r="C125" s="179" t="s">
        <v>204</v>
      </c>
      <c r="D125" s="228"/>
    </row>
    <row r="126" spans="1:4" x14ac:dyDescent="0.2">
      <c r="A126" s="178">
        <v>12</v>
      </c>
      <c r="B126" s="59" t="s">
        <v>205</v>
      </c>
      <c r="C126" s="179" t="s">
        <v>206</v>
      </c>
      <c r="D126" s="228"/>
    </row>
    <row r="127" spans="1:4" x14ac:dyDescent="0.2">
      <c r="A127" s="178">
        <v>13</v>
      </c>
      <c r="B127" s="59" t="s">
        <v>207</v>
      </c>
      <c r="C127" s="179" t="s">
        <v>208</v>
      </c>
      <c r="D127" s="228"/>
    </row>
    <row r="128" spans="1:4" x14ac:dyDescent="0.2">
      <c r="A128" s="178">
        <v>14</v>
      </c>
      <c r="B128" s="59" t="s">
        <v>209</v>
      </c>
      <c r="C128" s="179" t="s">
        <v>210</v>
      </c>
      <c r="D128" s="228"/>
    </row>
    <row r="129" spans="1:4" x14ac:dyDescent="0.2">
      <c r="A129" s="178">
        <v>15</v>
      </c>
      <c r="B129" s="59" t="s">
        <v>212</v>
      </c>
      <c r="C129" s="179" t="s">
        <v>213</v>
      </c>
      <c r="D129" s="228"/>
    </row>
    <row r="130" spans="1:4" x14ac:dyDescent="0.2">
      <c r="A130" s="178">
        <v>16</v>
      </c>
      <c r="B130" s="59" t="s">
        <v>214</v>
      </c>
      <c r="C130" s="179" t="s">
        <v>215</v>
      </c>
      <c r="D130" s="228"/>
    </row>
    <row r="131" spans="1:4" x14ac:dyDescent="0.2">
      <c r="A131" s="178">
        <v>17</v>
      </c>
      <c r="B131" s="59" t="s">
        <v>216</v>
      </c>
      <c r="C131" s="179" t="s">
        <v>217</v>
      </c>
      <c r="D131" s="228"/>
    </row>
    <row r="132" spans="1:4" x14ac:dyDescent="0.2">
      <c r="A132" s="178">
        <v>18</v>
      </c>
      <c r="B132" s="59" t="s">
        <v>218</v>
      </c>
      <c r="C132" s="179" t="s">
        <v>219</v>
      </c>
      <c r="D132" s="228"/>
    </row>
    <row r="133" spans="1:4" x14ac:dyDescent="0.2">
      <c r="A133" s="178">
        <v>19</v>
      </c>
      <c r="B133" s="59" t="s">
        <v>220</v>
      </c>
      <c r="C133" s="179" t="s">
        <v>221</v>
      </c>
      <c r="D133" s="228"/>
    </row>
    <row r="134" spans="1:4" x14ac:dyDescent="0.2">
      <c r="A134" s="178">
        <v>20</v>
      </c>
      <c r="B134" s="59" t="s">
        <v>222</v>
      </c>
      <c r="C134" s="195" t="s">
        <v>223</v>
      </c>
      <c r="D134" s="231"/>
    </row>
    <row r="135" spans="1:4" x14ac:dyDescent="0.2">
      <c r="A135" s="178">
        <v>21</v>
      </c>
      <c r="B135" s="59" t="s">
        <v>224</v>
      </c>
      <c r="C135" s="195" t="s">
        <v>225</v>
      </c>
      <c r="D135" s="231"/>
    </row>
    <row r="136" spans="1:4" x14ac:dyDescent="0.2">
      <c r="A136" s="178">
        <v>22</v>
      </c>
      <c r="B136" s="59" t="s">
        <v>226</v>
      </c>
      <c r="C136" s="195" t="s">
        <v>227</v>
      </c>
      <c r="D136" s="231"/>
    </row>
    <row r="137" spans="1:4" x14ac:dyDescent="0.2">
      <c r="A137" s="178">
        <v>23</v>
      </c>
      <c r="B137" s="59" t="s">
        <v>228</v>
      </c>
      <c r="C137" s="195" t="s">
        <v>229</v>
      </c>
      <c r="D137" s="231"/>
    </row>
    <row r="138" spans="1:4" x14ac:dyDescent="0.2">
      <c r="A138" s="178">
        <v>24</v>
      </c>
      <c r="B138" s="59" t="s">
        <v>230</v>
      </c>
      <c r="C138" s="195" t="s">
        <v>231</v>
      </c>
      <c r="D138" s="231"/>
    </row>
    <row r="139" spans="1:4" x14ac:dyDescent="0.2">
      <c r="A139" s="178">
        <v>25</v>
      </c>
      <c r="B139" s="59" t="s">
        <v>232</v>
      </c>
      <c r="C139" s="195" t="s">
        <v>233</v>
      </c>
      <c r="D139" s="231"/>
    </row>
    <row r="140" spans="1:4" x14ac:dyDescent="0.2">
      <c r="A140" s="178">
        <v>26</v>
      </c>
      <c r="B140" s="59" t="s">
        <v>234</v>
      </c>
      <c r="C140" s="195" t="s">
        <v>235</v>
      </c>
      <c r="D140" s="231"/>
    </row>
    <row r="141" spans="1:4" x14ac:dyDescent="0.2">
      <c r="A141" s="178">
        <v>27</v>
      </c>
      <c r="B141" s="59" t="s">
        <v>236</v>
      </c>
      <c r="C141" s="195" t="s">
        <v>237</v>
      </c>
      <c r="D141" s="231"/>
    </row>
    <row r="142" spans="1:4" x14ac:dyDescent="0.2">
      <c r="A142" s="178">
        <v>28</v>
      </c>
      <c r="B142" s="59" t="s">
        <v>238</v>
      </c>
      <c r="C142" s="195" t="s">
        <v>239</v>
      </c>
      <c r="D142" s="231"/>
    </row>
    <row r="143" spans="1:4" x14ac:dyDescent="0.2">
      <c r="A143" s="178">
        <v>29</v>
      </c>
      <c r="B143" s="196" t="s">
        <v>1099</v>
      </c>
      <c r="C143" s="195" t="s">
        <v>552</v>
      </c>
      <c r="D143" s="231"/>
    </row>
    <row r="144" spans="1:4" x14ac:dyDescent="0.2">
      <c r="A144" s="178">
        <v>30</v>
      </c>
      <c r="B144" s="196" t="s">
        <v>1100</v>
      </c>
      <c r="C144" s="195" t="s">
        <v>1101</v>
      </c>
      <c r="D144" s="231"/>
    </row>
    <row r="145" spans="1:4" x14ac:dyDescent="0.2">
      <c r="A145" s="178"/>
      <c r="B145" s="196"/>
      <c r="C145" s="195"/>
      <c r="D145" s="231"/>
    </row>
    <row r="146" spans="1:4" x14ac:dyDescent="0.2">
      <c r="A146" s="178"/>
      <c r="B146" s="59"/>
      <c r="C146" s="195"/>
      <c r="D146" s="231"/>
    </row>
    <row r="147" spans="1:4" x14ac:dyDescent="0.2">
      <c r="A147" s="191" t="s">
        <v>240</v>
      </c>
      <c r="B147" s="192"/>
      <c r="C147" s="197" t="s">
        <v>241</v>
      </c>
      <c r="D147" s="227"/>
    </row>
    <row r="148" spans="1:4" x14ac:dyDescent="0.2">
      <c r="A148" s="178">
        <v>1</v>
      </c>
      <c r="B148" s="198" t="s">
        <v>242</v>
      </c>
      <c r="C148" s="199" t="s">
        <v>243</v>
      </c>
      <c r="D148" s="229"/>
    </row>
    <row r="149" spans="1:4" x14ac:dyDescent="0.2">
      <c r="A149" s="178"/>
      <c r="B149" s="189"/>
      <c r="C149" s="200"/>
      <c r="D149" s="224"/>
    </row>
    <row r="150" spans="1:4" x14ac:dyDescent="0.2">
      <c r="A150" s="201" t="e">
        <f>A16+#REF!+A142+A148-3</f>
        <v>#REF!</v>
      </c>
      <c r="B150" s="202" t="s">
        <v>244</v>
      </c>
      <c r="C150" s="203" t="s">
        <v>245</v>
      </c>
      <c r="D150" s="226"/>
    </row>
    <row r="151" spans="1:4" x14ac:dyDescent="0.2">
      <c r="A151" s="204"/>
      <c r="B151" s="204"/>
      <c r="C151" s="205" t="s">
        <v>247</v>
      </c>
      <c r="D151" s="232"/>
    </row>
    <row r="152" spans="1:4" x14ac:dyDescent="0.2">
      <c r="A152" s="192" t="s">
        <v>43</v>
      </c>
      <c r="B152" s="206"/>
      <c r="C152" s="207" t="s">
        <v>249</v>
      </c>
      <c r="D152" s="227"/>
    </row>
    <row r="153" spans="1:4" x14ac:dyDescent="0.2">
      <c r="A153" s="208">
        <v>1</v>
      </c>
      <c r="B153" s="57" t="s">
        <v>252</v>
      </c>
      <c r="C153" s="195" t="s">
        <v>503</v>
      </c>
      <c r="D153" s="231"/>
    </row>
    <row r="154" spans="1:4" x14ac:dyDescent="0.2">
      <c r="A154" s="208">
        <v>2</v>
      </c>
      <c r="B154" s="57" t="s">
        <v>253</v>
      </c>
      <c r="C154" s="195" t="s">
        <v>1102</v>
      </c>
      <c r="D154" s="231"/>
    </row>
    <row r="155" spans="1:4" x14ac:dyDescent="0.2">
      <c r="A155" s="208">
        <v>3</v>
      </c>
      <c r="B155" s="57" t="s">
        <v>255</v>
      </c>
      <c r="C155" s="195" t="s">
        <v>892</v>
      </c>
      <c r="D155" s="231"/>
    </row>
    <row r="156" spans="1:4" x14ac:dyDescent="0.2">
      <c r="A156" s="208">
        <v>4</v>
      </c>
      <c r="B156" s="57" t="s">
        <v>257</v>
      </c>
      <c r="C156" s="195" t="s">
        <v>895</v>
      </c>
      <c r="D156" s="231"/>
    </row>
    <row r="157" spans="1:4" x14ac:dyDescent="0.2">
      <c r="A157" s="208">
        <v>5</v>
      </c>
      <c r="B157" s="57" t="s">
        <v>442</v>
      </c>
      <c r="C157" s="195" t="s">
        <v>572</v>
      </c>
      <c r="D157" s="231"/>
    </row>
    <row r="158" spans="1:4" x14ac:dyDescent="0.2">
      <c r="A158" s="208">
        <v>6</v>
      </c>
      <c r="B158" s="57" t="s">
        <v>456</v>
      </c>
      <c r="C158" s="195" t="s">
        <v>1103</v>
      </c>
      <c r="D158" s="231"/>
    </row>
    <row r="159" spans="1:4" x14ac:dyDescent="0.2">
      <c r="A159" s="208">
        <v>7</v>
      </c>
      <c r="B159" s="57" t="s">
        <v>259</v>
      </c>
      <c r="C159" s="195" t="s">
        <v>906</v>
      </c>
      <c r="D159" s="231"/>
    </row>
    <row r="160" spans="1:4" x14ac:dyDescent="0.2">
      <c r="A160" s="208">
        <v>8</v>
      </c>
      <c r="B160" s="57" t="s">
        <v>261</v>
      </c>
      <c r="C160" s="195" t="s">
        <v>910</v>
      </c>
      <c r="D160" s="231"/>
    </row>
    <row r="161" spans="1:4" x14ac:dyDescent="0.2">
      <c r="A161" s="208">
        <v>9</v>
      </c>
      <c r="B161" s="57" t="s">
        <v>263</v>
      </c>
      <c r="C161" s="195" t="s">
        <v>549</v>
      </c>
      <c r="D161" s="231"/>
    </row>
    <row r="162" spans="1:4" x14ac:dyDescent="0.2">
      <c r="A162" s="208">
        <v>10</v>
      </c>
      <c r="B162" s="57" t="s">
        <v>265</v>
      </c>
      <c r="C162" s="195" t="s">
        <v>571</v>
      </c>
      <c r="D162" s="231"/>
    </row>
    <row r="163" spans="1:4" x14ac:dyDescent="0.2">
      <c r="A163" s="208">
        <v>11</v>
      </c>
      <c r="B163" s="57" t="s">
        <v>491</v>
      </c>
      <c r="C163" s="195" t="s">
        <v>492</v>
      </c>
      <c r="D163" s="231"/>
    </row>
    <row r="164" spans="1:4" x14ac:dyDescent="0.2">
      <c r="A164" s="208">
        <v>12</v>
      </c>
      <c r="B164" s="57" t="s">
        <v>1104</v>
      </c>
      <c r="C164" s="195" t="s">
        <v>1105</v>
      </c>
      <c r="D164" s="231"/>
    </row>
    <row r="165" spans="1:4" x14ac:dyDescent="0.2">
      <c r="A165" s="209">
        <v>13</v>
      </c>
      <c r="B165" s="57" t="s">
        <v>556</v>
      </c>
      <c r="C165" s="195" t="s">
        <v>1106</v>
      </c>
      <c r="D165" s="231"/>
    </row>
    <row r="166" spans="1:4" x14ac:dyDescent="0.2">
      <c r="A166" s="209">
        <v>14</v>
      </c>
      <c r="B166" s="57" t="s">
        <v>557</v>
      </c>
      <c r="C166" s="195" t="s">
        <v>1107</v>
      </c>
      <c r="D166" s="231"/>
    </row>
    <row r="167" spans="1:4" x14ac:dyDescent="0.2">
      <c r="A167" s="210" t="s">
        <v>44</v>
      </c>
      <c r="B167" s="206"/>
      <c r="C167" s="207" t="s">
        <v>267</v>
      </c>
      <c r="D167" s="227"/>
    </row>
    <row r="168" spans="1:4" x14ac:dyDescent="0.2">
      <c r="A168" s="211">
        <v>1</v>
      </c>
      <c r="B168" s="59" t="s">
        <v>1108</v>
      </c>
      <c r="C168" s="195" t="s">
        <v>494</v>
      </c>
      <c r="D168" s="231"/>
    </row>
    <row r="169" spans="1:4" x14ac:dyDescent="0.2">
      <c r="A169" s="211">
        <v>2</v>
      </c>
      <c r="B169" s="59" t="s">
        <v>268</v>
      </c>
      <c r="C169" s="195" t="s">
        <v>269</v>
      </c>
      <c r="D169" s="231"/>
    </row>
    <row r="170" spans="1:4" x14ac:dyDescent="0.2">
      <c r="A170" s="211">
        <v>3</v>
      </c>
      <c r="B170" s="59" t="s">
        <v>270</v>
      </c>
      <c r="C170" s="195" t="s">
        <v>271</v>
      </c>
      <c r="D170" s="231"/>
    </row>
    <row r="171" spans="1:4" x14ac:dyDescent="0.2">
      <c r="A171" s="211">
        <v>4</v>
      </c>
      <c r="B171" s="59" t="s">
        <v>450</v>
      </c>
      <c r="C171" s="195" t="s">
        <v>451</v>
      </c>
      <c r="D171" s="231"/>
    </row>
    <row r="172" spans="1:4" x14ac:dyDescent="0.2">
      <c r="A172" s="211">
        <v>5</v>
      </c>
      <c r="B172" s="59" t="s">
        <v>273</v>
      </c>
      <c r="C172" s="195" t="s">
        <v>274</v>
      </c>
      <c r="D172" s="231"/>
    </row>
    <row r="173" spans="1:4" x14ac:dyDescent="0.2">
      <c r="A173" s="211">
        <v>6</v>
      </c>
      <c r="B173" s="59" t="s">
        <v>275</v>
      </c>
      <c r="C173" s="195" t="s">
        <v>276</v>
      </c>
      <c r="D173" s="231"/>
    </row>
    <row r="174" spans="1:4" x14ac:dyDescent="0.2">
      <c r="A174" s="211">
        <v>7</v>
      </c>
      <c r="B174" s="59" t="s">
        <v>277</v>
      </c>
      <c r="C174" s="195" t="s">
        <v>278</v>
      </c>
      <c r="D174" s="231"/>
    </row>
    <row r="175" spans="1:4" x14ac:dyDescent="0.2">
      <c r="A175" s="211">
        <v>8</v>
      </c>
      <c r="B175" s="59" t="s">
        <v>279</v>
      </c>
      <c r="C175" s="195" t="s">
        <v>280</v>
      </c>
      <c r="D175" s="231"/>
    </row>
    <row r="176" spans="1:4" x14ac:dyDescent="0.2">
      <c r="A176" s="211">
        <v>9</v>
      </c>
      <c r="B176" s="59" t="s">
        <v>281</v>
      </c>
      <c r="C176" s="195" t="s">
        <v>282</v>
      </c>
      <c r="D176" s="231"/>
    </row>
    <row r="177" spans="1:4" x14ac:dyDescent="0.2">
      <c r="A177" s="211">
        <v>10</v>
      </c>
      <c r="B177" s="59" t="s">
        <v>283</v>
      </c>
      <c r="C177" s="195" t="s">
        <v>284</v>
      </c>
      <c r="D177" s="231"/>
    </row>
    <row r="178" spans="1:4" x14ac:dyDescent="0.2">
      <c r="A178" s="211">
        <v>11</v>
      </c>
      <c r="B178" s="59" t="s">
        <v>285</v>
      </c>
      <c r="C178" s="195" t="s">
        <v>286</v>
      </c>
      <c r="D178" s="231"/>
    </row>
    <row r="179" spans="1:4" x14ac:dyDescent="0.2">
      <c r="A179" s="211">
        <v>12</v>
      </c>
      <c r="B179" s="59" t="s">
        <v>287</v>
      </c>
      <c r="C179" s="195" t="s">
        <v>288</v>
      </c>
      <c r="D179" s="231"/>
    </row>
    <row r="180" spans="1:4" x14ac:dyDescent="0.2">
      <c r="A180" s="211">
        <v>13</v>
      </c>
      <c r="B180" s="59" t="s">
        <v>290</v>
      </c>
      <c r="C180" s="195" t="s">
        <v>291</v>
      </c>
      <c r="D180" s="231"/>
    </row>
    <row r="181" spans="1:4" x14ac:dyDescent="0.2">
      <c r="A181" s="211">
        <v>14</v>
      </c>
      <c r="B181" s="59" t="s">
        <v>292</v>
      </c>
      <c r="C181" s="195" t="s">
        <v>293</v>
      </c>
      <c r="D181" s="231"/>
    </row>
    <row r="182" spans="1:4" x14ac:dyDescent="0.2">
      <c r="A182" s="211">
        <v>15</v>
      </c>
      <c r="B182" s="59" t="s">
        <v>452</v>
      </c>
      <c r="C182" s="195" t="s">
        <v>453</v>
      </c>
      <c r="D182" s="231"/>
    </row>
    <row r="183" spans="1:4" x14ac:dyDescent="0.2">
      <c r="A183" s="211">
        <v>16</v>
      </c>
      <c r="B183" s="59" t="s">
        <v>454</v>
      </c>
      <c r="C183" s="195" t="s">
        <v>455</v>
      </c>
      <c r="D183" s="231"/>
    </row>
    <row r="184" spans="1:4" x14ac:dyDescent="0.2">
      <c r="A184" s="211">
        <v>17</v>
      </c>
      <c r="B184" s="59" t="s">
        <v>294</v>
      </c>
      <c r="C184" s="195" t="s">
        <v>295</v>
      </c>
      <c r="D184" s="231"/>
    </row>
    <row r="185" spans="1:4" x14ac:dyDescent="0.2">
      <c r="A185" s="211">
        <v>18</v>
      </c>
      <c r="B185" s="59" t="s">
        <v>296</v>
      </c>
      <c r="C185" s="195" t="s">
        <v>297</v>
      </c>
      <c r="D185" s="231"/>
    </row>
    <row r="186" spans="1:4" x14ac:dyDescent="0.2">
      <c r="A186" s="210" t="s">
        <v>45</v>
      </c>
      <c r="B186" s="206"/>
      <c r="C186" s="207" t="s">
        <v>298</v>
      </c>
      <c r="D186" s="227"/>
    </row>
    <row r="187" spans="1:4" x14ac:dyDescent="0.2">
      <c r="A187" s="178">
        <v>1</v>
      </c>
      <c r="B187" s="59" t="s">
        <v>299</v>
      </c>
      <c r="C187" s="195" t="s">
        <v>824</v>
      </c>
      <c r="D187" s="231"/>
    </row>
    <row r="188" spans="1:4" x14ac:dyDescent="0.2">
      <c r="A188" s="178">
        <v>2</v>
      </c>
      <c r="B188" s="59" t="s">
        <v>301</v>
      </c>
      <c r="C188" s="195" t="s">
        <v>1109</v>
      </c>
      <c r="D188" s="231"/>
    </row>
    <row r="189" spans="1:4" x14ac:dyDescent="0.2">
      <c r="A189" s="178">
        <v>3</v>
      </c>
      <c r="B189" s="59" t="s">
        <v>303</v>
      </c>
      <c r="C189" s="195" t="s">
        <v>573</v>
      </c>
      <c r="D189" s="231"/>
    </row>
    <row r="190" spans="1:4" x14ac:dyDescent="0.2">
      <c r="A190" s="178">
        <v>4</v>
      </c>
      <c r="B190" s="59" t="s">
        <v>305</v>
      </c>
      <c r="C190" s="195" t="s">
        <v>574</v>
      </c>
      <c r="D190" s="231"/>
    </row>
    <row r="191" spans="1:4" x14ac:dyDescent="0.2">
      <c r="A191" s="178">
        <v>5</v>
      </c>
      <c r="B191" s="59" t="s">
        <v>307</v>
      </c>
      <c r="C191" s="195" t="s">
        <v>575</v>
      </c>
      <c r="D191" s="231"/>
    </row>
    <row r="192" spans="1:4" x14ac:dyDescent="0.2">
      <c r="A192" s="178">
        <v>6</v>
      </c>
      <c r="B192" s="59" t="s">
        <v>309</v>
      </c>
      <c r="C192" s="195" t="s">
        <v>1110</v>
      </c>
      <c r="D192" s="231"/>
    </row>
    <row r="193" spans="1:4" x14ac:dyDescent="0.2">
      <c r="A193" s="178">
        <v>7</v>
      </c>
      <c r="B193" s="59" t="s">
        <v>311</v>
      </c>
      <c r="C193" s="195" t="s">
        <v>852</v>
      </c>
      <c r="D193" s="231"/>
    </row>
    <row r="194" spans="1:4" x14ac:dyDescent="0.2">
      <c r="A194" s="178"/>
      <c r="B194" s="59"/>
      <c r="C194" s="195"/>
      <c r="D194" s="231"/>
    </row>
    <row r="195" spans="1:4" ht="13.5" thickBot="1" x14ac:dyDescent="0.25">
      <c r="A195" s="212">
        <f>A166+A185+A193</f>
        <v>39</v>
      </c>
      <c r="B195" s="57"/>
      <c r="C195" s="213" t="s">
        <v>313</v>
      </c>
      <c r="D195" s="226"/>
    </row>
    <row r="196" spans="1:4" x14ac:dyDescent="0.2">
      <c r="A196" s="214" t="s">
        <v>46</v>
      </c>
      <c r="B196" s="59"/>
      <c r="C196" s="215" t="s">
        <v>314</v>
      </c>
      <c r="D196" s="227"/>
    </row>
    <row r="197" spans="1:4" x14ac:dyDescent="0.2">
      <c r="A197" s="178">
        <v>1</v>
      </c>
      <c r="B197" s="59" t="s">
        <v>317</v>
      </c>
      <c r="C197" s="195" t="s">
        <v>318</v>
      </c>
      <c r="D197" s="231"/>
    </row>
    <row r="198" spans="1:4" x14ac:dyDescent="0.2">
      <c r="A198" s="178">
        <v>2</v>
      </c>
      <c r="B198" s="59" t="s">
        <v>319</v>
      </c>
      <c r="C198" s="195" t="s">
        <v>320</v>
      </c>
      <c r="D198" s="231"/>
    </row>
    <row r="199" spans="1:4" x14ac:dyDescent="0.2">
      <c r="A199" s="178">
        <v>3</v>
      </c>
      <c r="B199" s="59" t="s">
        <v>321</v>
      </c>
      <c r="C199" s="195" t="s">
        <v>511</v>
      </c>
      <c r="D199" s="231"/>
    </row>
    <row r="200" spans="1:4" x14ac:dyDescent="0.2">
      <c r="A200" s="178">
        <v>4</v>
      </c>
      <c r="B200" s="59" t="s">
        <v>323</v>
      </c>
      <c r="C200" s="195" t="s">
        <v>512</v>
      </c>
      <c r="D200" s="231"/>
    </row>
    <row r="201" spans="1:4" ht="13.5" thickBot="1" x14ac:dyDescent="0.25">
      <c r="A201" s="178"/>
      <c r="B201" s="59"/>
      <c r="C201" s="213" t="s">
        <v>325</v>
      </c>
      <c r="D201" s="226"/>
    </row>
    <row r="202" spans="1:4" x14ac:dyDescent="0.2">
      <c r="A202" s="214" t="s">
        <v>326</v>
      </c>
      <c r="B202" s="59"/>
      <c r="C202" s="216" t="s">
        <v>1111</v>
      </c>
      <c r="D202" s="233"/>
    </row>
    <row r="203" spans="1:4" x14ac:dyDescent="0.2">
      <c r="A203" s="178">
        <v>1</v>
      </c>
      <c r="B203" s="59" t="s">
        <v>597</v>
      </c>
      <c r="C203" s="195" t="s">
        <v>495</v>
      </c>
      <c r="D203" s="231"/>
    </row>
    <row r="204" spans="1:4" x14ac:dyDescent="0.2">
      <c r="A204" s="178">
        <v>2</v>
      </c>
      <c r="B204" s="59" t="s">
        <v>598</v>
      </c>
      <c r="C204" s="195" t="s">
        <v>505</v>
      </c>
      <c r="D204" s="231"/>
    </row>
    <row r="205" spans="1:4" x14ac:dyDescent="0.2">
      <c r="A205" s="178"/>
      <c r="B205" s="59"/>
      <c r="C205" s="216" t="s">
        <v>1112</v>
      </c>
      <c r="D205" s="233"/>
    </row>
    <row r="206" spans="1:4" ht="13.5" thickBot="1" x14ac:dyDescent="0.25">
      <c r="A206" s="178" t="s">
        <v>1113</v>
      </c>
      <c r="B206" s="59"/>
      <c r="C206" s="217" t="s">
        <v>1114</v>
      </c>
      <c r="D206" s="234"/>
    </row>
    <row r="207" spans="1:4" x14ac:dyDescent="0.2">
      <c r="A207" s="178">
        <v>1</v>
      </c>
      <c r="B207" s="59" t="s">
        <v>328</v>
      </c>
      <c r="C207" s="195" t="s">
        <v>497</v>
      </c>
      <c r="D207" s="231"/>
    </row>
    <row r="208" spans="1:4" x14ac:dyDescent="0.2">
      <c r="A208" s="178">
        <v>2</v>
      </c>
      <c r="B208" s="59" t="s">
        <v>329</v>
      </c>
      <c r="C208" s="195" t="s">
        <v>330</v>
      </c>
      <c r="D208" s="231"/>
    </row>
    <row r="209" spans="1:4" ht="13.5" thickBot="1" x14ac:dyDescent="0.25">
      <c r="A209" s="178"/>
      <c r="B209" s="59"/>
      <c r="C209" s="213" t="s">
        <v>331</v>
      </c>
      <c r="D209" s="226"/>
    </row>
    <row r="210" spans="1:4" x14ac:dyDescent="0.2">
      <c r="A210" s="214" t="s">
        <v>332</v>
      </c>
      <c r="B210" s="59"/>
      <c r="C210" s="215" t="s">
        <v>1115</v>
      </c>
      <c r="D210" s="227"/>
    </row>
    <row r="211" spans="1:4" x14ac:dyDescent="0.2">
      <c r="A211" s="178">
        <v>1</v>
      </c>
      <c r="B211" s="59" t="s">
        <v>1116</v>
      </c>
      <c r="C211" s="195" t="s">
        <v>1117</v>
      </c>
      <c r="D211" s="231"/>
    </row>
    <row r="212" spans="1:4" ht="13.5" thickBot="1" x14ac:dyDescent="0.25">
      <c r="A212" s="178"/>
      <c r="B212" s="59"/>
      <c r="C212" s="213" t="s">
        <v>1118</v>
      </c>
      <c r="D212" s="226"/>
    </row>
    <row r="213" spans="1:4" x14ac:dyDescent="0.2">
      <c r="A213" s="214" t="s">
        <v>341</v>
      </c>
      <c r="B213" s="59"/>
      <c r="C213" s="215" t="s">
        <v>333</v>
      </c>
      <c r="D213" s="227"/>
    </row>
    <row r="214" spans="1:4" x14ac:dyDescent="0.2">
      <c r="A214" s="178">
        <v>1</v>
      </c>
      <c r="B214" s="59" t="s">
        <v>337</v>
      </c>
      <c r="C214" s="195" t="s">
        <v>979</v>
      </c>
      <c r="D214" s="231"/>
    </row>
    <row r="215" spans="1:4" x14ac:dyDescent="0.2">
      <c r="A215" s="178">
        <v>2</v>
      </c>
      <c r="B215" s="59" t="s">
        <v>1119</v>
      </c>
      <c r="C215" s="195" t="s">
        <v>982</v>
      </c>
      <c r="D215" s="231"/>
    </row>
    <row r="216" spans="1:4" ht="13.5" thickBot="1" x14ac:dyDescent="0.25">
      <c r="A216" s="178"/>
      <c r="B216" s="59"/>
      <c r="C216" s="213" t="s">
        <v>340</v>
      </c>
      <c r="D216" s="226"/>
    </row>
    <row r="217" spans="1:4" x14ac:dyDescent="0.2">
      <c r="A217" s="214" t="s">
        <v>1120</v>
      </c>
      <c r="B217" s="59"/>
      <c r="C217" s="215" t="s">
        <v>342</v>
      </c>
      <c r="D217" s="227"/>
    </row>
    <row r="218" spans="1:4" x14ac:dyDescent="0.2">
      <c r="A218" s="178">
        <v>1</v>
      </c>
      <c r="B218" s="59" t="s">
        <v>343</v>
      </c>
      <c r="C218" s="195" t="s">
        <v>458</v>
      </c>
      <c r="D218" s="231"/>
    </row>
    <row r="219" spans="1:4" x14ac:dyDescent="0.2">
      <c r="A219" s="178">
        <v>2</v>
      </c>
      <c r="B219" s="59" t="s">
        <v>345</v>
      </c>
      <c r="C219" s="195" t="s">
        <v>344</v>
      </c>
      <c r="D219" s="231"/>
    </row>
    <row r="220" spans="1:4" x14ac:dyDescent="0.2">
      <c r="A220" s="178">
        <v>3</v>
      </c>
      <c r="B220" s="59" t="s">
        <v>346</v>
      </c>
      <c r="C220" s="195" t="s">
        <v>347</v>
      </c>
      <c r="D220" s="231"/>
    </row>
    <row r="221" spans="1:4" x14ac:dyDescent="0.2">
      <c r="A221" s="178">
        <v>4</v>
      </c>
      <c r="B221" s="59" t="s">
        <v>348</v>
      </c>
      <c r="C221" s="195" t="s">
        <v>349</v>
      </c>
      <c r="D221" s="231"/>
    </row>
    <row r="222" spans="1:4" x14ac:dyDescent="0.2">
      <c r="A222" s="178">
        <v>5</v>
      </c>
      <c r="B222" s="59" t="s">
        <v>350</v>
      </c>
      <c r="C222" s="195" t="s">
        <v>351</v>
      </c>
      <c r="D222" s="231"/>
    </row>
    <row r="223" spans="1:4" ht="15" x14ac:dyDescent="0.2">
      <c r="A223" s="178">
        <v>6</v>
      </c>
      <c r="B223" s="59" t="s">
        <v>352</v>
      </c>
      <c r="C223" s="115" t="s">
        <v>632</v>
      </c>
      <c r="D223" s="235"/>
    </row>
    <row r="224" spans="1:4" x14ac:dyDescent="0.2">
      <c r="A224" s="178">
        <v>7</v>
      </c>
      <c r="B224" s="59" t="s">
        <v>354</v>
      </c>
      <c r="C224" s="195" t="s">
        <v>355</v>
      </c>
      <c r="D224" s="231"/>
    </row>
    <row r="225" spans="1:4" x14ac:dyDescent="0.2">
      <c r="A225" s="178">
        <v>8</v>
      </c>
      <c r="B225" s="59" t="s">
        <v>356</v>
      </c>
      <c r="C225" s="195" t="s">
        <v>357</v>
      </c>
      <c r="D225" s="231"/>
    </row>
    <row r="226" spans="1:4" x14ac:dyDescent="0.2">
      <c r="A226" s="178">
        <v>9</v>
      </c>
      <c r="B226" s="59" t="s">
        <v>358</v>
      </c>
      <c r="C226" s="195" t="s">
        <v>359</v>
      </c>
      <c r="D226" s="231"/>
    </row>
    <row r="227" spans="1:4" x14ac:dyDescent="0.2">
      <c r="A227" s="178">
        <v>10</v>
      </c>
      <c r="B227" s="59" t="s">
        <v>360</v>
      </c>
      <c r="C227" s="195" t="s">
        <v>361</v>
      </c>
      <c r="D227" s="231"/>
    </row>
    <row r="228" spans="1:4" x14ac:dyDescent="0.2">
      <c r="A228" s="178">
        <v>11</v>
      </c>
      <c r="B228" s="59" t="s">
        <v>362</v>
      </c>
      <c r="C228" s="195" t="s">
        <v>363</v>
      </c>
      <c r="D228" s="231"/>
    </row>
    <row r="229" spans="1:4" x14ac:dyDescent="0.2">
      <c r="A229" s="178">
        <v>12</v>
      </c>
      <c r="B229" s="59" t="s">
        <v>364</v>
      </c>
      <c r="C229" s="195" t="s">
        <v>365</v>
      </c>
      <c r="D229" s="231"/>
    </row>
    <row r="230" spans="1:4" x14ac:dyDescent="0.2">
      <c r="A230" s="178">
        <v>13</v>
      </c>
      <c r="B230" s="59" t="s">
        <v>366</v>
      </c>
      <c r="C230" s="195" t="s">
        <v>367</v>
      </c>
      <c r="D230" s="231"/>
    </row>
    <row r="231" spans="1:4" x14ac:dyDescent="0.2">
      <c r="A231" s="178">
        <v>14</v>
      </c>
      <c r="B231" s="218" t="s">
        <v>368</v>
      </c>
      <c r="C231" s="219" t="s">
        <v>637</v>
      </c>
      <c r="D231" s="236"/>
    </row>
    <row r="232" spans="1:4" x14ac:dyDescent="0.2">
      <c r="A232" s="178">
        <v>15</v>
      </c>
      <c r="B232" s="218" t="s">
        <v>369</v>
      </c>
      <c r="C232" s="219" t="s">
        <v>370</v>
      </c>
      <c r="D232" s="236"/>
    </row>
    <row r="233" spans="1:4" x14ac:dyDescent="0.2">
      <c r="A233" s="178">
        <v>16</v>
      </c>
      <c r="B233" s="59" t="s">
        <v>467</v>
      </c>
      <c r="C233" s="220" t="s">
        <v>466</v>
      </c>
      <c r="D233" s="237"/>
    </row>
    <row r="234" spans="1:4" x14ac:dyDescent="0.2">
      <c r="A234" s="178">
        <v>17</v>
      </c>
      <c r="B234" s="59" t="s">
        <v>372</v>
      </c>
      <c r="C234" s="195" t="s">
        <v>373</v>
      </c>
      <c r="D234" s="231"/>
    </row>
    <row r="235" spans="1:4" x14ac:dyDescent="0.2">
      <c r="A235" s="178">
        <v>18</v>
      </c>
      <c r="B235" s="59" t="s">
        <v>374</v>
      </c>
      <c r="C235" s="195" t="s">
        <v>375</v>
      </c>
      <c r="D235" s="231"/>
    </row>
    <row r="236" spans="1:4" x14ac:dyDescent="0.2">
      <c r="A236" s="178">
        <v>19</v>
      </c>
      <c r="B236" s="59" t="s">
        <v>376</v>
      </c>
      <c r="C236" s="195" t="s">
        <v>377</v>
      </c>
      <c r="D236" s="231"/>
    </row>
    <row r="237" spans="1:4" x14ac:dyDescent="0.2">
      <c r="A237" s="178">
        <v>20</v>
      </c>
      <c r="B237" s="59" t="s">
        <v>378</v>
      </c>
      <c r="C237" s="195" t="s">
        <v>379</v>
      </c>
      <c r="D237" s="231"/>
    </row>
    <row r="238" spans="1:4" x14ac:dyDescent="0.2">
      <c r="A238" s="178">
        <v>21</v>
      </c>
      <c r="B238" s="59" t="s">
        <v>380</v>
      </c>
      <c r="C238" s="221" t="s">
        <v>461</v>
      </c>
      <c r="D238" s="238"/>
    </row>
    <row r="239" spans="1:4" x14ac:dyDescent="0.2">
      <c r="A239" s="178">
        <v>22</v>
      </c>
      <c r="B239" s="59" t="s">
        <v>459</v>
      </c>
      <c r="C239" s="220" t="s">
        <v>460</v>
      </c>
      <c r="D239" s="237"/>
    </row>
    <row r="240" spans="1:4" x14ac:dyDescent="0.2">
      <c r="A240" s="178">
        <v>23</v>
      </c>
      <c r="B240" s="59" t="s">
        <v>381</v>
      </c>
      <c r="C240" s="195" t="s">
        <v>382</v>
      </c>
      <c r="D240" s="231"/>
    </row>
    <row r="241" spans="1:4" x14ac:dyDescent="0.2">
      <c r="A241" s="178">
        <v>24</v>
      </c>
      <c r="B241" s="59" t="s">
        <v>383</v>
      </c>
      <c r="C241" s="195" t="s">
        <v>384</v>
      </c>
      <c r="D241" s="231"/>
    </row>
    <row r="242" spans="1:4" x14ac:dyDescent="0.2">
      <c r="A242" s="178">
        <v>25</v>
      </c>
      <c r="B242" s="59" t="s">
        <v>385</v>
      </c>
      <c r="C242" s="195" t="s">
        <v>386</v>
      </c>
      <c r="D242" s="231"/>
    </row>
    <row r="243" spans="1:4" x14ac:dyDescent="0.2">
      <c r="A243" s="178">
        <v>26</v>
      </c>
      <c r="B243" s="59" t="s">
        <v>387</v>
      </c>
      <c r="C243" s="195" t="s">
        <v>388</v>
      </c>
      <c r="D243" s="231"/>
    </row>
    <row r="244" spans="1:4" x14ac:dyDescent="0.2">
      <c r="A244" s="178">
        <v>27</v>
      </c>
      <c r="B244" s="59" t="s">
        <v>389</v>
      </c>
      <c r="C244" s="195" t="s">
        <v>390</v>
      </c>
      <c r="D244" s="231"/>
    </row>
    <row r="245" spans="1:4" x14ac:dyDescent="0.2">
      <c r="A245" s="178">
        <v>28</v>
      </c>
      <c r="B245" s="59" t="s">
        <v>462</v>
      </c>
      <c r="C245" s="195" t="s">
        <v>498</v>
      </c>
      <c r="D245" s="231"/>
    </row>
    <row r="246" spans="1:4" x14ac:dyDescent="0.2">
      <c r="A246" s="178">
        <v>29</v>
      </c>
      <c r="B246" s="59" t="s">
        <v>394</v>
      </c>
      <c r="C246" s="195" t="s">
        <v>395</v>
      </c>
      <c r="D246" s="231"/>
    </row>
    <row r="247" spans="1:4" x14ac:dyDescent="0.2">
      <c r="A247" s="178">
        <v>30</v>
      </c>
      <c r="B247" s="59" t="s">
        <v>396</v>
      </c>
      <c r="C247" s="195" t="s">
        <v>397</v>
      </c>
      <c r="D247" s="231"/>
    </row>
    <row r="248" spans="1:4" x14ac:dyDescent="0.2">
      <c r="A248" s="178">
        <v>31</v>
      </c>
      <c r="B248" s="59" t="s">
        <v>398</v>
      </c>
      <c r="C248" s="195" t="s">
        <v>399</v>
      </c>
      <c r="D248" s="231"/>
    </row>
    <row r="249" spans="1:4" x14ac:dyDescent="0.2">
      <c r="A249" s="178">
        <v>32</v>
      </c>
      <c r="B249" s="59" t="s">
        <v>400</v>
      </c>
      <c r="C249" s="195" t="s">
        <v>401</v>
      </c>
      <c r="D249" s="231"/>
    </row>
    <row r="250" spans="1:4" x14ac:dyDescent="0.2">
      <c r="A250" s="178"/>
      <c r="B250" s="180" t="s">
        <v>638</v>
      </c>
      <c r="C250" s="53" t="s">
        <v>639</v>
      </c>
      <c r="D250" s="239"/>
    </row>
    <row r="251" spans="1:4" x14ac:dyDescent="0.2">
      <c r="A251" s="178">
        <v>33</v>
      </c>
      <c r="B251" s="59" t="s">
        <v>1121</v>
      </c>
      <c r="C251" s="195" t="s">
        <v>496</v>
      </c>
      <c r="D251" s="231"/>
    </row>
    <row r="252" spans="1:4" x14ac:dyDescent="0.2">
      <c r="A252" s="178">
        <v>34</v>
      </c>
      <c r="B252" s="59" t="s">
        <v>1122</v>
      </c>
      <c r="C252" s="195" t="s">
        <v>1123</v>
      </c>
      <c r="D252" s="231"/>
    </row>
    <row r="253" spans="1:4" x14ac:dyDescent="0.2">
      <c r="A253" s="178">
        <v>35</v>
      </c>
      <c r="B253" s="59" t="s">
        <v>402</v>
      </c>
      <c r="C253" s="195" t="s">
        <v>403</v>
      </c>
      <c r="D253" s="231"/>
    </row>
    <row r="254" spans="1:4" x14ac:dyDescent="0.2">
      <c r="A254" s="178">
        <v>36</v>
      </c>
      <c r="B254" s="59" t="s">
        <v>404</v>
      </c>
      <c r="C254" s="195" t="s">
        <v>405</v>
      </c>
      <c r="D254" s="231"/>
    </row>
    <row r="255" spans="1:4" x14ac:dyDescent="0.2">
      <c r="A255" s="178">
        <v>37</v>
      </c>
      <c r="B255" s="59" t="s">
        <v>406</v>
      </c>
      <c r="C255" s="195" t="s">
        <v>407</v>
      </c>
      <c r="D255" s="231"/>
    </row>
    <row r="256" spans="1:4" x14ac:dyDescent="0.2">
      <c r="A256" s="178">
        <v>38</v>
      </c>
      <c r="B256" s="59" t="s">
        <v>408</v>
      </c>
      <c r="C256" s="195" t="s">
        <v>409</v>
      </c>
      <c r="D256" s="231"/>
    </row>
    <row r="257" spans="1:4" x14ac:dyDescent="0.2">
      <c r="A257" s="178">
        <v>39</v>
      </c>
      <c r="B257" s="59" t="s">
        <v>410</v>
      </c>
      <c r="C257" s="195" t="s">
        <v>411</v>
      </c>
      <c r="D257" s="231"/>
    </row>
    <row r="258" spans="1:4" x14ac:dyDescent="0.2">
      <c r="A258" s="178">
        <v>40</v>
      </c>
      <c r="B258" s="59" t="s">
        <v>1124</v>
      </c>
      <c r="C258" s="195" t="s">
        <v>1125</v>
      </c>
      <c r="D258" s="231"/>
    </row>
    <row r="259" spans="1:4" x14ac:dyDescent="0.2">
      <c r="A259" s="178">
        <v>41</v>
      </c>
      <c r="B259" s="59" t="s">
        <v>1126</v>
      </c>
      <c r="C259" s="195" t="s">
        <v>1127</v>
      </c>
      <c r="D259" s="231"/>
    </row>
    <row r="260" spans="1:4" x14ac:dyDescent="0.2">
      <c r="A260" s="178">
        <v>42</v>
      </c>
      <c r="B260" s="59" t="s">
        <v>412</v>
      </c>
      <c r="C260" s="195" t="s">
        <v>413</v>
      </c>
      <c r="D260" s="231"/>
    </row>
    <row r="261" spans="1:4" x14ac:dyDescent="0.2">
      <c r="A261" s="178">
        <v>43</v>
      </c>
      <c r="B261" s="59" t="s">
        <v>414</v>
      </c>
      <c r="C261" s="195" t="s">
        <v>415</v>
      </c>
      <c r="D261" s="231"/>
    </row>
    <row r="262" spans="1:4" x14ac:dyDescent="0.2">
      <c r="A262" s="178">
        <v>44</v>
      </c>
      <c r="B262" s="59" t="s">
        <v>416</v>
      </c>
      <c r="C262" s="195" t="s">
        <v>417</v>
      </c>
      <c r="D262" s="231"/>
    </row>
    <row r="263" spans="1:4" x14ac:dyDescent="0.2">
      <c r="A263" s="178">
        <v>45</v>
      </c>
      <c r="B263" s="59" t="s">
        <v>418</v>
      </c>
      <c r="C263" s="195" t="s">
        <v>419</v>
      </c>
      <c r="D263" s="231"/>
    </row>
    <row r="264" spans="1:4" x14ac:dyDescent="0.2">
      <c r="A264" s="178">
        <v>46</v>
      </c>
      <c r="B264" s="59" t="s">
        <v>420</v>
      </c>
      <c r="C264" s="195" t="s">
        <v>421</v>
      </c>
      <c r="D264" s="231"/>
    </row>
    <row r="265" spans="1:4" x14ac:dyDescent="0.2">
      <c r="A265" s="178">
        <v>47</v>
      </c>
      <c r="B265" s="59" t="s">
        <v>463</v>
      </c>
      <c r="C265" s="220" t="s">
        <v>1034</v>
      </c>
      <c r="D265" s="237"/>
    </row>
    <row r="266" spans="1:4" x14ac:dyDescent="0.2">
      <c r="A266" s="178">
        <v>48</v>
      </c>
      <c r="B266" s="59" t="s">
        <v>464</v>
      </c>
      <c r="C266" s="220" t="s">
        <v>1038</v>
      </c>
      <c r="D266" s="237"/>
    </row>
    <row r="267" spans="1:4" x14ac:dyDescent="0.2">
      <c r="A267" s="178">
        <v>49</v>
      </c>
      <c r="B267" s="59" t="s">
        <v>424</v>
      </c>
      <c r="C267" s="195" t="s">
        <v>425</v>
      </c>
      <c r="D267" s="231"/>
    </row>
    <row r="268" spans="1:4" x14ac:dyDescent="0.2">
      <c r="A268" s="178">
        <v>50</v>
      </c>
      <c r="B268" s="59" t="s">
        <v>426</v>
      </c>
      <c r="C268" s="195" t="s">
        <v>427</v>
      </c>
      <c r="D268" s="231"/>
    </row>
    <row r="269" spans="1:4" x14ac:dyDescent="0.2">
      <c r="A269" s="178">
        <v>51</v>
      </c>
      <c r="B269" s="59" t="s">
        <v>428</v>
      </c>
      <c r="C269" s="195" t="s">
        <v>429</v>
      </c>
      <c r="D269" s="231"/>
    </row>
    <row r="270" spans="1:4" x14ac:dyDescent="0.2">
      <c r="A270" s="178">
        <v>52</v>
      </c>
      <c r="B270" s="59" t="s">
        <v>468</v>
      </c>
      <c r="C270" s="195" t="s">
        <v>1128</v>
      </c>
      <c r="D270" s="231"/>
    </row>
    <row r="271" spans="1:4" x14ac:dyDescent="0.2">
      <c r="A271" s="178">
        <v>53</v>
      </c>
      <c r="B271" s="59" t="s">
        <v>1129</v>
      </c>
      <c r="C271" s="220" t="s">
        <v>1086</v>
      </c>
      <c r="D271" s="237"/>
    </row>
    <row r="272" spans="1:4" x14ac:dyDescent="0.2">
      <c r="A272" s="178">
        <v>54</v>
      </c>
      <c r="B272" s="59" t="s">
        <v>1130</v>
      </c>
      <c r="C272" s="220" t="s">
        <v>1088</v>
      </c>
      <c r="D272" s="237"/>
    </row>
    <row r="273" spans="1:4" x14ac:dyDescent="0.2">
      <c r="A273" s="178">
        <v>55</v>
      </c>
      <c r="B273" s="59" t="s">
        <v>1131</v>
      </c>
      <c r="C273" s="220" t="s">
        <v>1132</v>
      </c>
      <c r="D273" s="237"/>
    </row>
    <row r="274" spans="1:4" x14ac:dyDescent="0.2">
      <c r="A274" s="178">
        <v>56</v>
      </c>
      <c r="B274" s="59" t="s">
        <v>1133</v>
      </c>
      <c r="C274" s="220" t="s">
        <v>1134</v>
      </c>
      <c r="D274" s="237"/>
    </row>
    <row r="275" spans="1:4" x14ac:dyDescent="0.2">
      <c r="A275" s="178">
        <v>57</v>
      </c>
      <c r="B275" s="59" t="s">
        <v>1135</v>
      </c>
      <c r="C275" s="220" t="s">
        <v>1136</v>
      </c>
      <c r="D275" s="237"/>
    </row>
    <row r="276" spans="1:4" x14ac:dyDescent="0.2">
      <c r="A276" s="178">
        <v>58</v>
      </c>
      <c r="B276" s="59" t="s">
        <v>1137</v>
      </c>
      <c r="C276" s="220" t="s">
        <v>593</v>
      </c>
      <c r="D276" s="237"/>
    </row>
    <row r="277" spans="1:4" x14ac:dyDescent="0.2">
      <c r="A277" s="178">
        <v>59</v>
      </c>
      <c r="B277" s="59" t="s">
        <v>559</v>
      </c>
      <c r="C277" s="220" t="s">
        <v>553</v>
      </c>
      <c r="D277" s="237"/>
    </row>
    <row r="278" spans="1:4" x14ac:dyDescent="0.2">
      <c r="A278" s="178"/>
      <c r="B278" s="59"/>
      <c r="C278" s="195"/>
      <c r="D278" s="231"/>
    </row>
    <row r="279" spans="1:4" x14ac:dyDescent="0.2">
      <c r="B279" s="59"/>
      <c r="C279" s="223" t="s">
        <v>1138</v>
      </c>
      <c r="D279" s="226"/>
    </row>
    <row r="280" spans="1:4" x14ac:dyDescent="0.2">
      <c r="B280" s="59"/>
      <c r="C280" s="207" t="s">
        <v>1139</v>
      </c>
      <c r="D280" s="227"/>
    </row>
    <row r="281" spans="1:4" x14ac:dyDescent="0.2">
      <c r="B281" s="209"/>
      <c r="C281" s="224"/>
      <c r="D281" s="224"/>
    </row>
    <row r="283" spans="1:4" x14ac:dyDescent="0.2">
      <c r="C283" s="225"/>
      <c r="D283" s="225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32"/>
  <sheetViews>
    <sheetView workbookViewId="0">
      <selection activeCell="A2" sqref="A2:XFD2"/>
    </sheetView>
  </sheetViews>
  <sheetFormatPr defaultRowHeight="12.75" x14ac:dyDescent="0.2"/>
  <cols>
    <col min="1" max="1" width="34.5703125" bestFit="1" customWidth="1"/>
  </cols>
  <sheetData>
    <row r="1" spans="1:1" ht="13.5" thickBot="1" x14ac:dyDescent="0.25"/>
    <row r="2" spans="1:1" ht="15.75" thickBot="1" x14ac:dyDescent="0.25">
      <c r="A2" s="12" t="s">
        <v>184</v>
      </c>
    </row>
    <row r="3" spans="1:1" ht="15.75" thickBot="1" x14ac:dyDescent="0.25">
      <c r="A3" s="6" t="s">
        <v>186</v>
      </c>
    </row>
    <row r="4" spans="1:1" ht="15.75" thickBot="1" x14ac:dyDescent="0.25">
      <c r="A4" s="12" t="s">
        <v>188</v>
      </c>
    </row>
    <row r="5" spans="1:1" ht="15.75" thickBot="1" x14ac:dyDescent="0.25">
      <c r="A5" s="12" t="s">
        <v>190</v>
      </c>
    </row>
    <row r="6" spans="1:1" ht="15" x14ac:dyDescent="0.2">
      <c r="A6" s="9" t="s">
        <v>193</v>
      </c>
    </row>
    <row r="7" spans="1:1" ht="15.75" thickBot="1" x14ac:dyDescent="0.25">
      <c r="A7" s="10" t="s">
        <v>195</v>
      </c>
    </row>
    <row r="8" spans="1:1" ht="13.5" thickBot="1" x14ac:dyDescent="0.25">
      <c r="A8" s="16" t="s">
        <v>197</v>
      </c>
    </row>
    <row r="9" spans="1:1" ht="13.5" thickBot="1" x14ac:dyDescent="0.25">
      <c r="A9" s="16" t="s">
        <v>199</v>
      </c>
    </row>
    <row r="10" spans="1:1" ht="15.75" thickBot="1" x14ac:dyDescent="0.25">
      <c r="A10" s="51" t="s">
        <v>200</v>
      </c>
    </row>
    <row r="11" spans="1:1" ht="15.75" thickBot="1" x14ac:dyDescent="0.25">
      <c r="A11" s="51" t="s">
        <v>202</v>
      </c>
    </row>
    <row r="12" spans="1:1" ht="16.5" thickBot="1" x14ac:dyDescent="0.25">
      <c r="A12" s="15" t="s">
        <v>204</v>
      </c>
    </row>
    <row r="13" spans="1:1" ht="16.5" thickBot="1" x14ac:dyDescent="0.25">
      <c r="A13" s="15" t="s">
        <v>206</v>
      </c>
    </row>
    <row r="14" spans="1:1" ht="15.75" thickBot="1" x14ac:dyDescent="0.25">
      <c r="A14" s="9" t="s">
        <v>208</v>
      </c>
    </row>
    <row r="15" spans="1:1" ht="15.75" thickBot="1" x14ac:dyDescent="0.25">
      <c r="A15" s="9" t="s">
        <v>210</v>
      </c>
    </row>
    <row r="16" spans="1:1" ht="15.75" thickBot="1" x14ac:dyDescent="0.25">
      <c r="A16" s="51" t="s">
        <v>211</v>
      </c>
    </row>
    <row r="17" spans="1:1" ht="15.75" thickBot="1" x14ac:dyDescent="0.25">
      <c r="A17" s="51" t="s">
        <v>213</v>
      </c>
    </row>
    <row r="18" spans="1:1" ht="16.5" thickBot="1" x14ac:dyDescent="0.25">
      <c r="A18" s="15" t="s">
        <v>215</v>
      </c>
    </row>
    <row r="19" spans="1:1" ht="13.5" thickBot="1" x14ac:dyDescent="0.25">
      <c r="A19" s="16" t="s">
        <v>217</v>
      </c>
    </row>
    <row r="20" spans="1:1" ht="15.75" thickBot="1" x14ac:dyDescent="0.25">
      <c r="A20" s="9" t="s">
        <v>219</v>
      </c>
    </row>
    <row r="21" spans="1:1" ht="16.5" thickBot="1" x14ac:dyDescent="0.25">
      <c r="A21" s="15" t="s">
        <v>221</v>
      </c>
    </row>
    <row r="22" spans="1:1" ht="15.75" thickBot="1" x14ac:dyDescent="0.25">
      <c r="A22" s="9" t="s">
        <v>223</v>
      </c>
    </row>
    <row r="23" spans="1:1" ht="15.75" thickBot="1" x14ac:dyDescent="0.25">
      <c r="A23" s="51" t="s">
        <v>225</v>
      </c>
    </row>
    <row r="24" spans="1:1" ht="15.75" thickBot="1" x14ac:dyDescent="0.25">
      <c r="A24" s="9" t="s">
        <v>227</v>
      </c>
    </row>
    <row r="25" spans="1:1" ht="13.5" thickBot="1" x14ac:dyDescent="0.25">
      <c r="A25" s="16" t="s">
        <v>229</v>
      </c>
    </row>
    <row r="26" spans="1:1" ht="16.5" thickBot="1" x14ac:dyDescent="0.25">
      <c r="A26" s="15" t="s">
        <v>231</v>
      </c>
    </row>
    <row r="27" spans="1:1" ht="16.5" thickBot="1" x14ac:dyDescent="0.25">
      <c r="A27" s="15" t="s">
        <v>233</v>
      </c>
    </row>
    <row r="28" spans="1:1" ht="15.75" thickBot="1" x14ac:dyDescent="0.25">
      <c r="A28" s="51" t="s">
        <v>235</v>
      </c>
    </row>
    <row r="29" spans="1:1" ht="15.75" thickBot="1" x14ac:dyDescent="0.25">
      <c r="A29" s="8" t="s">
        <v>237</v>
      </c>
    </row>
    <row r="30" spans="1:1" ht="15" x14ac:dyDescent="0.2">
      <c r="A30" s="51" t="s">
        <v>239</v>
      </c>
    </row>
    <row r="31" spans="1:1" x14ac:dyDescent="0.2">
      <c r="A31" s="70" t="s">
        <v>552</v>
      </c>
    </row>
    <row r="32" spans="1:1" ht="14.25" hidden="1" x14ac:dyDescent="0.2">
      <c r="A32" s="7" t="s">
        <v>241</v>
      </c>
    </row>
  </sheetData>
  <autoFilter ref="A1:A32">
    <filterColumn colId="0">
      <filters>
        <filter val="220KV ALLD-JHUSI(UP)"/>
        <filter val="220KV ALLD-REWA RD-I"/>
        <filter val="220KV ALLD-REWA RD-II"/>
        <filter val="220KV AUR-SIKANDARA-I"/>
        <filter val="220KV AUR-SIKANDARA-II"/>
        <filter val="220KV DGANGA-BLY(UP)-II"/>
        <filter val="220KV DGANGA-PITHORAGRH"/>
        <filter val="220KV FATEHPUR-FTHPR(UP)-I"/>
        <filter val="220KV FATEHPUR-FTHPR(UP)-II"/>
        <filter val="220KV FATEHPUR-KNP SOUTH"/>
        <filter val="220KV FATEHPUR-NAUBASTA"/>
        <filter val="220KV JHUSI(UP)-PHULPUR(UP)"/>
        <filter val="220KV KNP-MAINPURI"/>
        <filter val="220KV KNP-NAUBASTA"/>
        <filter val="220KV KNP-PANKI-I"/>
        <filter val="220KV KNP-PANKI-II"/>
        <filter val="220KV KNP-RANIA"/>
        <filter val="220KV KNP-UNCHR-I"/>
        <filter val="220KV KNP-UNCHR-II"/>
        <filter val="220KV KNP-UNCHR-III"/>
        <filter val="220KV KNP-UNCHR-IV"/>
        <filter val="220KV PITHORAGRH-BRLY(UP)"/>
        <filter val="220KV RAIBRLY-CHINHAT"/>
        <filter val="220KV RAIBRLY-LKO(UP)"/>
        <filter val="220KV SITARGANJ-BLY(UP)"/>
        <filter val="220KV TNKPR-BLY(UP)"/>
        <filter val="220KV TNKPR-SITARGANJ"/>
        <filter val="220KV UNCHR-RAIBRLY-I"/>
        <filter val="220KV UNCHR-RAIBRLY-II"/>
        <filter val="220KV UNCHR-RAIBRLY-III"/>
      </filters>
    </filterColumn>
  </autoFilter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2"/>
  <sheetViews>
    <sheetView workbookViewId="0">
      <selection activeCell="I11" sqref="I11"/>
    </sheetView>
  </sheetViews>
  <sheetFormatPr defaultRowHeight="12.75" x14ac:dyDescent="0.2"/>
  <cols>
    <col min="1" max="1" width="31.5703125" bestFit="1" customWidth="1"/>
    <col min="2" max="3" width="14" bestFit="1" customWidth="1"/>
    <col min="10" max="10" width="37.5703125" customWidth="1"/>
  </cols>
  <sheetData>
    <row r="1" spans="1:10" x14ac:dyDescent="0.2">
      <c r="A1" s="71">
        <v>1</v>
      </c>
      <c r="B1" s="71">
        <v>2</v>
      </c>
      <c r="C1" s="71">
        <v>3</v>
      </c>
      <c r="D1" s="71"/>
      <c r="E1" s="71">
        <v>4</v>
      </c>
      <c r="F1" s="71">
        <v>5</v>
      </c>
      <c r="G1" s="71">
        <v>6</v>
      </c>
      <c r="H1" s="71">
        <v>7</v>
      </c>
      <c r="I1" s="71">
        <v>8</v>
      </c>
      <c r="J1" s="71">
        <v>9</v>
      </c>
    </row>
    <row r="2" spans="1:10" s="76" customFormat="1" ht="25.5" x14ac:dyDescent="0.2">
      <c r="A2" s="72" t="s">
        <v>576</v>
      </c>
      <c r="B2" s="73">
        <v>42882.945833333331</v>
      </c>
      <c r="C2" s="73">
        <v>42883.281944444447</v>
      </c>
      <c r="D2" s="74">
        <f t="shared" ref="D2:D12" si="0">IF(OR(C2="***",C2=""),0,IF(RIGHT(I2)="T",(+C2-B2),0))</f>
        <v>0</v>
      </c>
      <c r="E2" s="74">
        <f t="shared" ref="E2:E12" si="1">IF(OR(C2="***",C2=""),0,IF(RIGHT(I2)="U",(+C2-B2),0))</f>
        <v>0</v>
      </c>
      <c r="F2" s="74">
        <f t="shared" ref="F2:F12" si="2">IF(OR(C2="***",C2=""),0,IF(RIGHT(I2)="C",(+C2-B2),0))</f>
        <v>0</v>
      </c>
      <c r="G2" s="74">
        <f t="shared" ref="G2:G12" si="3">IF(OR(C2="***",C2=""),0,IF(RIGHT(I2)="D",(+C2-B2),0))</f>
        <v>0.336111111115315</v>
      </c>
      <c r="H2" s="62" t="s">
        <v>595</v>
      </c>
      <c r="I2" s="75" t="s">
        <v>478</v>
      </c>
      <c r="J2" s="65" t="s">
        <v>596</v>
      </c>
    </row>
    <row r="3" spans="1:10" s="76" customFormat="1" ht="25.5" x14ac:dyDescent="0.2">
      <c r="A3" s="77" t="s">
        <v>461</v>
      </c>
      <c r="B3" s="73">
        <v>42877.913194444445</v>
      </c>
      <c r="C3" s="73">
        <v>42887</v>
      </c>
      <c r="D3" s="74">
        <f t="shared" si="0"/>
        <v>0</v>
      </c>
      <c r="E3" s="74">
        <f t="shared" si="1"/>
        <v>0</v>
      </c>
      <c r="F3" s="74">
        <f t="shared" si="2"/>
        <v>0</v>
      </c>
      <c r="G3" s="74">
        <f t="shared" si="3"/>
        <v>9.0868055555547471</v>
      </c>
      <c r="H3" s="62" t="s">
        <v>587</v>
      </c>
      <c r="I3" s="75" t="s">
        <v>478</v>
      </c>
      <c r="J3" s="65" t="s">
        <v>588</v>
      </c>
    </row>
    <row r="4" spans="1:10" s="76" customFormat="1" ht="25.5" x14ac:dyDescent="0.2">
      <c r="A4" s="84" t="s">
        <v>593</v>
      </c>
      <c r="B4" s="85">
        <v>42880.990277777775</v>
      </c>
      <c r="C4" s="85">
        <v>42881.290277777778</v>
      </c>
      <c r="D4" s="80">
        <f t="shared" si="0"/>
        <v>0</v>
      </c>
      <c r="E4" s="80">
        <f t="shared" si="1"/>
        <v>0</v>
      </c>
      <c r="F4" s="80">
        <f t="shared" si="2"/>
        <v>0</v>
      </c>
      <c r="G4" s="80">
        <f t="shared" si="3"/>
        <v>0.30000000000291038</v>
      </c>
      <c r="H4" s="81" t="s">
        <v>510</v>
      </c>
      <c r="I4" s="82" t="s">
        <v>478</v>
      </c>
      <c r="J4" s="52" t="s">
        <v>594</v>
      </c>
    </row>
    <row r="5" spans="1:10" s="76" customFormat="1" ht="25.5" x14ac:dyDescent="0.2">
      <c r="A5" s="72" t="s">
        <v>363</v>
      </c>
      <c r="B5" s="73">
        <v>42868.892361111109</v>
      </c>
      <c r="C5" s="73">
        <v>42882.057638888888</v>
      </c>
      <c r="D5" s="74">
        <f t="shared" si="0"/>
        <v>0</v>
      </c>
      <c r="E5" s="74">
        <f t="shared" si="1"/>
        <v>0</v>
      </c>
      <c r="F5" s="74">
        <f t="shared" si="2"/>
        <v>0</v>
      </c>
      <c r="G5" s="74">
        <f t="shared" si="3"/>
        <v>13.165277777778101</v>
      </c>
      <c r="H5" s="62" t="s">
        <v>579</v>
      </c>
      <c r="I5" s="75" t="s">
        <v>478</v>
      </c>
      <c r="J5" s="65" t="s">
        <v>580</v>
      </c>
    </row>
    <row r="6" spans="1:10" s="76" customFormat="1" ht="25.5" x14ac:dyDescent="0.2">
      <c r="A6" s="72" t="s">
        <v>466</v>
      </c>
      <c r="B6" s="73">
        <v>42880.413888888892</v>
      </c>
      <c r="C6" s="73">
        <v>42883.222222222219</v>
      </c>
      <c r="D6" s="74">
        <f t="shared" si="0"/>
        <v>0</v>
      </c>
      <c r="E6" s="74">
        <f t="shared" si="1"/>
        <v>0</v>
      </c>
      <c r="F6" s="74">
        <f t="shared" si="2"/>
        <v>0</v>
      </c>
      <c r="G6" s="74">
        <f t="shared" si="3"/>
        <v>2.8083333333270275</v>
      </c>
      <c r="H6" s="62" t="s">
        <v>589</v>
      </c>
      <c r="I6" s="75" t="s">
        <v>478</v>
      </c>
      <c r="J6" s="65" t="s">
        <v>590</v>
      </c>
    </row>
    <row r="7" spans="1:10" s="76" customFormat="1" ht="25.5" x14ac:dyDescent="0.2">
      <c r="A7" s="72" t="s">
        <v>388</v>
      </c>
      <c r="B7" s="73">
        <v>42868.89166666667</v>
      </c>
      <c r="C7" s="73">
        <v>42869.286111111112</v>
      </c>
      <c r="D7" s="74">
        <f t="shared" si="0"/>
        <v>0</v>
      </c>
      <c r="E7" s="74">
        <f t="shared" si="1"/>
        <v>0</v>
      </c>
      <c r="F7" s="74">
        <f t="shared" si="2"/>
        <v>0</v>
      </c>
      <c r="G7" s="74">
        <f t="shared" si="3"/>
        <v>0.3944444444423425</v>
      </c>
      <c r="H7" s="62" t="s">
        <v>577</v>
      </c>
      <c r="I7" s="75" t="s">
        <v>478</v>
      </c>
      <c r="J7" s="65" t="s">
        <v>578</v>
      </c>
    </row>
    <row r="8" spans="1:10" s="76" customFormat="1" ht="25.5" x14ac:dyDescent="0.2">
      <c r="A8" s="72" t="s">
        <v>388</v>
      </c>
      <c r="B8" s="73">
        <v>42871.834027777775</v>
      </c>
      <c r="C8" s="73">
        <v>42872.319444444445</v>
      </c>
      <c r="D8" s="74">
        <f t="shared" si="0"/>
        <v>0</v>
      </c>
      <c r="E8" s="74">
        <f t="shared" si="1"/>
        <v>0</v>
      </c>
      <c r="F8" s="74">
        <f t="shared" si="2"/>
        <v>0</v>
      </c>
      <c r="G8" s="74">
        <f t="shared" si="3"/>
        <v>0.48541666667006211</v>
      </c>
      <c r="H8" s="83" t="s">
        <v>581</v>
      </c>
      <c r="I8" s="75" t="s">
        <v>478</v>
      </c>
      <c r="J8" s="65" t="s">
        <v>582</v>
      </c>
    </row>
    <row r="9" spans="1:10" s="76" customFormat="1" ht="25.5" x14ac:dyDescent="0.2">
      <c r="A9" s="72" t="s">
        <v>496</v>
      </c>
      <c r="B9" s="73">
        <v>42874.628472222219</v>
      </c>
      <c r="C9" s="73">
        <v>42874.916666666664</v>
      </c>
      <c r="D9" s="74">
        <f t="shared" si="0"/>
        <v>0</v>
      </c>
      <c r="E9" s="74">
        <f t="shared" si="1"/>
        <v>0</v>
      </c>
      <c r="F9" s="74">
        <f t="shared" si="2"/>
        <v>0</v>
      </c>
      <c r="G9" s="74">
        <f t="shared" si="3"/>
        <v>0.28819444444525288</v>
      </c>
      <c r="H9" s="62" t="s">
        <v>583</v>
      </c>
      <c r="I9" s="75" t="s">
        <v>478</v>
      </c>
      <c r="J9" s="65" t="s">
        <v>584</v>
      </c>
    </row>
    <row r="10" spans="1:10" s="76" customFormat="1" ht="25.5" x14ac:dyDescent="0.2">
      <c r="A10" s="72" t="s">
        <v>496</v>
      </c>
      <c r="B10" s="73">
        <v>42877.898611111108</v>
      </c>
      <c r="C10" s="73">
        <v>42879.267361111109</v>
      </c>
      <c r="D10" s="74">
        <f t="shared" si="0"/>
        <v>0</v>
      </c>
      <c r="E10" s="74">
        <f t="shared" si="1"/>
        <v>0</v>
      </c>
      <c r="F10" s="74">
        <f t="shared" si="2"/>
        <v>0</v>
      </c>
      <c r="G10" s="74">
        <f t="shared" si="3"/>
        <v>1.3687500000014552</v>
      </c>
      <c r="H10" s="62" t="s">
        <v>585</v>
      </c>
      <c r="I10" s="75" t="s">
        <v>478</v>
      </c>
      <c r="J10" s="65" t="s">
        <v>586</v>
      </c>
    </row>
    <row r="11" spans="1:10" s="76" customFormat="1" ht="25.5" x14ac:dyDescent="0.2">
      <c r="A11" s="78" t="s">
        <v>367</v>
      </c>
      <c r="B11" s="79">
        <v>42880.986805555556</v>
      </c>
      <c r="C11" s="79">
        <v>42881.293055555558</v>
      </c>
      <c r="D11" s="80">
        <f t="shared" si="0"/>
        <v>0</v>
      </c>
      <c r="E11" s="80">
        <f t="shared" si="1"/>
        <v>0</v>
      </c>
      <c r="F11" s="80">
        <f t="shared" si="2"/>
        <v>0</v>
      </c>
      <c r="G11" s="80">
        <f t="shared" si="3"/>
        <v>0.30625000000145519</v>
      </c>
      <c r="H11" s="81" t="s">
        <v>510</v>
      </c>
      <c r="I11" s="82" t="s">
        <v>478</v>
      </c>
      <c r="J11" s="52" t="s">
        <v>592</v>
      </c>
    </row>
    <row r="12" spans="1:10" s="76" customFormat="1" ht="25.5" x14ac:dyDescent="0.2">
      <c r="A12" s="78" t="s">
        <v>382</v>
      </c>
      <c r="B12" s="79">
        <v>42880.982638888891</v>
      </c>
      <c r="C12" s="79">
        <v>42881.286805555559</v>
      </c>
      <c r="D12" s="80">
        <f t="shared" si="0"/>
        <v>0</v>
      </c>
      <c r="E12" s="80">
        <f t="shared" si="1"/>
        <v>0</v>
      </c>
      <c r="F12" s="80">
        <f t="shared" si="2"/>
        <v>0</v>
      </c>
      <c r="G12" s="80">
        <f t="shared" si="3"/>
        <v>0.30416666666860692</v>
      </c>
      <c r="H12" s="81" t="s">
        <v>510</v>
      </c>
      <c r="I12" s="82" t="s">
        <v>478</v>
      </c>
      <c r="J12" s="52" t="s">
        <v>591</v>
      </c>
    </row>
  </sheetData>
  <autoFilter ref="A1:J1">
    <sortState ref="A2:J12">
      <sortCondition ref="A1"/>
    </sortState>
  </autoFilter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SOP DATA NR3 March-17</vt:lpstr>
      <vt:lpstr>Sheet1</vt:lpstr>
      <vt:lpstr>Sheet3</vt:lpstr>
      <vt:lpstr>Sheet4</vt:lpstr>
      <vt:lpstr>Sheet5</vt:lpstr>
      <vt:lpstr>Sheet2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 n</dc:creator>
  <cp:lastModifiedBy>Divya Kushwaha {Divya Kushwaha}</cp:lastModifiedBy>
  <dcterms:created xsi:type="dcterms:W3CDTF">2014-12-12T12:59:27Z</dcterms:created>
  <dcterms:modified xsi:type="dcterms:W3CDTF">2017-08-03T07:01:09Z</dcterms:modified>
</cp:coreProperties>
</file>