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SOP DATA NR3 November-17" sheetId="1" r:id="rId1"/>
    <sheet name="Sheet1" sheetId="2" r:id="rId2"/>
    <sheet name="Sheet3" sheetId="4" r:id="rId3"/>
    <sheet name="Sheet4" sheetId="5" r:id="rId4"/>
    <sheet name="Sheet5" sheetId="6" r:id="rId5"/>
    <sheet name="Sheet2" sheetId="3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Excel_BuiltIn__FilterDatabase_3_1_1" localSheetId="0">#REF!</definedName>
    <definedName name="_2Excel_BuiltIn__FilterDatabase_3_1_1">#REF!</definedName>
    <definedName name="_xlnm._FilterDatabase" localSheetId="1" hidden="1">Sheet1!$A$10:$L$304</definedName>
    <definedName name="_xlnm._FilterDatabase" localSheetId="5" hidden="1">Sheet2!$A$1:$J$1</definedName>
    <definedName name="_xlnm._FilterDatabase" localSheetId="4" hidden="1">Sheet5!$A$1:$A$32</definedName>
    <definedName name="_xlnm._FilterDatabase" localSheetId="0" hidden="1">'SOP DATA NR3 November-17'!$A$7:$AD$984</definedName>
    <definedName name="A">[1]DR_Genaral!#REF!</definedName>
    <definedName name="Excel_BuiltIn__FilterDatabase_1">[2]DR_Genaral!#REF!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3_1_1_1" localSheetId="0">#REF!</definedName>
    <definedName name="Excel_BuiltIn__FilterDatabase_3_1_1_1">#REF!</definedName>
    <definedName name="Excel_BuiltIn__FilterDatabase_3_1_1_1_1" localSheetId="0">#REF!</definedName>
    <definedName name="Excel_BuiltIn__FilterDatabase_3_1_1_1_1">#REF!</definedName>
    <definedName name="Excel_BuiltIn__FilterDatabase_4_1" localSheetId="0">#REF!</definedName>
    <definedName name="Excel_BuiltIn__FilterDatabase_4_1">#REF!</definedName>
    <definedName name="Excel_BuiltIn__FilterDatabase_4_1_1" localSheetId="0">#REF!</definedName>
    <definedName name="Excel_BuiltIn__FilterDatabase_4_1_1">#REF!</definedName>
    <definedName name="Excel_BuiltIn_Database" localSheetId="0">[3]Sheet4!#REF!</definedName>
    <definedName name="Excel_BuiltIn_Database">[3]Sheet4!#REF!</definedName>
    <definedName name="Excel_BuiltIn_Database_1" localSheetId="0">[4]Sheet4!#REF!</definedName>
    <definedName name="Excel_BuiltIn_Database_1">[4]Sheet4!#REF!</definedName>
    <definedName name="Excel_BuiltIn_Database_4" localSheetId="0">[5]Sheet4!#REF!</definedName>
    <definedName name="Excel_BuiltIn_Database_4">[5]Sheet4!#REF!</definedName>
    <definedName name="Excel_BuiltIn_Database_7" localSheetId="0">[5]Sheet4!#REF!</definedName>
    <definedName name="Excel_BuiltIn_Database_7">[5]Sheet4!#REF!</definedName>
    <definedName name="Excel_BuiltIn_Database_8" localSheetId="0">[5]Sheet4!#REF!</definedName>
    <definedName name="Excel_BuiltIn_Database_8">[5]Sheet4!#REF!</definedName>
    <definedName name="_xlnm.Print_Area" localSheetId="0">'SOP DATA NR3 November-17'!$A$1:$AD$987</definedName>
    <definedName name="_xlnm.Print_Titles" localSheetId="0">'SOP DATA NR3 November-17'!$4:$7</definedName>
  </definedNames>
  <calcPr calcId="145621"/>
</workbook>
</file>

<file path=xl/calcChain.xml><?xml version="1.0" encoding="utf-8"?>
<calcChain xmlns="http://schemas.openxmlformats.org/spreadsheetml/2006/main">
  <c r="AE9" i="1" l="1"/>
  <c r="O697" i="1"/>
  <c r="N697" i="1"/>
  <c r="M697" i="1"/>
  <c r="L697" i="1"/>
  <c r="M694" i="1"/>
  <c r="M695" i="1"/>
  <c r="N694" i="1"/>
  <c r="N695" i="1"/>
  <c r="O694" i="1"/>
  <c r="O695" i="1"/>
  <c r="L694" i="1"/>
  <c r="L695" i="1"/>
  <c r="M691" i="1"/>
  <c r="M692" i="1"/>
  <c r="N691" i="1"/>
  <c r="N692" i="1"/>
  <c r="O691" i="1"/>
  <c r="O692" i="1"/>
  <c r="L691" i="1"/>
  <c r="L692" i="1"/>
  <c r="L516" i="1"/>
  <c r="M516" i="1"/>
  <c r="N516" i="1"/>
  <c r="O516" i="1"/>
  <c r="L517" i="1"/>
  <c r="M517" i="1"/>
  <c r="N517" i="1"/>
  <c r="O517" i="1"/>
  <c r="L518" i="1"/>
  <c r="M518" i="1"/>
  <c r="N518" i="1"/>
  <c r="O518" i="1"/>
  <c r="L519" i="1"/>
  <c r="M519" i="1"/>
  <c r="N519" i="1"/>
  <c r="O519" i="1"/>
  <c r="L444" i="1"/>
  <c r="L445" i="1" s="1"/>
  <c r="M444" i="1"/>
  <c r="N444" i="1"/>
  <c r="O444" i="1"/>
  <c r="O443" i="1"/>
  <c r="N443" i="1"/>
  <c r="M443" i="1"/>
  <c r="L443" i="1"/>
  <c r="L441" i="1"/>
  <c r="M441" i="1"/>
  <c r="N441" i="1"/>
  <c r="O441" i="1"/>
  <c r="O431" i="1"/>
  <c r="N431" i="1"/>
  <c r="M431" i="1"/>
  <c r="L431" i="1"/>
  <c r="L398" i="1"/>
  <c r="M398" i="1"/>
  <c r="N398" i="1"/>
  <c r="O398" i="1"/>
  <c r="O397" i="1"/>
  <c r="N397" i="1"/>
  <c r="M397" i="1"/>
  <c r="L397" i="1"/>
  <c r="L393" i="1"/>
  <c r="M393" i="1"/>
  <c r="N393" i="1"/>
  <c r="O393" i="1"/>
  <c r="L394" i="1"/>
  <c r="M394" i="1"/>
  <c r="N394" i="1"/>
  <c r="O394" i="1"/>
  <c r="L395" i="1"/>
  <c r="M395" i="1"/>
  <c r="N395" i="1"/>
  <c r="O395" i="1"/>
  <c r="L361" i="1"/>
  <c r="M361" i="1"/>
  <c r="N361" i="1"/>
  <c r="O361" i="1"/>
  <c r="L362" i="1"/>
  <c r="M362" i="1"/>
  <c r="N362" i="1"/>
  <c r="O362" i="1"/>
  <c r="L363" i="1"/>
  <c r="M363" i="1"/>
  <c r="N363" i="1"/>
  <c r="O363" i="1"/>
  <c r="L364" i="1"/>
  <c r="M364" i="1"/>
  <c r="N364" i="1"/>
  <c r="O364" i="1"/>
  <c r="O360" i="1"/>
  <c r="N360" i="1"/>
  <c r="M360" i="1"/>
  <c r="L360" i="1"/>
  <c r="L355" i="1"/>
  <c r="M355" i="1"/>
  <c r="N355" i="1"/>
  <c r="O355" i="1"/>
  <c r="L356" i="1"/>
  <c r="M356" i="1"/>
  <c r="N356" i="1"/>
  <c r="O356" i="1"/>
  <c r="L357" i="1"/>
  <c r="M357" i="1"/>
  <c r="N357" i="1"/>
  <c r="O357" i="1"/>
  <c r="L358" i="1"/>
  <c r="M358" i="1"/>
  <c r="N358" i="1"/>
  <c r="O358" i="1"/>
  <c r="L342" i="1"/>
  <c r="M342" i="1"/>
  <c r="N342" i="1"/>
  <c r="O342" i="1"/>
  <c r="L341" i="1"/>
  <c r="M341" i="1"/>
  <c r="N341" i="1"/>
  <c r="O341" i="1"/>
  <c r="L343" i="1"/>
  <c r="M343" i="1"/>
  <c r="N343" i="1"/>
  <c r="O343" i="1"/>
  <c r="L344" i="1"/>
  <c r="M344" i="1"/>
  <c r="N344" i="1"/>
  <c r="O344" i="1"/>
  <c r="L345" i="1"/>
  <c r="M345" i="1"/>
  <c r="N345" i="1"/>
  <c r="O345" i="1"/>
  <c r="L346" i="1"/>
  <c r="M346" i="1"/>
  <c r="N346" i="1"/>
  <c r="O346" i="1"/>
  <c r="L347" i="1"/>
  <c r="M347" i="1"/>
  <c r="N347" i="1"/>
  <c r="O347" i="1"/>
  <c r="L348" i="1"/>
  <c r="M348" i="1"/>
  <c r="N348" i="1"/>
  <c r="O348" i="1"/>
  <c r="L349" i="1"/>
  <c r="M349" i="1"/>
  <c r="N349" i="1"/>
  <c r="O349" i="1"/>
  <c r="L350" i="1"/>
  <c r="M350" i="1"/>
  <c r="N350" i="1"/>
  <c r="O350" i="1"/>
  <c r="L351" i="1"/>
  <c r="M351" i="1"/>
  <c r="N351" i="1"/>
  <c r="O351" i="1"/>
  <c r="L352" i="1"/>
  <c r="M352" i="1"/>
  <c r="N352" i="1"/>
  <c r="O352" i="1"/>
  <c r="L310" i="1"/>
  <c r="M310" i="1"/>
  <c r="N310" i="1"/>
  <c r="O310" i="1"/>
  <c r="L311" i="1"/>
  <c r="M311" i="1"/>
  <c r="N311" i="1"/>
  <c r="O311" i="1"/>
  <c r="L312" i="1"/>
  <c r="M312" i="1"/>
  <c r="N312" i="1"/>
  <c r="O312" i="1"/>
  <c r="L313" i="1"/>
  <c r="M313" i="1"/>
  <c r="N313" i="1"/>
  <c r="O313" i="1"/>
  <c r="L314" i="1"/>
  <c r="M314" i="1"/>
  <c r="N314" i="1"/>
  <c r="O314" i="1"/>
  <c r="L293" i="1"/>
  <c r="M293" i="1"/>
  <c r="N293" i="1"/>
  <c r="O293" i="1"/>
  <c r="L294" i="1"/>
  <c r="M294" i="1"/>
  <c r="N294" i="1"/>
  <c r="O294" i="1"/>
  <c r="L295" i="1"/>
  <c r="M295" i="1"/>
  <c r="N295" i="1"/>
  <c r="O295" i="1"/>
  <c r="L296" i="1"/>
  <c r="M296" i="1"/>
  <c r="N296" i="1"/>
  <c r="O296" i="1"/>
  <c r="L297" i="1"/>
  <c r="M297" i="1"/>
  <c r="N297" i="1"/>
  <c r="O297" i="1"/>
  <c r="L298" i="1"/>
  <c r="M298" i="1"/>
  <c r="N298" i="1"/>
  <c r="O298" i="1"/>
  <c r="L299" i="1"/>
  <c r="M299" i="1"/>
  <c r="N299" i="1"/>
  <c r="O299" i="1"/>
  <c r="L300" i="1"/>
  <c r="M300" i="1"/>
  <c r="N300" i="1"/>
  <c r="O300" i="1"/>
  <c r="L301" i="1"/>
  <c r="M301" i="1"/>
  <c r="N301" i="1"/>
  <c r="O301" i="1"/>
  <c r="L302" i="1"/>
  <c r="M302" i="1"/>
  <c r="N302" i="1"/>
  <c r="O302" i="1"/>
  <c r="L303" i="1"/>
  <c r="M303" i="1"/>
  <c r="N303" i="1"/>
  <c r="O303" i="1"/>
  <c r="L304" i="1"/>
  <c r="M304" i="1"/>
  <c r="N304" i="1"/>
  <c r="O304" i="1"/>
  <c r="L305" i="1"/>
  <c r="M305" i="1"/>
  <c r="N305" i="1"/>
  <c r="O305" i="1"/>
  <c r="L306" i="1"/>
  <c r="M306" i="1"/>
  <c r="N306" i="1"/>
  <c r="O306" i="1"/>
  <c r="L307" i="1"/>
  <c r="M307" i="1"/>
  <c r="N307" i="1"/>
  <c r="O307" i="1"/>
  <c r="L308" i="1"/>
  <c r="M308" i="1"/>
  <c r="N308" i="1"/>
  <c r="O308" i="1"/>
  <c r="L309" i="1"/>
  <c r="M309" i="1"/>
  <c r="N309" i="1"/>
  <c r="O309" i="1"/>
  <c r="L262" i="1"/>
  <c r="M262" i="1"/>
  <c r="N262" i="1"/>
  <c r="O262" i="1"/>
  <c r="L263" i="1"/>
  <c r="M263" i="1"/>
  <c r="N263" i="1"/>
  <c r="O263" i="1"/>
  <c r="L264" i="1"/>
  <c r="M264" i="1"/>
  <c r="N264" i="1"/>
  <c r="O264" i="1"/>
  <c r="L265" i="1"/>
  <c r="M265" i="1"/>
  <c r="N265" i="1"/>
  <c r="O265" i="1"/>
  <c r="L266" i="1"/>
  <c r="M266" i="1"/>
  <c r="N266" i="1"/>
  <c r="O266" i="1"/>
  <c r="L267" i="1"/>
  <c r="M267" i="1"/>
  <c r="N267" i="1"/>
  <c r="O267" i="1"/>
  <c r="L268" i="1"/>
  <c r="M268" i="1"/>
  <c r="N268" i="1"/>
  <c r="O268" i="1"/>
  <c r="L269" i="1"/>
  <c r="M269" i="1"/>
  <c r="N269" i="1"/>
  <c r="O269" i="1"/>
  <c r="L270" i="1"/>
  <c r="M270" i="1"/>
  <c r="N270" i="1"/>
  <c r="O270" i="1"/>
  <c r="L271" i="1"/>
  <c r="M271" i="1"/>
  <c r="N271" i="1"/>
  <c r="O271" i="1"/>
  <c r="L272" i="1"/>
  <c r="M272" i="1"/>
  <c r="N272" i="1"/>
  <c r="O272" i="1"/>
  <c r="L273" i="1"/>
  <c r="M273" i="1"/>
  <c r="N273" i="1"/>
  <c r="O273" i="1"/>
  <c r="L274" i="1"/>
  <c r="M274" i="1"/>
  <c r="N274" i="1"/>
  <c r="O274" i="1"/>
  <c r="L190" i="1"/>
  <c r="M190" i="1"/>
  <c r="N190" i="1"/>
  <c r="O190" i="1"/>
  <c r="L191" i="1"/>
  <c r="M191" i="1"/>
  <c r="N191" i="1"/>
  <c r="O191" i="1"/>
  <c r="L180" i="1"/>
  <c r="M180" i="1"/>
  <c r="N180" i="1"/>
  <c r="O180" i="1"/>
  <c r="L181" i="1"/>
  <c r="M181" i="1"/>
  <c r="N181" i="1"/>
  <c r="O181" i="1"/>
  <c r="M175" i="1"/>
  <c r="M176" i="1"/>
  <c r="M177" i="1"/>
  <c r="N175" i="1"/>
  <c r="N176" i="1"/>
  <c r="N177" i="1"/>
  <c r="O175" i="1"/>
  <c r="O176" i="1"/>
  <c r="O177" i="1"/>
  <c r="L175" i="1"/>
  <c r="L176" i="1"/>
  <c r="L177" i="1"/>
  <c r="L493" i="1"/>
  <c r="M493" i="1"/>
  <c r="N493" i="1"/>
  <c r="O493" i="1"/>
  <c r="L494" i="1"/>
  <c r="M494" i="1"/>
  <c r="N494" i="1"/>
  <c r="O494" i="1"/>
  <c r="L495" i="1"/>
  <c r="M495" i="1"/>
  <c r="N495" i="1"/>
  <c r="Y495" i="1" s="1"/>
  <c r="O495" i="1"/>
  <c r="L173" i="1"/>
  <c r="M173" i="1"/>
  <c r="N173" i="1"/>
  <c r="O173" i="1"/>
  <c r="O172" i="1"/>
  <c r="N172" i="1"/>
  <c r="M172" i="1"/>
  <c r="L172" i="1"/>
  <c r="L159" i="1"/>
  <c r="M159" i="1"/>
  <c r="N159" i="1"/>
  <c r="O159" i="1"/>
  <c r="L160" i="1"/>
  <c r="M160" i="1"/>
  <c r="N160" i="1"/>
  <c r="O160" i="1"/>
  <c r="L161" i="1"/>
  <c r="M161" i="1"/>
  <c r="N161" i="1"/>
  <c r="O161" i="1"/>
  <c r="L162" i="1"/>
  <c r="M162" i="1"/>
  <c r="N162" i="1"/>
  <c r="O162" i="1"/>
  <c r="L163" i="1"/>
  <c r="M163" i="1"/>
  <c r="N163" i="1"/>
  <c r="O163" i="1"/>
  <c r="L164" i="1"/>
  <c r="M164" i="1"/>
  <c r="N164" i="1"/>
  <c r="O164" i="1"/>
  <c r="L165" i="1"/>
  <c r="M165" i="1"/>
  <c r="N165" i="1"/>
  <c r="O165" i="1"/>
  <c r="L166" i="1"/>
  <c r="M166" i="1"/>
  <c r="N166" i="1"/>
  <c r="O166" i="1"/>
  <c r="L167" i="1"/>
  <c r="M167" i="1"/>
  <c r="N167" i="1"/>
  <c r="O167" i="1"/>
  <c r="L168" i="1"/>
  <c r="M168" i="1"/>
  <c r="N168" i="1"/>
  <c r="O168" i="1"/>
  <c r="L169" i="1"/>
  <c r="M169" i="1"/>
  <c r="N169" i="1"/>
  <c r="O169" i="1"/>
  <c r="L170" i="1"/>
  <c r="M170" i="1"/>
  <c r="N170" i="1"/>
  <c r="O170" i="1"/>
  <c r="L131" i="1"/>
  <c r="M131" i="1"/>
  <c r="N131" i="1"/>
  <c r="O131" i="1"/>
  <c r="L132" i="1"/>
  <c r="M132" i="1"/>
  <c r="N132" i="1"/>
  <c r="O132" i="1"/>
  <c r="L133" i="1"/>
  <c r="M133" i="1"/>
  <c r="N133" i="1"/>
  <c r="O133" i="1"/>
  <c r="L66" i="1"/>
  <c r="M66" i="1"/>
  <c r="N66" i="1"/>
  <c r="O66" i="1"/>
  <c r="L67" i="1"/>
  <c r="M67" i="1"/>
  <c r="N67" i="1"/>
  <c r="O67" i="1"/>
  <c r="L68" i="1"/>
  <c r="M68" i="1"/>
  <c r="N68" i="1"/>
  <c r="O68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L63" i="1"/>
  <c r="M63" i="1"/>
  <c r="N63" i="1"/>
  <c r="O63" i="1"/>
  <c r="L92" i="1"/>
  <c r="M92" i="1"/>
  <c r="N92" i="1"/>
  <c r="N99" i="1" s="1"/>
  <c r="Y99" i="1" s="1"/>
  <c r="O92" i="1"/>
  <c r="L93" i="1"/>
  <c r="M93" i="1"/>
  <c r="N93" i="1"/>
  <c r="O93" i="1"/>
  <c r="L94" i="1"/>
  <c r="M94" i="1"/>
  <c r="N94" i="1"/>
  <c r="O94" i="1"/>
  <c r="L95" i="1"/>
  <c r="M95" i="1"/>
  <c r="N95" i="1"/>
  <c r="O95" i="1"/>
  <c r="L96" i="1"/>
  <c r="M96" i="1"/>
  <c r="N96" i="1"/>
  <c r="O96" i="1"/>
  <c r="L97" i="1"/>
  <c r="M97" i="1"/>
  <c r="N97" i="1"/>
  <c r="O97" i="1"/>
  <c r="L98" i="1"/>
  <c r="M98" i="1"/>
  <c r="N98" i="1"/>
  <c r="O98" i="1"/>
  <c r="O91" i="1"/>
  <c r="N91" i="1"/>
  <c r="M91" i="1"/>
  <c r="L91" i="1"/>
  <c r="L79" i="1"/>
  <c r="M79" i="1"/>
  <c r="N79" i="1"/>
  <c r="O79" i="1"/>
  <c r="L80" i="1"/>
  <c r="M80" i="1"/>
  <c r="N80" i="1"/>
  <c r="O80" i="1"/>
  <c r="L81" i="1"/>
  <c r="M81" i="1"/>
  <c r="N81" i="1"/>
  <c r="O81" i="1"/>
  <c r="L82" i="1"/>
  <c r="M82" i="1"/>
  <c r="N82" i="1"/>
  <c r="O82" i="1"/>
  <c r="L83" i="1"/>
  <c r="M83" i="1"/>
  <c r="N83" i="1"/>
  <c r="O83" i="1"/>
  <c r="L84" i="1"/>
  <c r="M84" i="1"/>
  <c r="N84" i="1"/>
  <c r="O84" i="1"/>
  <c r="L85" i="1"/>
  <c r="M85" i="1"/>
  <c r="N85" i="1"/>
  <c r="O85" i="1"/>
  <c r="L86" i="1"/>
  <c r="M86" i="1"/>
  <c r="N86" i="1"/>
  <c r="O86" i="1"/>
  <c r="L87" i="1"/>
  <c r="M87" i="1"/>
  <c r="N87" i="1"/>
  <c r="O87" i="1"/>
  <c r="L88" i="1"/>
  <c r="M88" i="1"/>
  <c r="N88" i="1"/>
  <c r="O88" i="1"/>
  <c r="L89" i="1"/>
  <c r="M89" i="1"/>
  <c r="N89" i="1"/>
  <c r="O89" i="1"/>
  <c r="O804" i="1"/>
  <c r="N804" i="1"/>
  <c r="M804" i="1"/>
  <c r="L804" i="1"/>
  <c r="L799" i="1"/>
  <c r="M799" i="1"/>
  <c r="N799" i="1"/>
  <c r="O799" i="1"/>
  <c r="L800" i="1"/>
  <c r="M800" i="1"/>
  <c r="N800" i="1"/>
  <c r="O800" i="1"/>
  <c r="L801" i="1"/>
  <c r="M801" i="1"/>
  <c r="N801" i="1"/>
  <c r="O801" i="1"/>
  <c r="L735" i="1"/>
  <c r="M735" i="1"/>
  <c r="N735" i="1"/>
  <c r="O735" i="1"/>
  <c r="L736" i="1"/>
  <c r="M736" i="1"/>
  <c r="N736" i="1"/>
  <c r="O736" i="1"/>
  <c r="L737" i="1"/>
  <c r="M737" i="1"/>
  <c r="N737" i="1"/>
  <c r="O737" i="1"/>
  <c r="L738" i="1"/>
  <c r="M738" i="1"/>
  <c r="N738" i="1"/>
  <c r="O738" i="1"/>
  <c r="L739" i="1"/>
  <c r="M739" i="1"/>
  <c r="N739" i="1"/>
  <c r="O739" i="1"/>
  <c r="L740" i="1"/>
  <c r="M740" i="1"/>
  <c r="N740" i="1"/>
  <c r="O740" i="1"/>
  <c r="L741" i="1"/>
  <c r="M741" i="1"/>
  <c r="N741" i="1"/>
  <c r="O741" i="1"/>
  <c r="L742" i="1"/>
  <c r="M742" i="1"/>
  <c r="N742" i="1"/>
  <c r="O742" i="1"/>
  <c r="O734" i="1"/>
  <c r="N734" i="1"/>
  <c r="M734" i="1"/>
  <c r="L734" i="1"/>
  <c r="L726" i="1"/>
  <c r="M726" i="1"/>
  <c r="N726" i="1"/>
  <c r="O726" i="1"/>
  <c r="L727" i="1"/>
  <c r="M727" i="1"/>
  <c r="N727" i="1"/>
  <c r="O727" i="1"/>
  <c r="L728" i="1"/>
  <c r="M728" i="1"/>
  <c r="N728" i="1"/>
  <c r="O728" i="1"/>
  <c r="L729" i="1"/>
  <c r="M729" i="1"/>
  <c r="N729" i="1"/>
  <c r="O729" i="1"/>
  <c r="L730" i="1"/>
  <c r="M730" i="1"/>
  <c r="N730" i="1"/>
  <c r="O730" i="1"/>
  <c r="L731" i="1"/>
  <c r="M731" i="1"/>
  <c r="N731" i="1"/>
  <c r="O731" i="1"/>
  <c r="L732" i="1"/>
  <c r="M732" i="1"/>
  <c r="N732" i="1"/>
  <c r="O732" i="1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9" i="2"/>
  <c r="H9" i="2"/>
  <c r="G9" i="2"/>
  <c r="F9" i="2"/>
  <c r="AB12" i="1"/>
  <c r="N9" i="1"/>
  <c r="N10" i="1"/>
  <c r="N11" i="1"/>
  <c r="AB35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AB53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AB64" i="1"/>
  <c r="N54" i="1"/>
  <c r="L54" i="1"/>
  <c r="AB69" i="1"/>
  <c r="L65" i="1"/>
  <c r="AB72" i="1"/>
  <c r="N70" i="1"/>
  <c r="N71" i="1"/>
  <c r="L70" i="1"/>
  <c r="L71" i="1"/>
  <c r="AB76" i="1"/>
  <c r="N73" i="1"/>
  <c r="N74" i="1"/>
  <c r="N75" i="1"/>
  <c r="L73" i="1"/>
  <c r="L74" i="1"/>
  <c r="L75" i="1"/>
  <c r="AB90" i="1"/>
  <c r="N77" i="1"/>
  <c r="N78" i="1"/>
  <c r="L77" i="1"/>
  <c r="L78" i="1"/>
  <c r="AB99" i="1"/>
  <c r="AB108" i="1"/>
  <c r="N100" i="1"/>
  <c r="N101" i="1"/>
  <c r="N102" i="1"/>
  <c r="N103" i="1"/>
  <c r="N104" i="1"/>
  <c r="N105" i="1"/>
  <c r="N106" i="1"/>
  <c r="N107" i="1"/>
  <c r="L100" i="1"/>
  <c r="L101" i="1"/>
  <c r="L102" i="1"/>
  <c r="L103" i="1"/>
  <c r="L104" i="1"/>
  <c r="L105" i="1"/>
  <c r="L106" i="1"/>
  <c r="L107" i="1"/>
  <c r="AB113" i="1"/>
  <c r="N111" i="1"/>
  <c r="N112" i="1"/>
  <c r="L111" i="1"/>
  <c r="L112" i="1"/>
  <c r="AB116" i="1"/>
  <c r="N114" i="1"/>
  <c r="N115" i="1"/>
  <c r="L114" i="1"/>
  <c r="L115" i="1"/>
  <c r="AB119" i="1"/>
  <c r="N117" i="1"/>
  <c r="N118" i="1"/>
  <c r="L117" i="1"/>
  <c r="L118" i="1"/>
  <c r="AB128" i="1"/>
  <c r="N120" i="1"/>
  <c r="N121" i="1"/>
  <c r="N122" i="1"/>
  <c r="N123" i="1"/>
  <c r="N124" i="1"/>
  <c r="N125" i="1"/>
  <c r="N126" i="1"/>
  <c r="N127" i="1"/>
  <c r="L120" i="1"/>
  <c r="L121" i="1"/>
  <c r="L122" i="1"/>
  <c r="L123" i="1"/>
  <c r="L124" i="1"/>
  <c r="L125" i="1"/>
  <c r="L126" i="1"/>
  <c r="L127" i="1"/>
  <c r="AB134" i="1"/>
  <c r="N129" i="1"/>
  <c r="N130" i="1"/>
  <c r="L129" i="1"/>
  <c r="L130" i="1"/>
  <c r="AB143" i="1"/>
  <c r="N135" i="1"/>
  <c r="N136" i="1"/>
  <c r="N137" i="1"/>
  <c r="N138" i="1"/>
  <c r="N139" i="1"/>
  <c r="N140" i="1"/>
  <c r="N141" i="1"/>
  <c r="N142" i="1"/>
  <c r="L135" i="1"/>
  <c r="L136" i="1"/>
  <c r="L137" i="1"/>
  <c r="L138" i="1"/>
  <c r="L139" i="1"/>
  <c r="L140" i="1"/>
  <c r="L141" i="1"/>
  <c r="L142" i="1"/>
  <c r="AB150" i="1"/>
  <c r="N144" i="1"/>
  <c r="N145" i="1"/>
  <c r="N146" i="1"/>
  <c r="N147" i="1"/>
  <c r="N148" i="1"/>
  <c r="N149" i="1"/>
  <c r="L144" i="1"/>
  <c r="L145" i="1"/>
  <c r="L146" i="1"/>
  <c r="L147" i="1"/>
  <c r="L148" i="1"/>
  <c r="L149" i="1"/>
  <c r="AB171" i="1"/>
  <c r="N151" i="1"/>
  <c r="N152" i="1"/>
  <c r="N153" i="1"/>
  <c r="N154" i="1"/>
  <c r="N155" i="1"/>
  <c r="N156" i="1"/>
  <c r="N157" i="1"/>
  <c r="N158" i="1"/>
  <c r="L151" i="1"/>
  <c r="L152" i="1"/>
  <c r="L153" i="1"/>
  <c r="L154" i="1"/>
  <c r="L155" i="1"/>
  <c r="L156" i="1"/>
  <c r="L157" i="1"/>
  <c r="L158" i="1"/>
  <c r="AB174" i="1"/>
  <c r="N174" i="1"/>
  <c r="Y174" i="1" s="1"/>
  <c r="AB178" i="1"/>
  <c r="AB182" i="1"/>
  <c r="N179" i="1"/>
  <c r="L179" i="1"/>
  <c r="AB185" i="1"/>
  <c r="N183" i="1"/>
  <c r="N184" i="1"/>
  <c r="L183" i="1"/>
  <c r="L184" i="1"/>
  <c r="AB188" i="1"/>
  <c r="N186" i="1"/>
  <c r="N187" i="1"/>
  <c r="L186" i="1"/>
  <c r="L187" i="1"/>
  <c r="AB192" i="1"/>
  <c r="N189" i="1"/>
  <c r="N192" i="1" s="1"/>
  <c r="Y192" i="1" s="1"/>
  <c r="L189" i="1"/>
  <c r="AB196" i="1"/>
  <c r="AB199" i="1"/>
  <c r="N197" i="1"/>
  <c r="N198" i="1"/>
  <c r="L197" i="1"/>
  <c r="L198" i="1"/>
  <c r="AB202" i="1"/>
  <c r="N200" i="1"/>
  <c r="N201" i="1"/>
  <c r="L200" i="1"/>
  <c r="L201" i="1"/>
  <c r="AB205" i="1"/>
  <c r="N203" i="1"/>
  <c r="N204" i="1"/>
  <c r="L203" i="1"/>
  <c r="L204" i="1"/>
  <c r="AB208" i="1"/>
  <c r="N206" i="1"/>
  <c r="N207" i="1"/>
  <c r="L206" i="1"/>
  <c r="L207" i="1"/>
  <c r="AB210" i="1"/>
  <c r="N209" i="1"/>
  <c r="L209" i="1"/>
  <c r="L210" i="1" s="1"/>
  <c r="AB211" i="1"/>
  <c r="N211" i="1"/>
  <c r="Y211" i="1" s="1"/>
  <c r="L211" i="1"/>
  <c r="AB215" i="1"/>
  <c r="N213" i="1"/>
  <c r="N214" i="1"/>
  <c r="L213" i="1"/>
  <c r="L214" i="1"/>
  <c r="AB218" i="1"/>
  <c r="N216" i="1"/>
  <c r="N217" i="1"/>
  <c r="L216" i="1"/>
  <c r="L217" i="1"/>
  <c r="AB221" i="1"/>
  <c r="N219" i="1"/>
  <c r="N220" i="1"/>
  <c r="L219" i="1"/>
  <c r="L220" i="1"/>
  <c r="AB224" i="1"/>
  <c r="N222" i="1"/>
  <c r="N223" i="1"/>
  <c r="L222" i="1"/>
  <c r="L223" i="1"/>
  <c r="AB228" i="1"/>
  <c r="N225" i="1"/>
  <c r="N226" i="1"/>
  <c r="N227" i="1"/>
  <c r="L225" i="1"/>
  <c r="L226" i="1"/>
  <c r="L227" i="1"/>
  <c r="AB231" i="1"/>
  <c r="N231" i="1"/>
  <c r="Y231" i="1" s="1"/>
  <c r="L231" i="1"/>
  <c r="AB234" i="1"/>
  <c r="N232" i="1"/>
  <c r="N233" i="1"/>
  <c r="L232" i="1"/>
  <c r="L233" i="1"/>
  <c r="AB237" i="1"/>
  <c r="N235" i="1"/>
  <c r="N236" i="1"/>
  <c r="L235" i="1"/>
  <c r="L236" i="1"/>
  <c r="AB243" i="1"/>
  <c r="N238" i="1"/>
  <c r="N239" i="1"/>
  <c r="N240" i="1"/>
  <c r="N241" i="1"/>
  <c r="N242" i="1"/>
  <c r="L238" i="1"/>
  <c r="L239" i="1"/>
  <c r="L240" i="1"/>
  <c r="L241" i="1"/>
  <c r="L242" i="1"/>
  <c r="AB248" i="1"/>
  <c r="N244" i="1"/>
  <c r="N245" i="1"/>
  <c r="N246" i="1"/>
  <c r="N247" i="1"/>
  <c r="L244" i="1"/>
  <c r="L245" i="1"/>
  <c r="L246" i="1"/>
  <c r="L247" i="1"/>
  <c r="AB275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AB280" i="1"/>
  <c r="N276" i="1"/>
  <c r="N277" i="1"/>
  <c r="N278" i="1"/>
  <c r="N279" i="1"/>
  <c r="L276" i="1"/>
  <c r="L277" i="1"/>
  <c r="L278" i="1"/>
  <c r="L279" i="1"/>
  <c r="AB291" i="1"/>
  <c r="N281" i="1"/>
  <c r="N282" i="1"/>
  <c r="N283" i="1"/>
  <c r="N284" i="1"/>
  <c r="N285" i="1"/>
  <c r="N286" i="1"/>
  <c r="N287" i="1"/>
  <c r="N288" i="1"/>
  <c r="N289" i="1"/>
  <c r="N290" i="1"/>
  <c r="L281" i="1"/>
  <c r="L282" i="1"/>
  <c r="L283" i="1"/>
  <c r="L284" i="1"/>
  <c r="L285" i="1"/>
  <c r="L286" i="1"/>
  <c r="L287" i="1"/>
  <c r="L288" i="1"/>
  <c r="L289" i="1"/>
  <c r="L290" i="1"/>
  <c r="AB315" i="1"/>
  <c r="N292" i="1"/>
  <c r="L292" i="1"/>
  <c r="L315" i="1" s="1"/>
  <c r="AB322" i="1"/>
  <c r="N316" i="1"/>
  <c r="N317" i="1"/>
  <c r="N318" i="1"/>
  <c r="N319" i="1"/>
  <c r="N320" i="1"/>
  <c r="N321" i="1"/>
  <c r="L316" i="1"/>
  <c r="L317" i="1"/>
  <c r="L318" i="1"/>
  <c r="L319" i="1"/>
  <c r="L320" i="1"/>
  <c r="L321" i="1"/>
  <c r="AB327" i="1"/>
  <c r="N323" i="1"/>
  <c r="N324" i="1"/>
  <c r="N325" i="1"/>
  <c r="N326" i="1"/>
  <c r="L323" i="1"/>
  <c r="L324" i="1"/>
  <c r="L325" i="1"/>
  <c r="L326" i="1"/>
  <c r="AB333" i="1"/>
  <c r="N328" i="1"/>
  <c r="N329" i="1"/>
  <c r="N330" i="1"/>
  <c r="N331" i="1"/>
  <c r="N332" i="1"/>
  <c r="L328" i="1"/>
  <c r="L329" i="1"/>
  <c r="L330" i="1"/>
  <c r="L331" i="1"/>
  <c r="L332" i="1"/>
  <c r="AB336" i="1"/>
  <c r="N334" i="1"/>
  <c r="N335" i="1"/>
  <c r="L334" i="1"/>
  <c r="L335" i="1"/>
  <c r="AB339" i="1"/>
  <c r="N337" i="1"/>
  <c r="N338" i="1"/>
  <c r="L337" i="1"/>
  <c r="L338" i="1"/>
  <c r="AB353" i="1"/>
  <c r="N340" i="1"/>
  <c r="L340" i="1"/>
  <c r="AB359" i="1"/>
  <c r="N354" i="1"/>
  <c r="N359" i="1" s="1"/>
  <c r="Y359" i="1" s="1"/>
  <c r="L354" i="1"/>
  <c r="AB366" i="1"/>
  <c r="N365" i="1"/>
  <c r="L365" i="1"/>
  <c r="AB369" i="1"/>
  <c r="N367" i="1"/>
  <c r="N368" i="1"/>
  <c r="L367" i="1"/>
  <c r="L368" i="1"/>
  <c r="AB373" i="1"/>
  <c r="N370" i="1"/>
  <c r="N371" i="1"/>
  <c r="N372" i="1"/>
  <c r="L370" i="1"/>
  <c r="L371" i="1"/>
  <c r="L372" i="1"/>
  <c r="AB378" i="1"/>
  <c r="N374" i="1"/>
  <c r="N375" i="1"/>
  <c r="N376" i="1"/>
  <c r="N377" i="1"/>
  <c r="L374" i="1"/>
  <c r="L375" i="1"/>
  <c r="L376" i="1"/>
  <c r="L377" i="1"/>
  <c r="AB381" i="1"/>
  <c r="N379" i="1"/>
  <c r="N380" i="1"/>
  <c r="L379" i="1"/>
  <c r="L380" i="1"/>
  <c r="AB384" i="1"/>
  <c r="N382" i="1"/>
  <c r="N383" i="1"/>
  <c r="L382" i="1"/>
  <c r="L383" i="1"/>
  <c r="AB387" i="1"/>
  <c r="N385" i="1"/>
  <c r="N386" i="1"/>
  <c r="L385" i="1"/>
  <c r="L386" i="1"/>
  <c r="AB389" i="1"/>
  <c r="N388" i="1"/>
  <c r="N389" i="1" s="1"/>
  <c r="Y389" i="1" s="1"/>
  <c r="L388" i="1"/>
  <c r="L389" i="1" s="1"/>
  <c r="AB391" i="1"/>
  <c r="N390" i="1"/>
  <c r="N391" i="1" s="1"/>
  <c r="Y391" i="1" s="1"/>
  <c r="L390" i="1"/>
  <c r="L391" i="1" s="1"/>
  <c r="AB396" i="1"/>
  <c r="N392" i="1"/>
  <c r="N396" i="1" s="1"/>
  <c r="Y396" i="1" s="1"/>
  <c r="L392" i="1"/>
  <c r="AB399" i="1"/>
  <c r="N399" i="1"/>
  <c r="Y399" i="1" s="1"/>
  <c r="AB403" i="1"/>
  <c r="N400" i="1"/>
  <c r="N401" i="1"/>
  <c r="N402" i="1"/>
  <c r="L400" i="1"/>
  <c r="L401" i="1"/>
  <c r="L402" i="1"/>
  <c r="AB410" i="1"/>
  <c r="N404" i="1"/>
  <c r="N405" i="1"/>
  <c r="N406" i="1"/>
  <c r="N407" i="1"/>
  <c r="N408" i="1"/>
  <c r="N409" i="1"/>
  <c r="L404" i="1"/>
  <c r="L405" i="1"/>
  <c r="L406" i="1"/>
  <c r="L407" i="1"/>
  <c r="L408" i="1"/>
  <c r="L409" i="1"/>
  <c r="AB413" i="1"/>
  <c r="N411" i="1"/>
  <c r="N412" i="1"/>
  <c r="L411" i="1"/>
  <c r="L412" i="1"/>
  <c r="AB417" i="1"/>
  <c r="N414" i="1"/>
  <c r="N415" i="1"/>
  <c r="N416" i="1"/>
  <c r="L414" i="1"/>
  <c r="L415" i="1"/>
  <c r="L416" i="1"/>
  <c r="AB420" i="1"/>
  <c r="N418" i="1"/>
  <c r="N419" i="1"/>
  <c r="L418" i="1"/>
  <c r="L419" i="1"/>
  <c r="AB423" i="1"/>
  <c r="L421" i="1"/>
  <c r="L422" i="1"/>
  <c r="AB425" i="1"/>
  <c r="N424" i="1"/>
  <c r="N425" i="1" s="1"/>
  <c r="Y425" i="1" s="1"/>
  <c r="L424" i="1"/>
  <c r="L425" i="1" s="1"/>
  <c r="AB428" i="1"/>
  <c r="N426" i="1"/>
  <c r="N427" i="1"/>
  <c r="L426" i="1"/>
  <c r="L427" i="1"/>
  <c r="AB430" i="1"/>
  <c r="N429" i="1"/>
  <c r="N430" i="1" s="1"/>
  <c r="Y430" i="1" s="1"/>
  <c r="L429" i="1"/>
  <c r="L430" i="1" s="1"/>
  <c r="AB433" i="1"/>
  <c r="N432" i="1"/>
  <c r="N433" i="1" s="1"/>
  <c r="Y433" i="1" s="1"/>
  <c r="L432" i="1"/>
  <c r="L433" i="1" s="1"/>
  <c r="AB436" i="1"/>
  <c r="N434" i="1"/>
  <c r="N435" i="1"/>
  <c r="L434" i="1"/>
  <c r="L435" i="1"/>
  <c r="AB439" i="1"/>
  <c r="N437" i="1"/>
  <c r="N438" i="1"/>
  <c r="L437" i="1"/>
  <c r="L438" i="1"/>
  <c r="AB442" i="1"/>
  <c r="N440" i="1"/>
  <c r="L440" i="1"/>
  <c r="AB445" i="1"/>
  <c r="N445" i="1"/>
  <c r="Y445" i="1" s="1"/>
  <c r="AB449" i="1"/>
  <c r="N446" i="1"/>
  <c r="N447" i="1"/>
  <c r="N448" i="1"/>
  <c r="L446" i="1"/>
  <c r="L447" i="1"/>
  <c r="L448" i="1"/>
  <c r="AB453" i="1"/>
  <c r="N450" i="1"/>
  <c r="N451" i="1"/>
  <c r="N452" i="1"/>
  <c r="L450" i="1"/>
  <c r="L451" i="1"/>
  <c r="L452" i="1"/>
  <c r="AB457" i="1"/>
  <c r="N454" i="1"/>
  <c r="N455" i="1"/>
  <c r="N456" i="1"/>
  <c r="L454" i="1"/>
  <c r="L455" i="1"/>
  <c r="L456" i="1"/>
  <c r="AB461" i="1"/>
  <c r="N458" i="1"/>
  <c r="N461" i="1" s="1"/>
  <c r="Y461" i="1" s="1"/>
  <c r="L458" i="1"/>
  <c r="L461" i="1" s="1"/>
  <c r="AB464" i="1"/>
  <c r="N462" i="1"/>
  <c r="N463" i="1"/>
  <c r="L462" i="1"/>
  <c r="L463" i="1"/>
  <c r="AB466" i="1"/>
  <c r="N465" i="1"/>
  <c r="N466" i="1" s="1"/>
  <c r="Y466" i="1" s="1"/>
  <c r="L465" i="1"/>
  <c r="L466" i="1" s="1"/>
  <c r="AB468" i="1"/>
  <c r="N467" i="1"/>
  <c r="N468" i="1" s="1"/>
  <c r="Y468" i="1" s="1"/>
  <c r="L467" i="1"/>
  <c r="L468" i="1" s="1"/>
  <c r="AB471" i="1"/>
  <c r="N469" i="1"/>
  <c r="N470" i="1"/>
  <c r="L469" i="1"/>
  <c r="L470" i="1"/>
  <c r="AB476" i="1"/>
  <c r="N472" i="1"/>
  <c r="N473" i="1"/>
  <c r="N474" i="1"/>
  <c r="N475" i="1"/>
  <c r="L472" i="1"/>
  <c r="L473" i="1"/>
  <c r="L474" i="1"/>
  <c r="L475" i="1"/>
  <c r="AB479" i="1"/>
  <c r="N477" i="1"/>
  <c r="N478" i="1"/>
  <c r="L477" i="1"/>
  <c r="L478" i="1"/>
  <c r="AB482" i="1"/>
  <c r="N480" i="1"/>
  <c r="N481" i="1"/>
  <c r="L480" i="1"/>
  <c r="L481" i="1"/>
  <c r="AB485" i="1"/>
  <c r="N483" i="1"/>
  <c r="N484" i="1"/>
  <c r="L483" i="1"/>
  <c r="L484" i="1"/>
  <c r="AB488" i="1"/>
  <c r="N486" i="1"/>
  <c r="N487" i="1"/>
  <c r="L486" i="1"/>
  <c r="L487" i="1"/>
  <c r="AB491" i="1"/>
  <c r="N489" i="1"/>
  <c r="N490" i="1"/>
  <c r="L489" i="1"/>
  <c r="L490" i="1"/>
  <c r="AB495" i="1"/>
  <c r="N492" i="1"/>
  <c r="L492" i="1"/>
  <c r="AB496" i="1"/>
  <c r="N496" i="1"/>
  <c r="Y496" i="1" s="1"/>
  <c r="AB500" i="1"/>
  <c r="N498" i="1"/>
  <c r="N499" i="1"/>
  <c r="L498" i="1"/>
  <c r="L499" i="1"/>
  <c r="AB502" i="1"/>
  <c r="N501" i="1"/>
  <c r="N502" i="1" s="1"/>
  <c r="Y502" i="1" s="1"/>
  <c r="L501" i="1"/>
  <c r="L502" i="1" s="1"/>
  <c r="AB505" i="1"/>
  <c r="N503" i="1"/>
  <c r="N504" i="1"/>
  <c r="L503" i="1"/>
  <c r="L504" i="1"/>
  <c r="AB508" i="1"/>
  <c r="N506" i="1"/>
  <c r="N507" i="1"/>
  <c r="L506" i="1"/>
  <c r="L507" i="1"/>
  <c r="AB511" i="1"/>
  <c r="N509" i="1"/>
  <c r="N510" i="1"/>
  <c r="L509" i="1"/>
  <c r="L510" i="1"/>
  <c r="AB514" i="1"/>
  <c r="N512" i="1"/>
  <c r="N513" i="1"/>
  <c r="L512" i="1"/>
  <c r="L513" i="1"/>
  <c r="AB520" i="1"/>
  <c r="N515" i="1"/>
  <c r="N520" i="1" s="1"/>
  <c r="Y520" i="1" s="1"/>
  <c r="L515" i="1"/>
  <c r="L520" i="1" s="1"/>
  <c r="AB524" i="1"/>
  <c r="N521" i="1"/>
  <c r="N522" i="1"/>
  <c r="N523" i="1"/>
  <c r="L521" i="1"/>
  <c r="L522" i="1"/>
  <c r="L523" i="1"/>
  <c r="AB527" i="1"/>
  <c r="N525" i="1"/>
  <c r="N526" i="1"/>
  <c r="L525" i="1"/>
  <c r="L526" i="1"/>
  <c r="AB531" i="1"/>
  <c r="N528" i="1"/>
  <c r="N529" i="1"/>
  <c r="N530" i="1"/>
  <c r="L528" i="1"/>
  <c r="L529" i="1"/>
  <c r="L530" i="1"/>
  <c r="AB537" i="1"/>
  <c r="N532" i="1"/>
  <c r="N533" i="1"/>
  <c r="N534" i="1"/>
  <c r="N535" i="1"/>
  <c r="N536" i="1"/>
  <c r="L532" i="1"/>
  <c r="L533" i="1"/>
  <c r="L534" i="1"/>
  <c r="L535" i="1"/>
  <c r="L536" i="1"/>
  <c r="AB543" i="1"/>
  <c r="N538" i="1"/>
  <c r="N539" i="1"/>
  <c r="N540" i="1"/>
  <c r="N541" i="1"/>
  <c r="N542" i="1"/>
  <c r="L538" i="1"/>
  <c r="L539" i="1"/>
  <c r="L540" i="1"/>
  <c r="L541" i="1"/>
  <c r="L542" i="1"/>
  <c r="AB547" i="1"/>
  <c r="N544" i="1"/>
  <c r="N545" i="1"/>
  <c r="N546" i="1"/>
  <c r="L544" i="1"/>
  <c r="L545" i="1"/>
  <c r="L546" i="1"/>
  <c r="AB550" i="1"/>
  <c r="N548" i="1"/>
  <c r="N549" i="1"/>
  <c r="L548" i="1"/>
  <c r="L549" i="1"/>
  <c r="AB553" i="1"/>
  <c r="N551" i="1"/>
  <c r="N552" i="1"/>
  <c r="L551" i="1"/>
  <c r="L552" i="1"/>
  <c r="AB558" i="1"/>
  <c r="N554" i="1"/>
  <c r="N555" i="1"/>
  <c r="N556" i="1"/>
  <c r="N557" i="1"/>
  <c r="L554" i="1"/>
  <c r="L555" i="1"/>
  <c r="L556" i="1"/>
  <c r="L557" i="1"/>
  <c r="AB562" i="1"/>
  <c r="N559" i="1"/>
  <c r="N560" i="1"/>
  <c r="N561" i="1"/>
  <c r="L559" i="1"/>
  <c r="L560" i="1"/>
  <c r="L561" i="1"/>
  <c r="AB566" i="1"/>
  <c r="N563" i="1"/>
  <c r="N564" i="1"/>
  <c r="N565" i="1"/>
  <c r="L563" i="1"/>
  <c r="L564" i="1"/>
  <c r="L565" i="1"/>
  <c r="AB570" i="1"/>
  <c r="N567" i="1"/>
  <c r="N568" i="1"/>
  <c r="N569" i="1"/>
  <c r="L567" i="1"/>
  <c r="L568" i="1"/>
  <c r="L569" i="1"/>
  <c r="AB573" i="1"/>
  <c r="N571" i="1"/>
  <c r="N572" i="1"/>
  <c r="L571" i="1"/>
  <c r="L572" i="1"/>
  <c r="AB576" i="1"/>
  <c r="N574" i="1"/>
  <c r="N575" i="1"/>
  <c r="L574" i="1"/>
  <c r="L575" i="1"/>
  <c r="AB582" i="1"/>
  <c r="N577" i="1"/>
  <c r="N578" i="1"/>
  <c r="N579" i="1"/>
  <c r="N580" i="1"/>
  <c r="N581" i="1"/>
  <c r="L577" i="1"/>
  <c r="L578" i="1"/>
  <c r="L579" i="1"/>
  <c r="L580" i="1"/>
  <c r="L581" i="1"/>
  <c r="AB585" i="1"/>
  <c r="N583" i="1"/>
  <c r="N584" i="1"/>
  <c r="L583" i="1"/>
  <c r="L584" i="1"/>
  <c r="AB590" i="1"/>
  <c r="N586" i="1"/>
  <c r="N587" i="1"/>
  <c r="N588" i="1"/>
  <c r="N589" i="1"/>
  <c r="L586" i="1"/>
  <c r="L587" i="1"/>
  <c r="L588" i="1"/>
  <c r="L589" i="1"/>
  <c r="AB593" i="1"/>
  <c r="N591" i="1"/>
  <c r="N592" i="1"/>
  <c r="L591" i="1"/>
  <c r="L592" i="1"/>
  <c r="AB597" i="1"/>
  <c r="N594" i="1"/>
  <c r="N595" i="1"/>
  <c r="N596" i="1"/>
  <c r="L594" i="1"/>
  <c r="L595" i="1"/>
  <c r="L596" i="1"/>
  <c r="AB601" i="1"/>
  <c r="N598" i="1"/>
  <c r="N599" i="1"/>
  <c r="N600" i="1"/>
  <c r="L598" i="1"/>
  <c r="L599" i="1"/>
  <c r="L600" i="1"/>
  <c r="AB606" i="1"/>
  <c r="N602" i="1"/>
  <c r="N603" i="1"/>
  <c r="N604" i="1"/>
  <c r="N605" i="1"/>
  <c r="L602" i="1"/>
  <c r="L603" i="1"/>
  <c r="L604" i="1"/>
  <c r="L605" i="1"/>
  <c r="AB609" i="1"/>
  <c r="N607" i="1"/>
  <c r="N608" i="1"/>
  <c r="L607" i="1"/>
  <c r="L608" i="1"/>
  <c r="AB612" i="1"/>
  <c r="N610" i="1"/>
  <c r="N611" i="1"/>
  <c r="L610" i="1"/>
  <c r="L611" i="1"/>
  <c r="AB617" i="1"/>
  <c r="Y617" i="1"/>
  <c r="AB625" i="1"/>
  <c r="N622" i="1"/>
  <c r="N625" i="1" s="1"/>
  <c r="Y625" i="1" s="1"/>
  <c r="L622" i="1"/>
  <c r="L623" i="1"/>
  <c r="L624" i="1"/>
  <c r="AB628" i="1"/>
  <c r="N626" i="1"/>
  <c r="N627" i="1"/>
  <c r="L626" i="1"/>
  <c r="L627" i="1"/>
  <c r="AB630" i="1"/>
  <c r="N629" i="1"/>
  <c r="N630" i="1" s="1"/>
  <c r="Y630" i="1" s="1"/>
  <c r="L629" i="1"/>
  <c r="L630" i="1" s="1"/>
  <c r="AB631" i="1"/>
  <c r="N631" i="1"/>
  <c r="Y631" i="1" s="1"/>
  <c r="L631" i="1"/>
  <c r="AB633" i="1"/>
  <c r="N632" i="1"/>
  <c r="N633" i="1" s="1"/>
  <c r="Y633" i="1" s="1"/>
  <c r="L632" i="1"/>
  <c r="L633" i="1" s="1"/>
  <c r="AB635" i="1"/>
  <c r="N634" i="1"/>
  <c r="N635" i="1" s="1"/>
  <c r="Y635" i="1" s="1"/>
  <c r="L634" i="1"/>
  <c r="L635" i="1" s="1"/>
  <c r="AB637" i="1"/>
  <c r="N636" i="1"/>
  <c r="N637" i="1" s="1"/>
  <c r="Y637" i="1" s="1"/>
  <c r="L636" i="1"/>
  <c r="L637" i="1" s="1"/>
  <c r="AB639" i="1"/>
  <c r="N638" i="1"/>
  <c r="N639" i="1" s="1"/>
  <c r="Y639" i="1" s="1"/>
  <c r="L638" i="1"/>
  <c r="L639" i="1" s="1"/>
  <c r="AB642" i="1"/>
  <c r="N640" i="1"/>
  <c r="N641" i="1"/>
  <c r="L640" i="1"/>
  <c r="L641" i="1"/>
  <c r="AB645" i="1"/>
  <c r="N643" i="1"/>
  <c r="N644" i="1"/>
  <c r="L643" i="1"/>
  <c r="L644" i="1"/>
  <c r="AB648" i="1"/>
  <c r="N646" i="1"/>
  <c r="N647" i="1"/>
  <c r="L646" i="1"/>
  <c r="L647" i="1"/>
  <c r="AB651" i="1"/>
  <c r="N649" i="1"/>
  <c r="N650" i="1"/>
  <c r="L649" i="1"/>
  <c r="L650" i="1"/>
  <c r="AB654" i="1"/>
  <c r="N652" i="1"/>
  <c r="N653" i="1"/>
  <c r="L652" i="1"/>
  <c r="L653" i="1"/>
  <c r="AB657" i="1"/>
  <c r="N655" i="1"/>
  <c r="N656" i="1"/>
  <c r="L655" i="1"/>
  <c r="L656" i="1"/>
  <c r="AB662" i="1"/>
  <c r="N660" i="1"/>
  <c r="N661" i="1"/>
  <c r="L660" i="1"/>
  <c r="L661" i="1"/>
  <c r="AB663" i="1"/>
  <c r="N663" i="1"/>
  <c r="Y663" i="1" s="1"/>
  <c r="L663" i="1"/>
  <c r="AB664" i="1"/>
  <c r="N664" i="1"/>
  <c r="Y664" i="1" s="1"/>
  <c r="L664" i="1"/>
  <c r="AB665" i="1"/>
  <c r="N665" i="1"/>
  <c r="Y665" i="1" s="1"/>
  <c r="L665" i="1"/>
  <c r="AB666" i="1"/>
  <c r="N666" i="1"/>
  <c r="L666" i="1"/>
  <c r="AB668" i="1"/>
  <c r="N667" i="1"/>
  <c r="L667" i="1"/>
  <c r="AB669" i="1"/>
  <c r="N669" i="1"/>
  <c r="L669" i="1"/>
  <c r="AB671" i="1"/>
  <c r="N670" i="1"/>
  <c r="L670" i="1"/>
  <c r="AB672" i="1"/>
  <c r="N672" i="1"/>
  <c r="Y672" i="1" s="1"/>
  <c r="L672" i="1"/>
  <c r="AB674" i="1"/>
  <c r="N673" i="1"/>
  <c r="N674" i="1" s="1"/>
  <c r="Y674" i="1" s="1"/>
  <c r="L673" i="1"/>
  <c r="L674" i="1" s="1"/>
  <c r="AB676" i="1"/>
  <c r="N675" i="1"/>
  <c r="N676" i="1" s="1"/>
  <c r="Y676" i="1" s="1"/>
  <c r="L675" i="1"/>
  <c r="L676" i="1" s="1"/>
  <c r="AB678" i="1"/>
  <c r="N677" i="1"/>
  <c r="N678" i="1" s="1"/>
  <c r="Y678" i="1" s="1"/>
  <c r="L677" i="1"/>
  <c r="L678" i="1" s="1"/>
  <c r="AB680" i="1"/>
  <c r="N679" i="1"/>
  <c r="N680" i="1" s="1"/>
  <c r="Y680" i="1" s="1"/>
  <c r="L679" i="1"/>
  <c r="L680" i="1" s="1"/>
  <c r="AB682" i="1"/>
  <c r="N681" i="1"/>
  <c r="N682" i="1" s="1"/>
  <c r="L681" i="1"/>
  <c r="L682" i="1" s="1"/>
  <c r="AB684" i="1"/>
  <c r="N683" i="1"/>
  <c r="L683" i="1"/>
  <c r="AB685" i="1"/>
  <c r="Y685" i="1"/>
  <c r="AB686" i="1"/>
  <c r="Y686" i="1"/>
  <c r="AB687" i="1"/>
  <c r="Y687" i="1"/>
  <c r="AB688" i="1"/>
  <c r="Y688" i="1"/>
  <c r="AB693" i="1"/>
  <c r="AB694" i="1"/>
  <c r="AB698" i="1"/>
  <c r="AB702" i="1"/>
  <c r="N699" i="1"/>
  <c r="N700" i="1"/>
  <c r="N701" i="1"/>
  <c r="L699" i="1"/>
  <c r="L700" i="1"/>
  <c r="L701" i="1"/>
  <c r="AB706" i="1"/>
  <c r="N703" i="1"/>
  <c r="N704" i="1"/>
  <c r="N705" i="1"/>
  <c r="L703" i="1"/>
  <c r="L704" i="1"/>
  <c r="L705" i="1"/>
  <c r="AB708" i="1"/>
  <c r="N707" i="1"/>
  <c r="N708" i="1" s="1"/>
  <c r="Y708" i="1" s="1"/>
  <c r="L707" i="1"/>
  <c r="L708" i="1" s="1"/>
  <c r="AB710" i="1"/>
  <c r="N709" i="1"/>
  <c r="N710" i="1" s="1"/>
  <c r="Y710" i="1" s="1"/>
  <c r="L709" i="1"/>
  <c r="L710" i="1" s="1"/>
  <c r="AB819" i="1"/>
  <c r="N818" i="1"/>
  <c r="N819" i="1" s="1"/>
  <c r="L818" i="1"/>
  <c r="L819" i="1" s="1"/>
  <c r="AB821" i="1"/>
  <c r="N820" i="1"/>
  <c r="N821" i="1" s="1"/>
  <c r="Y821" i="1" s="1"/>
  <c r="L820" i="1"/>
  <c r="L821" i="1" s="1"/>
  <c r="AB824" i="1"/>
  <c r="N824" i="1"/>
  <c r="Y824" i="1" s="1"/>
  <c r="L824" i="1"/>
  <c r="L825" i="1" s="1"/>
  <c r="AB825" i="1"/>
  <c r="AB826" i="1"/>
  <c r="N826" i="1"/>
  <c r="Y826" i="1" s="1"/>
  <c r="L826" i="1"/>
  <c r="L827" i="1" s="1"/>
  <c r="AB827" i="1"/>
  <c r="AB831" i="1"/>
  <c r="N828" i="1"/>
  <c r="N829" i="1"/>
  <c r="N830" i="1"/>
  <c r="L828" i="1"/>
  <c r="L829" i="1"/>
  <c r="L830" i="1"/>
  <c r="AB835" i="1"/>
  <c r="N832" i="1"/>
  <c r="N833" i="1"/>
  <c r="N834" i="1"/>
  <c r="L832" i="1"/>
  <c r="L833" i="1"/>
  <c r="L834" i="1"/>
  <c r="AB836" i="1"/>
  <c r="N836" i="1"/>
  <c r="Y836" i="1" s="1"/>
  <c r="L836" i="1"/>
  <c r="AB838" i="1"/>
  <c r="N838" i="1"/>
  <c r="Y838" i="1" s="1"/>
  <c r="L838" i="1"/>
  <c r="AB842" i="1"/>
  <c r="N840" i="1"/>
  <c r="N842" i="1" s="1"/>
  <c r="Y842" i="1" s="1"/>
  <c r="L840" i="1"/>
  <c r="L842" i="1" s="1"/>
  <c r="AB845" i="1"/>
  <c r="N843" i="1"/>
  <c r="N844" i="1"/>
  <c r="L843" i="1"/>
  <c r="L844" i="1"/>
  <c r="AB848" i="1"/>
  <c r="N846" i="1"/>
  <c r="N848" i="1" s="1"/>
  <c r="Y848" i="1" s="1"/>
  <c r="L846" i="1"/>
  <c r="L848" i="1" s="1"/>
  <c r="AB850" i="1"/>
  <c r="N849" i="1"/>
  <c r="N850" i="1" s="1"/>
  <c r="Y850" i="1" s="1"/>
  <c r="L849" i="1"/>
  <c r="L850" i="1" s="1"/>
  <c r="AB857" i="1"/>
  <c r="N851" i="1"/>
  <c r="N852" i="1"/>
  <c r="N853" i="1"/>
  <c r="N854" i="1"/>
  <c r="N855" i="1"/>
  <c r="N856" i="1"/>
  <c r="L851" i="1"/>
  <c r="L852" i="1"/>
  <c r="L853" i="1"/>
  <c r="L854" i="1"/>
  <c r="L855" i="1"/>
  <c r="L856" i="1"/>
  <c r="AB861" i="1"/>
  <c r="N858" i="1"/>
  <c r="N859" i="1"/>
  <c r="N860" i="1"/>
  <c r="L858" i="1"/>
  <c r="L859" i="1"/>
  <c r="L860" i="1"/>
  <c r="AB867" i="1"/>
  <c r="N862" i="1"/>
  <c r="N863" i="1"/>
  <c r="N864" i="1"/>
  <c r="N865" i="1"/>
  <c r="N866" i="1"/>
  <c r="L862" i="1"/>
  <c r="L863" i="1"/>
  <c r="L864" i="1"/>
  <c r="L865" i="1"/>
  <c r="L866" i="1"/>
  <c r="AB873" i="1"/>
  <c r="N868" i="1"/>
  <c r="N869" i="1"/>
  <c r="N870" i="1"/>
  <c r="N871" i="1"/>
  <c r="N872" i="1"/>
  <c r="L868" i="1"/>
  <c r="L869" i="1"/>
  <c r="L870" i="1"/>
  <c r="L871" i="1"/>
  <c r="L872" i="1"/>
  <c r="AB876" i="1"/>
  <c r="N874" i="1"/>
  <c r="N875" i="1"/>
  <c r="L874" i="1"/>
  <c r="L875" i="1"/>
  <c r="AB877" i="1"/>
  <c r="N877" i="1"/>
  <c r="Y877" i="1" s="1"/>
  <c r="L877" i="1"/>
  <c r="L878" i="1" s="1"/>
  <c r="AB878" i="1"/>
  <c r="AB879" i="1"/>
  <c r="N879" i="1"/>
  <c r="Y879" i="1" s="1"/>
  <c r="L879" i="1"/>
  <c r="AB880" i="1"/>
  <c r="AB883" i="1"/>
  <c r="N881" i="1"/>
  <c r="N882" i="1"/>
  <c r="L881" i="1"/>
  <c r="L882" i="1"/>
  <c r="AB887" i="1"/>
  <c r="N884" i="1"/>
  <c r="N885" i="1"/>
  <c r="N886" i="1"/>
  <c r="L884" i="1"/>
  <c r="L885" i="1"/>
  <c r="L886" i="1"/>
  <c r="AB891" i="1"/>
  <c r="N888" i="1"/>
  <c r="N889" i="1"/>
  <c r="N890" i="1"/>
  <c r="L888" i="1"/>
  <c r="L889" i="1"/>
  <c r="L890" i="1"/>
  <c r="AB897" i="1"/>
  <c r="N892" i="1"/>
  <c r="N893" i="1"/>
  <c r="N894" i="1"/>
  <c r="N895" i="1"/>
  <c r="N896" i="1"/>
  <c r="L892" i="1"/>
  <c r="L893" i="1"/>
  <c r="L894" i="1"/>
  <c r="L895" i="1"/>
  <c r="L896" i="1"/>
  <c r="AB900" i="1"/>
  <c r="N898" i="1"/>
  <c r="N899" i="1"/>
  <c r="L898" i="1"/>
  <c r="L899" i="1"/>
  <c r="AB901" i="1"/>
  <c r="N901" i="1"/>
  <c r="Y901" i="1" s="1"/>
  <c r="L901" i="1"/>
  <c r="L902" i="1" s="1"/>
  <c r="AB902" i="1"/>
  <c r="AB907" i="1"/>
  <c r="N907" i="1"/>
  <c r="Y907" i="1" s="1"/>
  <c r="L907" i="1"/>
  <c r="AB910" i="1"/>
  <c r="N908" i="1"/>
  <c r="N909" i="1"/>
  <c r="L908" i="1"/>
  <c r="L909" i="1"/>
  <c r="AB913" i="1"/>
  <c r="N911" i="1"/>
  <c r="N912" i="1"/>
  <c r="L911" i="1"/>
  <c r="L912" i="1"/>
  <c r="AB915" i="1"/>
  <c r="N914" i="1"/>
  <c r="N915" i="1" s="1"/>
  <c r="Y915" i="1" s="1"/>
  <c r="L914" i="1"/>
  <c r="L915" i="1" s="1"/>
  <c r="AB916" i="1"/>
  <c r="Y916" i="1"/>
  <c r="AB917" i="1"/>
  <c r="N917" i="1"/>
  <c r="Y917" i="1" s="1"/>
  <c r="L917" i="1"/>
  <c r="AB918" i="1"/>
  <c r="Y918" i="1"/>
  <c r="AB919" i="1"/>
  <c r="N919" i="1"/>
  <c r="Y919" i="1" s="1"/>
  <c r="L919" i="1"/>
  <c r="AB921" i="1"/>
  <c r="N920" i="1"/>
  <c r="N921" i="1" s="1"/>
  <c r="Y921" i="1" s="1"/>
  <c r="L920" i="1"/>
  <c r="L921" i="1" s="1"/>
  <c r="AB923" i="1"/>
  <c r="N922" i="1"/>
  <c r="N923" i="1" s="1"/>
  <c r="Y923" i="1" s="1"/>
  <c r="L922" i="1"/>
  <c r="L923" i="1" s="1"/>
  <c r="AB924" i="1"/>
  <c r="N924" i="1"/>
  <c r="L924" i="1"/>
  <c r="L925" i="1" s="1"/>
  <c r="AB925" i="1"/>
  <c r="AB926" i="1"/>
  <c r="N926" i="1"/>
  <c r="L926" i="1"/>
  <c r="L927" i="1" s="1"/>
  <c r="AB927" i="1"/>
  <c r="AB928" i="1"/>
  <c r="N928" i="1"/>
  <c r="L928" i="1"/>
  <c r="L929" i="1" s="1"/>
  <c r="AB929" i="1"/>
  <c r="AB930" i="1"/>
  <c r="N930" i="1"/>
  <c r="Y930" i="1" s="1"/>
  <c r="L930" i="1"/>
  <c r="L931" i="1" s="1"/>
  <c r="AB931" i="1"/>
  <c r="AB932" i="1"/>
  <c r="N932" i="1"/>
  <c r="L932" i="1"/>
  <c r="L933" i="1" s="1"/>
  <c r="AB933" i="1"/>
  <c r="AB934" i="1"/>
  <c r="N934" i="1"/>
  <c r="L934" i="1"/>
  <c r="L935" i="1" s="1"/>
  <c r="AB935" i="1"/>
  <c r="AB936" i="1"/>
  <c r="N936" i="1"/>
  <c r="L936" i="1"/>
  <c r="L937" i="1" s="1"/>
  <c r="AB937" i="1"/>
  <c r="AB938" i="1"/>
  <c r="N938" i="1"/>
  <c r="Y938" i="1" s="1"/>
  <c r="L938" i="1"/>
  <c r="L939" i="1" s="1"/>
  <c r="AB939" i="1"/>
  <c r="AB940" i="1"/>
  <c r="N940" i="1"/>
  <c r="L940" i="1"/>
  <c r="L941" i="1" s="1"/>
  <c r="AB941" i="1"/>
  <c r="AB942" i="1"/>
  <c r="N942" i="1"/>
  <c r="L942" i="1"/>
  <c r="L943" i="1" s="1"/>
  <c r="AB943" i="1"/>
  <c r="AB944" i="1"/>
  <c r="N944" i="1"/>
  <c r="L944" i="1"/>
  <c r="L945" i="1" s="1"/>
  <c r="AB945" i="1"/>
  <c r="AB946" i="1"/>
  <c r="N946" i="1"/>
  <c r="Y946" i="1" s="1"/>
  <c r="L946" i="1"/>
  <c r="L947" i="1" s="1"/>
  <c r="AB947" i="1"/>
  <c r="AB948" i="1"/>
  <c r="N948" i="1"/>
  <c r="L948" i="1"/>
  <c r="L949" i="1" s="1"/>
  <c r="AB949" i="1"/>
  <c r="AB950" i="1"/>
  <c r="N950" i="1"/>
  <c r="L950" i="1"/>
  <c r="L951" i="1" s="1"/>
  <c r="AB951" i="1"/>
  <c r="AB952" i="1"/>
  <c r="N952" i="1"/>
  <c r="L952" i="1"/>
  <c r="L953" i="1" s="1"/>
  <c r="AB953" i="1"/>
  <c r="AB954" i="1"/>
  <c r="N954" i="1"/>
  <c r="Y954" i="1" s="1"/>
  <c r="L954" i="1"/>
  <c r="L955" i="1" s="1"/>
  <c r="AB955" i="1"/>
  <c r="AB956" i="1"/>
  <c r="N956" i="1"/>
  <c r="Y956" i="1" s="1"/>
  <c r="L956" i="1"/>
  <c r="N958" i="1"/>
  <c r="N959" i="1"/>
  <c r="N960" i="1"/>
  <c r="N961" i="1"/>
  <c r="N962" i="1"/>
  <c r="N963" i="1"/>
  <c r="N964" i="1"/>
  <c r="N965" i="1"/>
  <c r="N966" i="1"/>
  <c r="L958" i="1"/>
  <c r="L959" i="1"/>
  <c r="L960" i="1"/>
  <c r="L961" i="1"/>
  <c r="L962" i="1"/>
  <c r="L963" i="1"/>
  <c r="L964" i="1"/>
  <c r="L965" i="1"/>
  <c r="L966" i="1"/>
  <c r="AB971" i="1"/>
  <c r="N968" i="1"/>
  <c r="N969" i="1"/>
  <c r="N970" i="1"/>
  <c r="AB975" i="1"/>
  <c r="N972" i="1"/>
  <c r="N973" i="1"/>
  <c r="N974" i="1"/>
  <c r="AB980" i="1"/>
  <c r="N976" i="1"/>
  <c r="N977" i="1"/>
  <c r="N978" i="1"/>
  <c r="N979" i="1"/>
  <c r="N981" i="1"/>
  <c r="N982" i="1"/>
  <c r="N984" i="1"/>
  <c r="N985" i="1"/>
  <c r="N714" i="1"/>
  <c r="N715" i="1"/>
  <c r="N716" i="1"/>
  <c r="N717" i="1"/>
  <c r="N718" i="1"/>
  <c r="N719" i="1"/>
  <c r="AB720" i="1"/>
  <c r="L714" i="1"/>
  <c r="L715" i="1"/>
  <c r="L716" i="1"/>
  <c r="L717" i="1"/>
  <c r="L718" i="1"/>
  <c r="L719" i="1"/>
  <c r="N721" i="1"/>
  <c r="N722" i="1"/>
  <c r="N723" i="1"/>
  <c r="N724" i="1"/>
  <c r="N725" i="1"/>
  <c r="AB733" i="1"/>
  <c r="L721" i="1"/>
  <c r="L722" i="1"/>
  <c r="L723" i="1"/>
  <c r="L724" i="1"/>
  <c r="L725" i="1"/>
  <c r="N743" i="1"/>
  <c r="N744" i="1"/>
  <c r="N745" i="1"/>
  <c r="AB746" i="1"/>
  <c r="L743" i="1"/>
  <c r="L744" i="1"/>
  <c r="L745" i="1"/>
  <c r="N747" i="1"/>
  <c r="N748" i="1"/>
  <c r="N749" i="1"/>
  <c r="N750" i="1"/>
  <c r="N751" i="1"/>
  <c r="N752" i="1"/>
  <c r="N753" i="1"/>
  <c r="N754" i="1"/>
  <c r="N755" i="1"/>
  <c r="AB756" i="1"/>
  <c r="L747" i="1"/>
  <c r="L748" i="1"/>
  <c r="L749" i="1"/>
  <c r="L750" i="1"/>
  <c r="L751" i="1"/>
  <c r="L752" i="1"/>
  <c r="L753" i="1"/>
  <c r="L754" i="1"/>
  <c r="L755" i="1"/>
  <c r="N757" i="1"/>
  <c r="N758" i="1"/>
  <c r="N759" i="1"/>
  <c r="N760" i="1"/>
  <c r="N761" i="1"/>
  <c r="N762" i="1"/>
  <c r="N763" i="1"/>
  <c r="N764" i="1"/>
  <c r="N765" i="1"/>
  <c r="N766" i="1"/>
  <c r="AB767" i="1"/>
  <c r="L757" i="1"/>
  <c r="L758" i="1"/>
  <c r="L759" i="1"/>
  <c r="L760" i="1"/>
  <c r="L761" i="1"/>
  <c r="L762" i="1"/>
  <c r="L763" i="1"/>
  <c r="L764" i="1"/>
  <c r="L765" i="1"/>
  <c r="L766" i="1"/>
  <c r="N768" i="1"/>
  <c r="N769" i="1"/>
  <c r="N770" i="1"/>
  <c r="N771" i="1"/>
  <c r="N772" i="1"/>
  <c r="N773" i="1"/>
  <c r="N774" i="1"/>
  <c r="N775" i="1"/>
  <c r="AB776" i="1"/>
  <c r="L768" i="1"/>
  <c r="L769" i="1"/>
  <c r="L770" i="1"/>
  <c r="L771" i="1"/>
  <c r="L772" i="1"/>
  <c r="L773" i="1"/>
  <c r="L774" i="1"/>
  <c r="L775" i="1"/>
  <c r="N777" i="1"/>
  <c r="N778" i="1"/>
  <c r="N779" i="1"/>
  <c r="N780" i="1"/>
  <c r="N781" i="1"/>
  <c r="N782" i="1"/>
  <c r="N783" i="1"/>
  <c r="N784" i="1"/>
  <c r="AB785" i="1"/>
  <c r="L777" i="1"/>
  <c r="L778" i="1"/>
  <c r="L779" i="1"/>
  <c r="L780" i="1"/>
  <c r="L781" i="1"/>
  <c r="L782" i="1"/>
  <c r="L783" i="1"/>
  <c r="L784" i="1"/>
  <c r="N786" i="1"/>
  <c r="N787" i="1"/>
  <c r="N788" i="1"/>
  <c r="N789" i="1"/>
  <c r="N790" i="1"/>
  <c r="N791" i="1"/>
  <c r="N792" i="1"/>
  <c r="N793" i="1"/>
  <c r="AB794" i="1"/>
  <c r="L786" i="1"/>
  <c r="L787" i="1"/>
  <c r="L788" i="1"/>
  <c r="L789" i="1"/>
  <c r="L790" i="1"/>
  <c r="L791" i="1"/>
  <c r="L792" i="1"/>
  <c r="L793" i="1"/>
  <c r="N798" i="1"/>
  <c r="N802" i="1"/>
  <c r="AB803" i="1"/>
  <c r="L798" i="1"/>
  <c r="L802" i="1"/>
  <c r="N805" i="1"/>
  <c r="N806" i="1"/>
  <c r="AB807" i="1"/>
  <c r="L805" i="1"/>
  <c r="L806" i="1"/>
  <c r="N809" i="1"/>
  <c r="N810" i="1"/>
  <c r="N811" i="1"/>
  <c r="N812" i="1"/>
  <c r="N813" i="1"/>
  <c r="AB814" i="1"/>
  <c r="L809" i="1"/>
  <c r="L810" i="1"/>
  <c r="L811" i="1"/>
  <c r="L812" i="1"/>
  <c r="L813" i="1"/>
  <c r="AA796" i="1"/>
  <c r="M743" i="1"/>
  <c r="M744" i="1"/>
  <c r="M745" i="1"/>
  <c r="M747" i="1"/>
  <c r="M748" i="1"/>
  <c r="M749" i="1"/>
  <c r="M750" i="1"/>
  <c r="M751" i="1"/>
  <c r="M752" i="1"/>
  <c r="M753" i="1"/>
  <c r="M754" i="1"/>
  <c r="M755" i="1"/>
  <c r="M721" i="1"/>
  <c r="M722" i="1"/>
  <c r="M723" i="1"/>
  <c r="M724" i="1"/>
  <c r="M725" i="1"/>
  <c r="M714" i="1"/>
  <c r="M715" i="1"/>
  <c r="M716" i="1"/>
  <c r="M717" i="1"/>
  <c r="M718" i="1"/>
  <c r="M719" i="1"/>
  <c r="M768" i="1"/>
  <c r="M769" i="1"/>
  <c r="M770" i="1"/>
  <c r="M771" i="1"/>
  <c r="M772" i="1"/>
  <c r="M773" i="1"/>
  <c r="M774" i="1"/>
  <c r="M775" i="1"/>
  <c r="M757" i="1"/>
  <c r="M758" i="1"/>
  <c r="M759" i="1"/>
  <c r="M760" i="1"/>
  <c r="M761" i="1"/>
  <c r="M762" i="1"/>
  <c r="M763" i="1"/>
  <c r="M764" i="1"/>
  <c r="M765" i="1"/>
  <c r="M766" i="1"/>
  <c r="M793" i="1"/>
  <c r="M777" i="1"/>
  <c r="M778" i="1"/>
  <c r="M779" i="1"/>
  <c r="M780" i="1"/>
  <c r="M781" i="1"/>
  <c r="M782" i="1"/>
  <c r="M783" i="1"/>
  <c r="M784" i="1"/>
  <c r="O743" i="1"/>
  <c r="O744" i="1"/>
  <c r="O745" i="1"/>
  <c r="O747" i="1"/>
  <c r="O748" i="1"/>
  <c r="O749" i="1"/>
  <c r="O750" i="1"/>
  <c r="O751" i="1"/>
  <c r="O752" i="1"/>
  <c r="O753" i="1"/>
  <c r="O754" i="1"/>
  <c r="O755" i="1"/>
  <c r="O721" i="1"/>
  <c r="O722" i="1"/>
  <c r="O723" i="1"/>
  <c r="O724" i="1"/>
  <c r="O725" i="1"/>
  <c r="O714" i="1"/>
  <c r="O715" i="1"/>
  <c r="O716" i="1"/>
  <c r="O717" i="1"/>
  <c r="O718" i="1"/>
  <c r="O719" i="1"/>
  <c r="O768" i="1"/>
  <c r="O769" i="1"/>
  <c r="O770" i="1"/>
  <c r="O771" i="1"/>
  <c r="O772" i="1"/>
  <c r="O773" i="1"/>
  <c r="O774" i="1"/>
  <c r="O775" i="1"/>
  <c r="O757" i="1"/>
  <c r="O758" i="1"/>
  <c r="O759" i="1"/>
  <c r="O760" i="1"/>
  <c r="O761" i="1"/>
  <c r="O762" i="1"/>
  <c r="O763" i="1"/>
  <c r="O764" i="1"/>
  <c r="O765" i="1"/>
  <c r="O766" i="1"/>
  <c r="O793" i="1"/>
  <c r="O777" i="1"/>
  <c r="O778" i="1"/>
  <c r="O779" i="1"/>
  <c r="O780" i="1"/>
  <c r="O781" i="1"/>
  <c r="O782" i="1"/>
  <c r="O783" i="1"/>
  <c r="O784" i="1"/>
  <c r="M626" i="1"/>
  <c r="M627" i="1"/>
  <c r="O626" i="1"/>
  <c r="O627" i="1"/>
  <c r="M623" i="1"/>
  <c r="N623" i="1"/>
  <c r="O623" i="1"/>
  <c r="M624" i="1"/>
  <c r="N624" i="1"/>
  <c r="O624" i="1"/>
  <c r="M578" i="1"/>
  <c r="O578" i="1"/>
  <c r="M579" i="1"/>
  <c r="O579" i="1"/>
  <c r="M580" i="1"/>
  <c r="O580" i="1"/>
  <c r="M581" i="1"/>
  <c r="O581" i="1"/>
  <c r="M447" i="1"/>
  <c r="O447" i="1"/>
  <c r="M448" i="1"/>
  <c r="O448" i="1"/>
  <c r="M385" i="1"/>
  <c r="M386" i="1"/>
  <c r="O385" i="1"/>
  <c r="O386" i="1"/>
  <c r="O379" i="1"/>
  <c r="M379" i="1"/>
  <c r="M375" i="1"/>
  <c r="O375" i="1"/>
  <c r="M376" i="1"/>
  <c r="O376" i="1"/>
  <c r="M377" i="1"/>
  <c r="O377" i="1"/>
  <c r="M371" i="1"/>
  <c r="O371" i="1"/>
  <c r="M372" i="1"/>
  <c r="O372" i="1"/>
  <c r="M324" i="1"/>
  <c r="O324" i="1"/>
  <c r="M325" i="1"/>
  <c r="O325" i="1"/>
  <c r="M326" i="1"/>
  <c r="O326" i="1"/>
  <c r="O323" i="1"/>
  <c r="M323" i="1"/>
  <c r="M317" i="1"/>
  <c r="O317" i="1"/>
  <c r="M318" i="1"/>
  <c r="O318" i="1"/>
  <c r="M319" i="1"/>
  <c r="O319" i="1"/>
  <c r="M320" i="1"/>
  <c r="O320" i="1"/>
  <c r="M321" i="1"/>
  <c r="O321" i="1"/>
  <c r="O316" i="1"/>
  <c r="M316" i="1"/>
  <c r="O292" i="1"/>
  <c r="M292" i="1"/>
  <c r="M282" i="1"/>
  <c r="O282" i="1"/>
  <c r="M283" i="1"/>
  <c r="O283" i="1"/>
  <c r="M284" i="1"/>
  <c r="O284" i="1"/>
  <c r="M285" i="1"/>
  <c r="O285" i="1"/>
  <c r="M286" i="1"/>
  <c r="O286" i="1"/>
  <c r="M287" i="1"/>
  <c r="O287" i="1"/>
  <c r="M288" i="1"/>
  <c r="O288" i="1"/>
  <c r="M289" i="1"/>
  <c r="O289" i="1"/>
  <c r="M290" i="1"/>
  <c r="O290" i="1"/>
  <c r="O276" i="1"/>
  <c r="M276" i="1"/>
  <c r="M250" i="1"/>
  <c r="O250" i="1"/>
  <c r="O275" i="1" s="1"/>
  <c r="M251" i="1"/>
  <c r="O251" i="1"/>
  <c r="M252" i="1"/>
  <c r="O252" i="1"/>
  <c r="M253" i="1"/>
  <c r="O253" i="1"/>
  <c r="M254" i="1"/>
  <c r="O254" i="1"/>
  <c r="M255" i="1"/>
  <c r="O255" i="1"/>
  <c r="M256" i="1"/>
  <c r="O256" i="1"/>
  <c r="M257" i="1"/>
  <c r="O257" i="1"/>
  <c r="M258" i="1"/>
  <c r="O258" i="1"/>
  <c r="M259" i="1"/>
  <c r="O259" i="1"/>
  <c r="M260" i="1"/>
  <c r="O260" i="1"/>
  <c r="M261" i="1"/>
  <c r="O261" i="1"/>
  <c r="M101" i="1"/>
  <c r="O101" i="1"/>
  <c r="M102" i="1"/>
  <c r="O102" i="1"/>
  <c r="M103" i="1"/>
  <c r="O103" i="1"/>
  <c r="M104" i="1"/>
  <c r="O104" i="1"/>
  <c r="M105" i="1"/>
  <c r="O105" i="1"/>
  <c r="M106" i="1"/>
  <c r="O106" i="1"/>
  <c r="M107" i="1"/>
  <c r="O107" i="1"/>
  <c r="O100" i="1"/>
  <c r="M100" i="1"/>
  <c r="O65" i="1"/>
  <c r="O69" i="1" s="1"/>
  <c r="N65" i="1"/>
  <c r="N69" i="1" s="1"/>
  <c r="M65" i="1"/>
  <c r="O54" i="1"/>
  <c r="M54" i="1"/>
  <c r="M64" i="1" s="1"/>
  <c r="M78" i="1"/>
  <c r="O78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O36" i="1"/>
  <c r="M36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O786" i="1"/>
  <c r="O787" i="1"/>
  <c r="O788" i="1"/>
  <c r="O789" i="1"/>
  <c r="O790" i="1"/>
  <c r="O791" i="1"/>
  <c r="O792" i="1"/>
  <c r="M786" i="1"/>
  <c r="M787" i="1"/>
  <c r="M788" i="1"/>
  <c r="M789" i="1"/>
  <c r="M790" i="1"/>
  <c r="M791" i="1"/>
  <c r="M792" i="1"/>
  <c r="O919" i="1"/>
  <c r="M919" i="1"/>
  <c r="O917" i="1"/>
  <c r="M917" i="1"/>
  <c r="Z987" i="1"/>
  <c r="A619" i="1"/>
  <c r="M700" i="1"/>
  <c r="O700" i="1"/>
  <c r="O699" i="1"/>
  <c r="M699" i="1"/>
  <c r="O703" i="1"/>
  <c r="M703" i="1"/>
  <c r="M533" i="1"/>
  <c r="O533" i="1"/>
  <c r="M534" i="1"/>
  <c r="O534" i="1"/>
  <c r="M535" i="1"/>
  <c r="O535" i="1"/>
  <c r="O498" i="1"/>
  <c r="M498" i="1"/>
  <c r="M500" i="1" s="1"/>
  <c r="O499" i="1"/>
  <c r="M499" i="1"/>
  <c r="O249" i="1"/>
  <c r="M249" i="1"/>
  <c r="M275" i="1" s="1"/>
  <c r="M545" i="1"/>
  <c r="O545" i="1"/>
  <c r="M546" i="1"/>
  <c r="O546" i="1"/>
  <c r="O544" i="1"/>
  <c r="M544" i="1"/>
  <c r="M473" i="1"/>
  <c r="O473" i="1"/>
  <c r="M474" i="1"/>
  <c r="O474" i="1"/>
  <c r="M475" i="1"/>
  <c r="O475" i="1"/>
  <c r="O437" i="1"/>
  <c r="O439" i="1" s="1"/>
  <c r="M437" i="1"/>
  <c r="M435" i="1"/>
  <c r="O435" i="1"/>
  <c r="O486" i="1"/>
  <c r="M486" i="1"/>
  <c r="M484" i="1"/>
  <c r="O484" i="1"/>
  <c r="M277" i="1"/>
  <c r="M280" i="1" s="1"/>
  <c r="O277" i="1"/>
  <c r="M278" i="1"/>
  <c r="O278" i="1"/>
  <c r="O280" i="1" s="1"/>
  <c r="M279" i="1"/>
  <c r="O279" i="1"/>
  <c r="O219" i="1"/>
  <c r="M219" i="1"/>
  <c r="M207" i="1"/>
  <c r="O207" i="1"/>
  <c r="O206" i="1"/>
  <c r="M206" i="1"/>
  <c r="M201" i="1"/>
  <c r="O201" i="1"/>
  <c r="O200" i="1"/>
  <c r="M200" i="1"/>
  <c r="M198" i="1"/>
  <c r="O198" i="1"/>
  <c r="O492" i="1"/>
  <c r="M492" i="1"/>
  <c r="O490" i="1"/>
  <c r="M490" i="1"/>
  <c r="O489" i="1"/>
  <c r="M489" i="1"/>
  <c r="M130" i="1"/>
  <c r="O130" i="1"/>
  <c r="O129" i="1"/>
  <c r="M129" i="1"/>
  <c r="M805" i="1"/>
  <c r="O805" i="1"/>
  <c r="M806" i="1"/>
  <c r="O806" i="1"/>
  <c r="O807" i="1" s="1"/>
  <c r="M802" i="1"/>
  <c r="O802" i="1"/>
  <c r="M245" i="1"/>
  <c r="O245" i="1"/>
  <c r="M246" i="1"/>
  <c r="O246" i="1"/>
  <c r="M247" i="1"/>
  <c r="O247" i="1"/>
  <c r="O115" i="1"/>
  <c r="M115" i="1"/>
  <c r="O114" i="1"/>
  <c r="M114" i="1"/>
  <c r="M116" i="1" s="1"/>
  <c r="O111" i="1"/>
  <c r="M111" i="1"/>
  <c r="M829" i="1"/>
  <c r="O829" i="1"/>
  <c r="M830" i="1"/>
  <c r="O830" i="1"/>
  <c r="O506" i="1"/>
  <c r="M506" i="1"/>
  <c r="O901" i="1"/>
  <c r="O902" i="1" s="1"/>
  <c r="M901" i="1"/>
  <c r="M902" i="1" s="1"/>
  <c r="M899" i="1"/>
  <c r="O899" i="1"/>
  <c r="M889" i="1"/>
  <c r="O889" i="1"/>
  <c r="M890" i="1"/>
  <c r="O890" i="1"/>
  <c r="M844" i="1"/>
  <c r="O844" i="1"/>
  <c r="M885" i="1"/>
  <c r="O885" i="1"/>
  <c r="M886" i="1"/>
  <c r="O886" i="1"/>
  <c r="M869" i="1"/>
  <c r="O869" i="1"/>
  <c r="M870" i="1"/>
  <c r="O870" i="1"/>
  <c r="M871" i="1"/>
  <c r="O871" i="1"/>
  <c r="M872" i="1"/>
  <c r="O872" i="1"/>
  <c r="M539" i="1"/>
  <c r="O539" i="1"/>
  <c r="M540" i="1"/>
  <c r="O540" i="1"/>
  <c r="M541" i="1"/>
  <c r="O541" i="1"/>
  <c r="M542" i="1"/>
  <c r="O542" i="1"/>
  <c r="M152" i="1"/>
  <c r="O152" i="1"/>
  <c r="M153" i="1"/>
  <c r="O153" i="1"/>
  <c r="M154" i="1"/>
  <c r="O154" i="1"/>
  <c r="M155" i="1"/>
  <c r="O155" i="1"/>
  <c r="M156" i="1"/>
  <c r="O156" i="1"/>
  <c r="M157" i="1"/>
  <c r="O157" i="1"/>
  <c r="M158" i="1"/>
  <c r="O158" i="1"/>
  <c r="M810" i="1"/>
  <c r="O810" i="1"/>
  <c r="M811" i="1"/>
  <c r="O811" i="1"/>
  <c r="M812" i="1"/>
  <c r="O812" i="1"/>
  <c r="M813" i="1"/>
  <c r="O813" i="1"/>
  <c r="O809" i="1"/>
  <c r="M809" i="1"/>
  <c r="M893" i="1"/>
  <c r="O893" i="1"/>
  <c r="M894" i="1"/>
  <c r="O894" i="1"/>
  <c r="M895" i="1"/>
  <c r="O895" i="1"/>
  <c r="M896" i="1"/>
  <c r="O896" i="1"/>
  <c r="M866" i="1"/>
  <c r="O866" i="1"/>
  <c r="M863" i="1"/>
  <c r="O863" i="1"/>
  <c r="M864" i="1"/>
  <c r="O864" i="1"/>
  <c r="M865" i="1"/>
  <c r="O865" i="1"/>
  <c r="O970" i="1"/>
  <c r="M970" i="1"/>
  <c r="L970" i="1"/>
  <c r="O969" i="1"/>
  <c r="M969" i="1"/>
  <c r="L969" i="1"/>
  <c r="O968" i="1"/>
  <c r="M968" i="1"/>
  <c r="L968" i="1"/>
  <c r="L905" i="1"/>
  <c r="M905" i="1"/>
  <c r="N905" i="1"/>
  <c r="O905" i="1"/>
  <c r="L906" i="1"/>
  <c r="M906" i="1"/>
  <c r="N906" i="1"/>
  <c r="O906" i="1"/>
  <c r="M907" i="1"/>
  <c r="O907" i="1"/>
  <c r="M959" i="1"/>
  <c r="O959" i="1"/>
  <c r="M960" i="1"/>
  <c r="O960" i="1"/>
  <c r="M961" i="1"/>
  <c r="O961" i="1"/>
  <c r="M962" i="1"/>
  <c r="O962" i="1"/>
  <c r="M963" i="1"/>
  <c r="O963" i="1"/>
  <c r="M964" i="1"/>
  <c r="O964" i="1"/>
  <c r="M965" i="1"/>
  <c r="O965" i="1"/>
  <c r="M966" i="1"/>
  <c r="O966" i="1"/>
  <c r="M670" i="1"/>
  <c r="O670" i="1"/>
  <c r="M603" i="1"/>
  <c r="O603" i="1"/>
  <c r="M604" i="1"/>
  <c r="O604" i="1"/>
  <c r="M605" i="1"/>
  <c r="O605" i="1"/>
  <c r="M599" i="1"/>
  <c r="O599" i="1"/>
  <c r="M600" i="1"/>
  <c r="O600" i="1"/>
  <c r="M145" i="1"/>
  <c r="O145" i="1"/>
  <c r="M146" i="1"/>
  <c r="O146" i="1"/>
  <c r="M147" i="1"/>
  <c r="O147" i="1"/>
  <c r="M148" i="1"/>
  <c r="O148" i="1"/>
  <c r="M149" i="1"/>
  <c r="O149" i="1"/>
  <c r="M136" i="1"/>
  <c r="O136" i="1"/>
  <c r="M137" i="1"/>
  <c r="O137" i="1"/>
  <c r="M138" i="1"/>
  <c r="O138" i="1"/>
  <c r="M139" i="1"/>
  <c r="O139" i="1"/>
  <c r="M140" i="1"/>
  <c r="O140" i="1"/>
  <c r="M141" i="1"/>
  <c r="O141" i="1"/>
  <c r="M142" i="1"/>
  <c r="O142" i="1"/>
  <c r="M121" i="1"/>
  <c r="O121" i="1"/>
  <c r="M122" i="1"/>
  <c r="O122" i="1"/>
  <c r="M123" i="1"/>
  <c r="O123" i="1"/>
  <c r="M124" i="1"/>
  <c r="O124" i="1"/>
  <c r="M125" i="1"/>
  <c r="O125" i="1"/>
  <c r="M126" i="1"/>
  <c r="O126" i="1"/>
  <c r="M127" i="1"/>
  <c r="O127" i="1"/>
  <c r="O120" i="1"/>
  <c r="M120" i="1"/>
  <c r="M117" i="1"/>
  <c r="O117" i="1"/>
  <c r="M118" i="1"/>
  <c r="O118" i="1"/>
  <c r="O427" i="1"/>
  <c r="M427" i="1"/>
  <c r="O426" i="1"/>
  <c r="M426" i="1"/>
  <c r="O424" i="1"/>
  <c r="O425" i="1" s="1"/>
  <c r="M424" i="1"/>
  <c r="M425" i="1" s="1"/>
  <c r="A195" i="5"/>
  <c r="A150" i="5"/>
  <c r="O487" i="1"/>
  <c r="M487" i="1"/>
  <c r="M488" i="1" s="1"/>
  <c r="O483" i="1"/>
  <c r="M483" i="1"/>
  <c r="O611" i="1"/>
  <c r="M611" i="1"/>
  <c r="O610" i="1"/>
  <c r="M610" i="1"/>
  <c r="O985" i="1"/>
  <c r="M985" i="1"/>
  <c r="L985" i="1"/>
  <c r="O984" i="1"/>
  <c r="M984" i="1"/>
  <c r="L984" i="1"/>
  <c r="M909" i="1"/>
  <c r="O909" i="1"/>
  <c r="G2" i="3"/>
  <c r="F2" i="3"/>
  <c r="E2" i="3"/>
  <c r="D2" i="3"/>
  <c r="G4" i="3"/>
  <c r="F4" i="3"/>
  <c r="E4" i="3"/>
  <c r="D4" i="3"/>
  <c r="G11" i="3"/>
  <c r="F11" i="3"/>
  <c r="E11" i="3"/>
  <c r="D11" i="3"/>
  <c r="G12" i="3"/>
  <c r="F12" i="3"/>
  <c r="E12" i="3"/>
  <c r="D12" i="3"/>
  <c r="G6" i="3"/>
  <c r="F6" i="3"/>
  <c r="E6" i="3"/>
  <c r="D6" i="3"/>
  <c r="G3" i="3"/>
  <c r="F3" i="3"/>
  <c r="E3" i="3"/>
  <c r="D3" i="3"/>
  <c r="G10" i="3"/>
  <c r="F10" i="3"/>
  <c r="E10" i="3"/>
  <c r="D10" i="3"/>
  <c r="G9" i="3"/>
  <c r="F9" i="3"/>
  <c r="E9" i="3"/>
  <c r="D9" i="3"/>
  <c r="G8" i="3"/>
  <c r="F8" i="3"/>
  <c r="E8" i="3"/>
  <c r="D8" i="3"/>
  <c r="G5" i="3"/>
  <c r="F5" i="3"/>
  <c r="E5" i="3"/>
  <c r="D5" i="3"/>
  <c r="G7" i="3"/>
  <c r="F7" i="3"/>
  <c r="E7" i="3"/>
  <c r="D7" i="3"/>
  <c r="O602" i="1"/>
  <c r="M602" i="1"/>
  <c r="M536" i="1"/>
  <c r="O536" i="1"/>
  <c r="M529" i="1"/>
  <c r="O529" i="1"/>
  <c r="M530" i="1"/>
  <c r="O530" i="1"/>
  <c r="M556" i="1"/>
  <c r="O556" i="1"/>
  <c r="M557" i="1"/>
  <c r="O557" i="1"/>
  <c r="L459" i="1"/>
  <c r="M459" i="1"/>
  <c r="N459" i="1"/>
  <c r="O459" i="1"/>
  <c r="L460" i="1"/>
  <c r="M460" i="1"/>
  <c r="N460" i="1"/>
  <c r="O460" i="1"/>
  <c r="M438" i="1"/>
  <c r="M439" i="1" s="1"/>
  <c r="O438" i="1"/>
  <c r="M405" i="1"/>
  <c r="O405" i="1"/>
  <c r="M406" i="1"/>
  <c r="O406" i="1"/>
  <c r="M407" i="1"/>
  <c r="O407" i="1"/>
  <c r="M408" i="1"/>
  <c r="O408" i="1"/>
  <c r="M409" i="1"/>
  <c r="O409" i="1"/>
  <c r="M239" i="1"/>
  <c r="O239" i="1"/>
  <c r="M240" i="1"/>
  <c r="O240" i="1"/>
  <c r="M241" i="1"/>
  <c r="O241" i="1"/>
  <c r="M242" i="1"/>
  <c r="O242" i="1"/>
  <c r="M455" i="1"/>
  <c r="O455" i="1"/>
  <c r="M456" i="1"/>
  <c r="O456" i="1"/>
  <c r="M401" i="1"/>
  <c r="O401" i="1"/>
  <c r="M402" i="1"/>
  <c r="O402" i="1"/>
  <c r="M75" i="1"/>
  <c r="O75" i="1"/>
  <c r="M74" i="1"/>
  <c r="O74" i="1"/>
  <c r="L9" i="1"/>
  <c r="M9" i="1"/>
  <c r="O9" i="1"/>
  <c r="L10" i="1"/>
  <c r="M10" i="1"/>
  <c r="O10" i="1"/>
  <c r="L11" i="1"/>
  <c r="M11" i="1"/>
  <c r="O11" i="1"/>
  <c r="M13" i="1"/>
  <c r="O13" i="1"/>
  <c r="M70" i="1"/>
  <c r="O70" i="1"/>
  <c r="M71" i="1"/>
  <c r="O71" i="1"/>
  <c r="M73" i="1"/>
  <c r="O73" i="1"/>
  <c r="M77" i="1"/>
  <c r="O77" i="1"/>
  <c r="O90" i="1" s="1"/>
  <c r="M99" i="1"/>
  <c r="M112" i="1"/>
  <c r="M113" i="1" s="1"/>
  <c r="O112" i="1"/>
  <c r="M135" i="1"/>
  <c r="O135" i="1"/>
  <c r="M144" i="1"/>
  <c r="O144" i="1"/>
  <c r="M151" i="1"/>
  <c r="O151" i="1"/>
  <c r="O174" i="1"/>
  <c r="M179" i="1"/>
  <c r="M182" i="1" s="1"/>
  <c r="O179" i="1"/>
  <c r="O182" i="1" s="1"/>
  <c r="M183" i="1"/>
  <c r="O183" i="1"/>
  <c r="M184" i="1"/>
  <c r="O184" i="1"/>
  <c r="M186" i="1"/>
  <c r="O186" i="1"/>
  <c r="M187" i="1"/>
  <c r="O187" i="1"/>
  <c r="M189" i="1"/>
  <c r="O189" i="1"/>
  <c r="O192" i="1" s="1"/>
  <c r="L193" i="1"/>
  <c r="M193" i="1"/>
  <c r="N193" i="1"/>
  <c r="O193" i="1"/>
  <c r="L194" i="1"/>
  <c r="M194" i="1"/>
  <c r="N194" i="1"/>
  <c r="O194" i="1"/>
  <c r="L195" i="1"/>
  <c r="M195" i="1"/>
  <c r="N195" i="1"/>
  <c r="O195" i="1"/>
  <c r="M197" i="1"/>
  <c r="O197" i="1"/>
  <c r="O199" i="1" s="1"/>
  <c r="M203" i="1"/>
  <c r="O203" i="1"/>
  <c r="M204" i="1"/>
  <c r="O204" i="1"/>
  <c r="M209" i="1"/>
  <c r="O209" i="1"/>
  <c r="L212" i="1"/>
  <c r="M211" i="1"/>
  <c r="O211" i="1"/>
  <c r="M213" i="1"/>
  <c r="O213" i="1"/>
  <c r="M214" i="1"/>
  <c r="O214" i="1"/>
  <c r="M216" i="1"/>
  <c r="O216" i="1"/>
  <c r="M217" i="1"/>
  <c r="O217" i="1"/>
  <c r="M220" i="1"/>
  <c r="O220" i="1"/>
  <c r="O221" i="1" s="1"/>
  <c r="M222" i="1"/>
  <c r="O222" i="1"/>
  <c r="M223" i="1"/>
  <c r="O223" i="1"/>
  <c r="M225" i="1"/>
  <c r="O225" i="1"/>
  <c r="M226" i="1"/>
  <c r="O226" i="1"/>
  <c r="M227" i="1"/>
  <c r="O227" i="1"/>
  <c r="M231" i="1"/>
  <c r="O231" i="1"/>
  <c r="M232" i="1"/>
  <c r="O232" i="1"/>
  <c r="M233" i="1"/>
  <c r="O233" i="1"/>
  <c r="M235" i="1"/>
  <c r="O235" i="1"/>
  <c r="M236" i="1"/>
  <c r="O236" i="1"/>
  <c r="M238" i="1"/>
  <c r="O238" i="1"/>
  <c r="M244" i="1"/>
  <c r="O244" i="1"/>
  <c r="M281" i="1"/>
  <c r="O281" i="1"/>
  <c r="O291" i="1" s="1"/>
  <c r="M328" i="1"/>
  <c r="O328" i="1"/>
  <c r="M329" i="1"/>
  <c r="O329" i="1"/>
  <c r="M330" i="1"/>
  <c r="O330" i="1"/>
  <c r="M331" i="1"/>
  <c r="O331" i="1"/>
  <c r="M332" i="1"/>
  <c r="O332" i="1"/>
  <c r="M334" i="1"/>
  <c r="O334" i="1"/>
  <c r="M335" i="1"/>
  <c r="O335" i="1"/>
  <c r="M337" i="1"/>
  <c r="O337" i="1"/>
  <c r="M338" i="1"/>
  <c r="O338" i="1"/>
  <c r="M340" i="1"/>
  <c r="M353" i="1" s="1"/>
  <c r="O340" i="1"/>
  <c r="O353" i="1" s="1"/>
  <c r="M354" i="1"/>
  <c r="O354" i="1"/>
  <c r="O359" i="1" s="1"/>
  <c r="M365" i="1"/>
  <c r="M366" i="1" s="1"/>
  <c r="O365" i="1"/>
  <c r="O366" i="1" s="1"/>
  <c r="M367" i="1"/>
  <c r="O367" i="1"/>
  <c r="M368" i="1"/>
  <c r="O368" i="1"/>
  <c r="M370" i="1"/>
  <c r="O370" i="1"/>
  <c r="M374" i="1"/>
  <c r="O374" i="1"/>
  <c r="O378" i="1" s="1"/>
  <c r="M380" i="1"/>
  <c r="M381" i="1" s="1"/>
  <c r="O380" i="1"/>
  <c r="O381" i="1" s="1"/>
  <c r="M382" i="1"/>
  <c r="O382" i="1"/>
  <c r="M383" i="1"/>
  <c r="O383" i="1"/>
  <c r="M388" i="1"/>
  <c r="M389" i="1" s="1"/>
  <c r="O388" i="1"/>
  <c r="O389" i="1" s="1"/>
  <c r="M390" i="1"/>
  <c r="M391" i="1" s="1"/>
  <c r="O390" i="1"/>
  <c r="O391" i="1" s="1"/>
  <c r="M392" i="1"/>
  <c r="M396" i="1" s="1"/>
  <c r="O392" i="1"/>
  <c r="O396" i="1" s="1"/>
  <c r="M399" i="1"/>
  <c r="M400" i="1"/>
  <c r="O400" i="1"/>
  <c r="M404" i="1"/>
  <c r="O404" i="1"/>
  <c r="M411" i="1"/>
  <c r="O411" i="1"/>
  <c r="M412" i="1"/>
  <c r="O412" i="1"/>
  <c r="M414" i="1"/>
  <c r="O414" i="1"/>
  <c r="M415" i="1"/>
  <c r="O415" i="1"/>
  <c r="M416" i="1"/>
  <c r="O416" i="1"/>
  <c r="M418" i="1"/>
  <c r="O418" i="1"/>
  <c r="M419" i="1"/>
  <c r="O419" i="1"/>
  <c r="M421" i="1"/>
  <c r="N421" i="1"/>
  <c r="O421" i="1"/>
  <c r="M422" i="1"/>
  <c r="N422" i="1"/>
  <c r="O422" i="1"/>
  <c r="M429" i="1"/>
  <c r="M430" i="1" s="1"/>
  <c r="O429" i="1"/>
  <c r="O430" i="1" s="1"/>
  <c r="M432" i="1"/>
  <c r="M433" i="1" s="1"/>
  <c r="O432" i="1"/>
  <c r="O433" i="1" s="1"/>
  <c r="M434" i="1"/>
  <c r="O434" i="1"/>
  <c r="M440" i="1"/>
  <c r="M442" i="1" s="1"/>
  <c r="O440" i="1"/>
  <c r="O442" i="1" s="1"/>
  <c r="M446" i="1"/>
  <c r="O446" i="1"/>
  <c r="M450" i="1"/>
  <c r="O450" i="1"/>
  <c r="M451" i="1"/>
  <c r="O451" i="1"/>
  <c r="M452" i="1"/>
  <c r="O452" i="1"/>
  <c r="M454" i="1"/>
  <c r="O454" i="1"/>
  <c r="M458" i="1"/>
  <c r="M461" i="1" s="1"/>
  <c r="O458" i="1"/>
  <c r="O461" i="1" s="1"/>
  <c r="M462" i="1"/>
  <c r="O462" i="1"/>
  <c r="M463" i="1"/>
  <c r="O463" i="1"/>
  <c r="M465" i="1"/>
  <c r="M466" i="1" s="1"/>
  <c r="O465" i="1"/>
  <c r="O466" i="1" s="1"/>
  <c r="M467" i="1"/>
  <c r="M468" i="1" s="1"/>
  <c r="O467" i="1"/>
  <c r="O468" i="1" s="1"/>
  <c r="M469" i="1"/>
  <c r="O469" i="1"/>
  <c r="M470" i="1"/>
  <c r="O470" i="1"/>
  <c r="M472" i="1"/>
  <c r="O472" i="1"/>
  <c r="M477" i="1"/>
  <c r="O477" i="1"/>
  <c r="M478" i="1"/>
  <c r="O478" i="1"/>
  <c r="M480" i="1"/>
  <c r="O480" i="1"/>
  <c r="M481" i="1"/>
  <c r="O481" i="1"/>
  <c r="M496" i="1"/>
  <c r="M501" i="1"/>
  <c r="M502" i="1" s="1"/>
  <c r="O501" i="1"/>
  <c r="O502" i="1" s="1"/>
  <c r="M503" i="1"/>
  <c r="O503" i="1"/>
  <c r="M504" i="1"/>
  <c r="O504" i="1"/>
  <c r="M507" i="1"/>
  <c r="O507" i="1"/>
  <c r="M509" i="1"/>
  <c r="O509" i="1"/>
  <c r="M510" i="1"/>
  <c r="O510" i="1"/>
  <c r="M512" i="1"/>
  <c r="O512" i="1"/>
  <c r="M513" i="1"/>
  <c r="O513" i="1"/>
  <c r="M515" i="1"/>
  <c r="M520" i="1" s="1"/>
  <c r="O515" i="1"/>
  <c r="O520" i="1" s="1"/>
  <c r="M521" i="1"/>
  <c r="O521" i="1"/>
  <c r="M522" i="1"/>
  <c r="O522" i="1"/>
  <c r="M523" i="1"/>
  <c r="O523" i="1"/>
  <c r="M525" i="1"/>
  <c r="O525" i="1"/>
  <c r="M526" i="1"/>
  <c r="O526" i="1"/>
  <c r="M528" i="1"/>
  <c r="O528" i="1"/>
  <c r="M532" i="1"/>
  <c r="O532" i="1"/>
  <c r="M538" i="1"/>
  <c r="O538" i="1"/>
  <c r="M548" i="1"/>
  <c r="O548" i="1"/>
  <c r="M549" i="1"/>
  <c r="O549" i="1"/>
  <c r="M551" i="1"/>
  <c r="O551" i="1"/>
  <c r="M552" i="1"/>
  <c r="O552" i="1"/>
  <c r="M554" i="1"/>
  <c r="O554" i="1"/>
  <c r="M555" i="1"/>
  <c r="O555" i="1"/>
  <c r="M559" i="1"/>
  <c r="O559" i="1"/>
  <c r="M560" i="1"/>
  <c r="O560" i="1"/>
  <c r="M561" i="1"/>
  <c r="O561" i="1"/>
  <c r="M563" i="1"/>
  <c r="O563" i="1"/>
  <c r="M564" i="1"/>
  <c r="O564" i="1"/>
  <c r="M565" i="1"/>
  <c r="O565" i="1"/>
  <c r="M567" i="1"/>
  <c r="O567" i="1"/>
  <c r="M568" i="1"/>
  <c r="O568" i="1"/>
  <c r="M569" i="1"/>
  <c r="O569" i="1"/>
  <c r="M571" i="1"/>
  <c r="O571" i="1"/>
  <c r="M572" i="1"/>
  <c r="O572" i="1"/>
  <c r="M574" i="1"/>
  <c r="O574" i="1"/>
  <c r="M575" i="1"/>
  <c r="O575" i="1"/>
  <c r="M577" i="1"/>
  <c r="O577" i="1"/>
  <c r="M583" i="1"/>
  <c r="O583" i="1"/>
  <c r="M584" i="1"/>
  <c r="O584" i="1"/>
  <c r="M586" i="1"/>
  <c r="O586" i="1"/>
  <c r="M587" i="1"/>
  <c r="O587" i="1"/>
  <c r="M588" i="1"/>
  <c r="O588" i="1"/>
  <c r="M589" i="1"/>
  <c r="O589" i="1"/>
  <c r="M591" i="1"/>
  <c r="O591" i="1"/>
  <c r="M592" i="1"/>
  <c r="O592" i="1"/>
  <c r="M594" i="1"/>
  <c r="O594" i="1"/>
  <c r="M595" i="1"/>
  <c r="O595" i="1"/>
  <c r="M596" i="1"/>
  <c r="O596" i="1"/>
  <c r="M598" i="1"/>
  <c r="O598" i="1"/>
  <c r="M607" i="1"/>
  <c r="O607" i="1"/>
  <c r="M608" i="1"/>
  <c r="O608" i="1"/>
  <c r="M436" i="1"/>
  <c r="O208" i="1"/>
  <c r="O210" i="1" s="1"/>
  <c r="O99" i="1"/>
  <c r="M582" i="1"/>
  <c r="M445" i="1"/>
  <c r="M359" i="1"/>
  <c r="O399" i="1"/>
  <c r="O445" i="1"/>
  <c r="M174" i="1"/>
  <c r="M108" i="1"/>
  <c r="M315" i="1"/>
  <c r="M192" i="1"/>
  <c r="O64" i="1"/>
  <c r="O496" i="1"/>
  <c r="M69" i="1"/>
  <c r="O315" i="1"/>
  <c r="O202" i="1"/>
  <c r="O826" i="1"/>
  <c r="O827" i="1" s="1"/>
  <c r="M826" i="1"/>
  <c r="M827" i="1" s="1"/>
  <c r="O824" i="1"/>
  <c r="O825" i="1" s="1"/>
  <c r="M824" i="1"/>
  <c r="M825" i="1" s="1"/>
  <c r="O798" i="1"/>
  <c r="O803" i="1" s="1"/>
  <c r="M798" i="1"/>
  <c r="M803" i="1" s="1"/>
  <c r="M838" i="1"/>
  <c r="O838" i="1"/>
  <c r="O836" i="1"/>
  <c r="M836" i="1"/>
  <c r="M877" i="1"/>
  <c r="M878" i="1" s="1"/>
  <c r="O877" i="1"/>
  <c r="O878" i="1" s="1"/>
  <c r="M879" i="1"/>
  <c r="M880" i="1" s="1"/>
  <c r="O879" i="1"/>
  <c r="O880" i="1" s="1"/>
  <c r="M926" i="1"/>
  <c r="M927" i="1"/>
  <c r="O926" i="1"/>
  <c r="O927" i="1" s="1"/>
  <c r="M928" i="1"/>
  <c r="M929" i="1" s="1"/>
  <c r="O928" i="1"/>
  <c r="O929" i="1" s="1"/>
  <c r="M930" i="1"/>
  <c r="M931" i="1" s="1"/>
  <c r="O930" i="1"/>
  <c r="O931" i="1" s="1"/>
  <c r="M932" i="1"/>
  <c r="M933" i="1" s="1"/>
  <c r="O932" i="1"/>
  <c r="O933" i="1" s="1"/>
  <c r="M934" i="1"/>
  <c r="M935" i="1" s="1"/>
  <c r="O934" i="1"/>
  <c r="O935" i="1" s="1"/>
  <c r="M936" i="1"/>
  <c r="M937" i="1" s="1"/>
  <c r="O936" i="1"/>
  <c r="O937" i="1" s="1"/>
  <c r="M938" i="1"/>
  <c r="M939" i="1" s="1"/>
  <c r="O938" i="1"/>
  <c r="O939" i="1" s="1"/>
  <c r="M940" i="1"/>
  <c r="M941" i="1" s="1"/>
  <c r="O940" i="1"/>
  <c r="O941" i="1" s="1"/>
  <c r="M942" i="1"/>
  <c r="M943" i="1" s="1"/>
  <c r="O942" i="1"/>
  <c r="O943" i="1" s="1"/>
  <c r="M944" i="1"/>
  <c r="M945" i="1" s="1"/>
  <c r="O944" i="1"/>
  <c r="O945" i="1" s="1"/>
  <c r="M946" i="1"/>
  <c r="M947" i="1" s="1"/>
  <c r="O946" i="1"/>
  <c r="O947" i="1" s="1"/>
  <c r="M948" i="1"/>
  <c r="M949" i="1" s="1"/>
  <c r="O948" i="1"/>
  <c r="O949" i="1" s="1"/>
  <c r="M950" i="1"/>
  <c r="M951" i="1" s="1"/>
  <c r="O950" i="1"/>
  <c r="O951" i="1" s="1"/>
  <c r="M952" i="1"/>
  <c r="M953" i="1" s="1"/>
  <c r="O952" i="1"/>
  <c r="O953" i="1" s="1"/>
  <c r="M954" i="1"/>
  <c r="M955" i="1" s="1"/>
  <c r="O954" i="1"/>
  <c r="O955" i="1" s="1"/>
  <c r="M956" i="1"/>
  <c r="O956" i="1"/>
  <c r="O924" i="1"/>
  <c r="O925" i="1" s="1"/>
  <c r="M924" i="1"/>
  <c r="M925" i="1" s="1"/>
  <c r="O982" i="1"/>
  <c r="M982" i="1"/>
  <c r="L982" i="1"/>
  <c r="O981" i="1"/>
  <c r="M981" i="1"/>
  <c r="L981" i="1"/>
  <c r="M852" i="1"/>
  <c r="O852" i="1"/>
  <c r="M853" i="1"/>
  <c r="O853" i="1"/>
  <c r="M854" i="1"/>
  <c r="O854" i="1"/>
  <c r="M855" i="1"/>
  <c r="O855" i="1"/>
  <c r="M856" i="1"/>
  <c r="O856" i="1"/>
  <c r="L904" i="1"/>
  <c r="M904" i="1"/>
  <c r="N904" i="1"/>
  <c r="O904" i="1"/>
  <c r="L977" i="1"/>
  <c r="M977" i="1"/>
  <c r="O977" i="1"/>
  <c r="L978" i="1"/>
  <c r="M978" i="1"/>
  <c r="O978" i="1"/>
  <c r="O979" i="1"/>
  <c r="M979" i="1"/>
  <c r="L979" i="1"/>
  <c r="O976" i="1"/>
  <c r="M976" i="1"/>
  <c r="L976" i="1"/>
  <c r="A669" i="1"/>
  <c r="A712" i="1"/>
  <c r="O656" i="1"/>
  <c r="M656" i="1"/>
  <c r="O655" i="1"/>
  <c r="M655" i="1"/>
  <c r="O653" i="1"/>
  <c r="M653" i="1"/>
  <c r="O652" i="1"/>
  <c r="M652" i="1"/>
  <c r="M833" i="1"/>
  <c r="O833" i="1"/>
  <c r="M834" i="1"/>
  <c r="O834" i="1"/>
  <c r="O675" i="1"/>
  <c r="O676" i="1" s="1"/>
  <c r="M675" i="1"/>
  <c r="M676" i="1" s="1"/>
  <c r="M672" i="1"/>
  <c r="O672" i="1"/>
  <c r="M673" i="1"/>
  <c r="M674" i="1" s="1"/>
  <c r="O673" i="1"/>
  <c r="O674" i="1" s="1"/>
  <c r="O669" i="1"/>
  <c r="M669" i="1"/>
  <c r="M671" i="1" s="1"/>
  <c r="M664" i="1"/>
  <c r="O664" i="1"/>
  <c r="M665" i="1"/>
  <c r="O665" i="1"/>
  <c r="M666" i="1"/>
  <c r="O666" i="1"/>
  <c r="M667" i="1"/>
  <c r="O667" i="1"/>
  <c r="O663" i="1"/>
  <c r="M663" i="1"/>
  <c r="M661" i="1"/>
  <c r="O661" i="1"/>
  <c r="O660" i="1"/>
  <c r="M660" i="1"/>
  <c r="O644" i="1"/>
  <c r="M644" i="1"/>
  <c r="O643" i="1"/>
  <c r="M643" i="1"/>
  <c r="O641" i="1"/>
  <c r="M641" i="1"/>
  <c r="O640" i="1"/>
  <c r="M640" i="1"/>
  <c r="O634" i="1"/>
  <c r="O635" i="1" s="1"/>
  <c r="M634" i="1"/>
  <c r="M635" i="1" s="1"/>
  <c r="M632" i="1"/>
  <c r="M633" i="1" s="1"/>
  <c r="O632" i="1"/>
  <c r="O633" i="1" s="1"/>
  <c r="O631" i="1"/>
  <c r="M631" i="1"/>
  <c r="O705" i="1"/>
  <c r="M705" i="1"/>
  <c r="O704" i="1"/>
  <c r="M704" i="1"/>
  <c r="O701" i="1"/>
  <c r="M701" i="1"/>
  <c r="M702" i="1" s="1"/>
  <c r="O629" i="1"/>
  <c r="O630" i="1" s="1"/>
  <c r="M629" i="1"/>
  <c r="M630" i="1" s="1"/>
  <c r="O974" i="1"/>
  <c r="M974" i="1"/>
  <c r="L974" i="1"/>
  <c r="O973" i="1"/>
  <c r="M973" i="1"/>
  <c r="L973" i="1"/>
  <c r="O972" i="1"/>
  <c r="M972" i="1"/>
  <c r="L972" i="1"/>
  <c r="O875" i="1"/>
  <c r="M875" i="1"/>
  <c r="O882" i="1"/>
  <c r="M882" i="1"/>
  <c r="O860" i="1"/>
  <c r="M860" i="1"/>
  <c r="O859" i="1"/>
  <c r="M859" i="1"/>
  <c r="O650" i="1"/>
  <c r="M650" i="1"/>
  <c r="O649" i="1"/>
  <c r="M649" i="1"/>
  <c r="M647" i="1"/>
  <c r="O647" i="1"/>
  <c r="O646" i="1"/>
  <c r="M646" i="1"/>
  <c r="O858" i="1"/>
  <c r="M858" i="1"/>
  <c r="O679" i="1"/>
  <c r="O680" i="1" s="1"/>
  <c r="M679" i="1"/>
  <c r="M680" i="1" s="1"/>
  <c r="O677" i="1"/>
  <c r="O678" i="1" s="1"/>
  <c r="M677" i="1"/>
  <c r="M678" i="1" s="1"/>
  <c r="O868" i="1"/>
  <c r="M868" i="1"/>
  <c r="O922" i="1"/>
  <c r="O923" i="1" s="1"/>
  <c r="M922" i="1"/>
  <c r="M923" i="1" s="1"/>
  <c r="O920" i="1"/>
  <c r="O921" i="1" s="1"/>
  <c r="M920" i="1"/>
  <c r="M921" i="1" s="1"/>
  <c r="O912" i="1"/>
  <c r="M912" i="1"/>
  <c r="O911" i="1"/>
  <c r="M911" i="1"/>
  <c r="O832" i="1"/>
  <c r="M832" i="1"/>
  <c r="O849" i="1"/>
  <c r="O850" i="1"/>
  <c r="M849" i="1"/>
  <c r="M850" i="1" s="1"/>
  <c r="O709" i="1"/>
  <c r="O710" i="1" s="1"/>
  <c r="M709" i="1"/>
  <c r="M710" i="1" s="1"/>
  <c r="O707" i="1"/>
  <c r="O708" i="1" s="1"/>
  <c r="M707" i="1"/>
  <c r="M708" i="1" s="1"/>
  <c r="O683" i="1"/>
  <c r="M683" i="1"/>
  <c r="O958" i="1"/>
  <c r="M958" i="1"/>
  <c r="M967" i="1" s="1"/>
  <c r="O903" i="1"/>
  <c r="N903" i="1"/>
  <c r="M903" i="1"/>
  <c r="L903" i="1"/>
  <c r="O892" i="1"/>
  <c r="M892" i="1"/>
  <c r="O908" i="1"/>
  <c r="M908" i="1"/>
  <c r="O847" i="1"/>
  <c r="N847" i="1"/>
  <c r="M847" i="1"/>
  <c r="L847" i="1"/>
  <c r="O846" i="1"/>
  <c r="O848" i="1" s="1"/>
  <c r="M846" i="1"/>
  <c r="M848" i="1" s="1"/>
  <c r="O841" i="1"/>
  <c r="N841" i="1"/>
  <c r="M841" i="1"/>
  <c r="L841" i="1"/>
  <c r="O840" i="1"/>
  <c r="M840" i="1"/>
  <c r="M842" i="1" s="1"/>
  <c r="O681" i="1"/>
  <c r="O682" i="1" s="1"/>
  <c r="M681" i="1"/>
  <c r="M682" i="1" s="1"/>
  <c r="M684" i="1" s="1"/>
  <c r="O888" i="1"/>
  <c r="M888" i="1"/>
  <c r="O636" i="1"/>
  <c r="O637" i="1" s="1"/>
  <c r="M636" i="1"/>
  <c r="M637" i="1" s="1"/>
  <c r="O638" i="1"/>
  <c r="O639" i="1" s="1"/>
  <c r="M638" i="1"/>
  <c r="M639" i="1" s="1"/>
  <c r="AA615" i="1"/>
  <c r="AA619" i="1" s="1"/>
  <c r="O828" i="1"/>
  <c r="M828" i="1"/>
  <c r="O914" i="1"/>
  <c r="O915" i="1" s="1"/>
  <c r="M914" i="1"/>
  <c r="M915" i="1" s="1"/>
  <c r="O874" i="1"/>
  <c r="M874" i="1"/>
  <c r="O884" i="1"/>
  <c r="M884" i="1"/>
  <c r="O881" i="1"/>
  <c r="M881" i="1"/>
  <c r="O898" i="1"/>
  <c r="M898" i="1"/>
  <c r="M900" i="1" s="1"/>
  <c r="O622" i="1"/>
  <c r="O625" i="1" s="1"/>
  <c r="M622" i="1"/>
  <c r="M625" i="1" s="1"/>
  <c r="O818" i="1"/>
  <c r="O819" i="1" s="1"/>
  <c r="M818" i="1"/>
  <c r="M819" i="1" s="1"/>
  <c r="O862" i="1"/>
  <c r="O843" i="1"/>
  <c r="O845" i="1" s="1"/>
  <c r="O851" i="1"/>
  <c r="M862" i="1"/>
  <c r="M851" i="1"/>
  <c r="M843" i="1"/>
  <c r="O820" i="1"/>
  <c r="O821" i="1" s="1"/>
  <c r="M820" i="1"/>
  <c r="M821" i="1" s="1"/>
  <c r="Z712" i="1"/>
  <c r="L822" i="1"/>
  <c r="M891" i="1" l="1"/>
  <c r="M537" i="1"/>
  <c r="N366" i="1"/>
  <c r="Y366" i="1" s="1"/>
  <c r="N315" i="1"/>
  <c r="Y315" i="1" s="1"/>
  <c r="N182" i="1"/>
  <c r="Y182" i="1" s="1"/>
  <c r="N64" i="1"/>
  <c r="Y64" i="1" s="1"/>
  <c r="M845" i="1"/>
  <c r="M831" i="1"/>
  <c r="O910" i="1"/>
  <c r="O967" i="1"/>
  <c r="M873" i="1"/>
  <c r="O702" i="1"/>
  <c r="M476" i="1"/>
  <c r="O336" i="1"/>
  <c r="M90" i="1"/>
  <c r="M35" i="1"/>
  <c r="L986" i="1"/>
  <c r="N442" i="1"/>
  <c r="Y442" i="1" s="1"/>
  <c r="N353" i="1"/>
  <c r="Y353" i="1" s="1"/>
  <c r="L657" i="1"/>
  <c r="L612" i="1"/>
  <c r="N188" i="1"/>
  <c r="Y188" i="1" s="1"/>
  <c r="N12" i="1"/>
  <c r="Y12" i="1" s="1"/>
  <c r="AC12" i="1" s="1"/>
  <c r="AD12" i="1" s="1"/>
  <c r="M986" i="1"/>
  <c r="O53" i="1"/>
  <c r="M910" i="1"/>
  <c r="M876" i="1"/>
  <c r="O508" i="1"/>
  <c r="O696" i="1"/>
  <c r="O698" i="1" s="1"/>
  <c r="O857" i="1"/>
  <c r="O218" i="1"/>
  <c r="O215" i="1"/>
  <c r="M72" i="1"/>
  <c r="M485" i="1"/>
  <c r="M807" i="1"/>
  <c r="M808" i="1" s="1"/>
  <c r="O488" i="1"/>
  <c r="M547" i="1"/>
  <c r="O500" i="1"/>
  <c r="O212" i="1"/>
  <c r="O609" i="1"/>
  <c r="O573" i="1"/>
  <c r="O537" i="1"/>
  <c r="O514" i="1"/>
  <c r="O511" i="1"/>
  <c r="O464" i="1"/>
  <c r="O410" i="1"/>
  <c r="M333" i="1"/>
  <c r="M248" i="1"/>
  <c r="O188" i="1"/>
  <c r="O185" i="1"/>
  <c r="O72" i="1"/>
  <c r="M814" i="1"/>
  <c r="O228" i="1"/>
  <c r="M171" i="1"/>
  <c r="M543" i="1"/>
  <c r="O108" i="1"/>
  <c r="N955" i="1"/>
  <c r="Y955" i="1" s="1"/>
  <c r="AC955" i="1" s="1"/>
  <c r="AD955" i="1" s="1"/>
  <c r="M128" i="1"/>
  <c r="O171" i="1"/>
  <c r="M208" i="1"/>
  <c r="M210" i="1" s="1"/>
  <c r="M212" i="1" s="1"/>
  <c r="O327" i="1"/>
  <c r="N975" i="1"/>
  <c r="Y975" i="1" s="1"/>
  <c r="N939" i="1"/>
  <c r="Y939" i="1" s="1"/>
  <c r="AC939" i="1" s="1"/>
  <c r="AD939" i="1" s="1"/>
  <c r="AC916" i="1"/>
  <c r="AD916" i="1" s="1"/>
  <c r="N878" i="1"/>
  <c r="Y878" i="1" s="1"/>
  <c r="AC878" i="1" s="1"/>
  <c r="AD878" i="1" s="1"/>
  <c r="AC664" i="1"/>
  <c r="AD664" i="1" s="1"/>
  <c r="M199" i="1"/>
  <c r="O12" i="1"/>
  <c r="M12" i="1"/>
  <c r="O531" i="1"/>
  <c r="M606" i="1"/>
  <c r="O143" i="1"/>
  <c r="N234" i="1"/>
  <c r="Y234" i="1" s="1"/>
  <c r="L642" i="1"/>
  <c r="N597" i="1"/>
  <c r="Y597" i="1" s="1"/>
  <c r="N72" i="1"/>
  <c r="Y72" i="1" s="1"/>
  <c r="O876" i="1"/>
  <c r="O243" i="1"/>
  <c r="M150" i="1"/>
  <c r="O128" i="1"/>
  <c r="O543" i="1"/>
  <c r="M202" i="1"/>
  <c r="O485" i="1"/>
  <c r="O476" i="1"/>
  <c r="O547" i="1"/>
  <c r="O322" i="1"/>
  <c r="M373" i="1"/>
  <c r="O387" i="1"/>
  <c r="N776" i="1"/>
  <c r="Y776" i="1" s="1"/>
  <c r="M887" i="1"/>
  <c r="O582" i="1"/>
  <c r="O457" i="1"/>
  <c r="O449" i="1"/>
  <c r="O436" i="1"/>
  <c r="O417" i="1"/>
  <c r="O403" i="1"/>
  <c r="M378" i="1"/>
  <c r="M336" i="1"/>
  <c r="M291" i="1"/>
  <c r="M237" i="1"/>
  <c r="M228" i="1"/>
  <c r="M215" i="1"/>
  <c r="N825" i="1"/>
  <c r="Y825" i="1" s="1"/>
  <c r="N573" i="1"/>
  <c r="Y573" i="1" s="1"/>
  <c r="N453" i="1"/>
  <c r="Y453" i="1" s="1"/>
  <c r="L436" i="1"/>
  <c r="L234" i="1"/>
  <c r="N228" i="1"/>
  <c r="Y228" i="1" s="1"/>
  <c r="L221" i="1"/>
  <c r="N215" i="1"/>
  <c r="Y215" i="1" s="1"/>
  <c r="N205" i="1"/>
  <c r="Y205" i="1" s="1"/>
  <c r="L199" i="1"/>
  <c r="N185" i="1"/>
  <c r="Y185" i="1" s="1"/>
  <c r="L113" i="1"/>
  <c r="L72" i="1"/>
  <c r="O842" i="1"/>
  <c r="O76" i="1"/>
  <c r="M134" i="1"/>
  <c r="M53" i="1"/>
  <c r="M322" i="1"/>
  <c r="M327" i="1"/>
  <c r="M867" i="1"/>
  <c r="O900" i="1"/>
  <c r="O897" i="1"/>
  <c r="M601" i="1"/>
  <c r="O482" i="1"/>
  <c r="M464" i="1"/>
  <c r="M453" i="1"/>
  <c r="M420" i="1"/>
  <c r="O384" i="1"/>
  <c r="O373" i="1"/>
  <c r="N910" i="1"/>
  <c r="Y910" i="1" s="1"/>
  <c r="N880" i="1"/>
  <c r="Y880" i="1" s="1"/>
  <c r="N642" i="1"/>
  <c r="Y642" i="1" s="1"/>
  <c r="AC642" i="1" s="1"/>
  <c r="AD642" i="1" s="1"/>
  <c r="N601" i="1"/>
  <c r="Y601" i="1" s="1"/>
  <c r="L597" i="1"/>
  <c r="N593" i="1"/>
  <c r="Y593" i="1" s="1"/>
  <c r="L582" i="1"/>
  <c r="L566" i="1"/>
  <c r="L471" i="1"/>
  <c r="AC466" i="1"/>
  <c r="AD466" i="1" s="1"/>
  <c r="L464" i="1"/>
  <c r="L913" i="1"/>
  <c r="AC907" i="1"/>
  <c r="AD907" i="1" s="1"/>
  <c r="N684" i="1"/>
  <c r="Y684" i="1" s="1"/>
  <c r="L671" i="1"/>
  <c r="L654" i="1"/>
  <c r="N606" i="1"/>
  <c r="Y606" i="1" s="1"/>
  <c r="L590" i="1"/>
  <c r="N590" i="1"/>
  <c r="Y590" i="1" s="1"/>
  <c r="L576" i="1"/>
  <c r="N558" i="1"/>
  <c r="Y558" i="1" s="1"/>
  <c r="L553" i="1"/>
  <c r="L500" i="1"/>
  <c r="L143" i="1"/>
  <c r="L983" i="1"/>
  <c r="M508" i="1"/>
  <c r="M457" i="1"/>
  <c r="M449" i="1"/>
  <c r="O248" i="1"/>
  <c r="N243" i="1"/>
  <c r="Y243" i="1" s="1"/>
  <c r="N35" i="1"/>
  <c r="Y35" i="1" s="1"/>
  <c r="M883" i="1"/>
  <c r="O873" i="1"/>
  <c r="O671" i="1"/>
  <c r="O654" i="1"/>
  <c r="M983" i="1"/>
  <c r="O601" i="1"/>
  <c r="O505" i="1"/>
  <c r="M482" i="1"/>
  <c r="M479" i="1"/>
  <c r="M471" i="1"/>
  <c r="O420" i="1"/>
  <c r="M369" i="1"/>
  <c r="M339" i="1"/>
  <c r="M234" i="1"/>
  <c r="M224" i="1"/>
  <c r="M221" i="1"/>
  <c r="O35" i="1"/>
  <c r="N803" i="1"/>
  <c r="Y803" i="1" s="1"/>
  <c r="L720" i="1"/>
  <c r="N931" i="1"/>
  <c r="Y931" i="1" s="1"/>
  <c r="L900" i="1"/>
  <c r="L845" i="1"/>
  <c r="AC665" i="1"/>
  <c r="AD665" i="1" s="1"/>
  <c r="L476" i="1"/>
  <c r="N413" i="1"/>
  <c r="Y413" i="1" s="1"/>
  <c r="N403" i="1"/>
  <c r="Y403" i="1" s="1"/>
  <c r="L208" i="1"/>
  <c r="L188" i="1"/>
  <c r="AC188" i="1" s="1"/>
  <c r="AD188" i="1" s="1"/>
  <c r="O887" i="1"/>
  <c r="M897" i="1"/>
  <c r="M835" i="1"/>
  <c r="M857" i="1"/>
  <c r="O831" i="1"/>
  <c r="O891" i="1"/>
  <c r="M706" i="1"/>
  <c r="M642" i="1"/>
  <c r="M573" i="1"/>
  <c r="M527" i="1"/>
  <c r="M524" i="1"/>
  <c r="M514" i="1"/>
  <c r="M511" i="1"/>
  <c r="AB808" i="1"/>
  <c r="N861" i="1"/>
  <c r="Y861" i="1" s="1"/>
  <c r="AC685" i="1"/>
  <c r="AD685" i="1" s="1"/>
  <c r="N654" i="1"/>
  <c r="Y654" i="1" s="1"/>
  <c r="L648" i="1"/>
  <c r="L527" i="1"/>
  <c r="N524" i="1"/>
  <c r="Y524" i="1" s="1"/>
  <c r="N500" i="1"/>
  <c r="Y500" i="1" s="1"/>
  <c r="N488" i="1"/>
  <c r="Y488" i="1" s="1"/>
  <c r="N428" i="1"/>
  <c r="Y428" i="1" s="1"/>
  <c r="N417" i="1"/>
  <c r="Y417" i="1" s="1"/>
  <c r="L369" i="1"/>
  <c r="L280" i="1"/>
  <c r="L237" i="1"/>
  <c r="N134" i="1"/>
  <c r="Y134" i="1" s="1"/>
  <c r="N113" i="1"/>
  <c r="Y113" i="1" s="1"/>
  <c r="L76" i="1"/>
  <c r="O883" i="1"/>
  <c r="O479" i="1"/>
  <c r="O453" i="1"/>
  <c r="M384" i="1"/>
  <c r="O628" i="1"/>
  <c r="N814" i="1"/>
  <c r="Y814" i="1" s="1"/>
  <c r="N746" i="1"/>
  <c r="Y746" i="1" s="1"/>
  <c r="L684" i="1"/>
  <c r="L668" i="1"/>
  <c r="AC633" i="1"/>
  <c r="AD633" i="1" s="1"/>
  <c r="N553" i="1"/>
  <c r="Y553" i="1" s="1"/>
  <c r="AC502" i="1"/>
  <c r="AD502" i="1" s="1"/>
  <c r="L218" i="1"/>
  <c r="L696" i="1"/>
  <c r="L698" i="1" s="1"/>
  <c r="Y694" i="1"/>
  <c r="N967" i="1"/>
  <c r="Y967" i="1" s="1"/>
  <c r="AC680" i="1"/>
  <c r="AD680" i="1" s="1"/>
  <c r="N150" i="1"/>
  <c r="Y150" i="1" s="1"/>
  <c r="O861" i="1"/>
  <c r="O651" i="1"/>
  <c r="O590" i="1"/>
  <c r="O558" i="1"/>
  <c r="O553" i="1"/>
  <c r="O550" i="1"/>
  <c r="O527" i="1"/>
  <c r="O524" i="1"/>
  <c r="O471" i="1"/>
  <c r="O986" i="1"/>
  <c r="O428" i="1"/>
  <c r="M733" i="1"/>
  <c r="M746" i="1"/>
  <c r="N947" i="1"/>
  <c r="Y947" i="1" s="1"/>
  <c r="AC947" i="1" s="1"/>
  <c r="AD947" i="1" s="1"/>
  <c r="N902" i="1"/>
  <c r="Y902" i="1" s="1"/>
  <c r="AC902" i="1" s="1"/>
  <c r="AD902" i="1" s="1"/>
  <c r="N897" i="1"/>
  <c r="Y897" i="1" s="1"/>
  <c r="AC877" i="1"/>
  <c r="AD877" i="1" s="1"/>
  <c r="L861" i="1"/>
  <c r="N845" i="1"/>
  <c r="Y845" i="1" s="1"/>
  <c r="N835" i="1"/>
  <c r="Y835" i="1" s="1"/>
  <c r="N706" i="1"/>
  <c r="Y706" i="1" s="1"/>
  <c r="AC686" i="1"/>
  <c r="AD686" i="1" s="1"/>
  <c r="L609" i="1"/>
  <c r="N562" i="1"/>
  <c r="Y562" i="1" s="1"/>
  <c r="N550" i="1"/>
  <c r="Y550" i="1" s="1"/>
  <c r="L547" i="1"/>
  <c r="L457" i="1"/>
  <c r="N449" i="1"/>
  <c r="Y449" i="1" s="1"/>
  <c r="N221" i="1"/>
  <c r="Y221" i="1" s="1"/>
  <c r="N199" i="1"/>
  <c r="Y199" i="1" s="1"/>
  <c r="L496" i="1"/>
  <c r="AC496" i="1" s="1"/>
  <c r="AD496" i="1" s="1"/>
  <c r="M178" i="1"/>
  <c r="M196" i="1" s="1"/>
  <c r="O693" i="1"/>
  <c r="M693" i="1"/>
  <c r="M648" i="1"/>
  <c r="O642" i="1"/>
  <c r="O645" i="1"/>
  <c r="M668" i="1"/>
  <c r="M609" i="1"/>
  <c r="M593" i="1"/>
  <c r="M585" i="1"/>
  <c r="M576" i="1"/>
  <c r="M423" i="1"/>
  <c r="M417" i="1"/>
  <c r="M413" i="1"/>
  <c r="O369" i="1"/>
  <c r="O339" i="1"/>
  <c r="O237" i="1"/>
  <c r="O234" i="1"/>
  <c r="L12" i="1"/>
  <c r="M76" i="1"/>
  <c r="M428" i="1"/>
  <c r="N986" i="1"/>
  <c r="Y986" i="1" s="1"/>
  <c r="AC986" i="1" s="1"/>
  <c r="AD986" i="1" s="1"/>
  <c r="L910" i="1"/>
  <c r="L887" i="1"/>
  <c r="L883" i="1"/>
  <c r="AC694" i="1"/>
  <c r="AD694" i="1" s="1"/>
  <c r="L651" i="1"/>
  <c r="AC631" i="1"/>
  <c r="AD631" i="1" s="1"/>
  <c r="N628" i="1"/>
  <c r="Y628" i="1" s="1"/>
  <c r="AC617" i="1"/>
  <c r="AD617" i="1" s="1"/>
  <c r="L573" i="1"/>
  <c r="L543" i="1"/>
  <c r="L505" i="1"/>
  <c r="L488" i="1"/>
  <c r="N485" i="1"/>
  <c r="Y485" i="1" s="1"/>
  <c r="AC468" i="1"/>
  <c r="AD468" i="1" s="1"/>
  <c r="N464" i="1"/>
  <c r="Y464" i="1" s="1"/>
  <c r="L453" i="1"/>
  <c r="N420" i="1"/>
  <c r="Y420" i="1" s="1"/>
  <c r="L384" i="1"/>
  <c r="N369" i="1"/>
  <c r="Y369" i="1" s="1"/>
  <c r="L248" i="1"/>
  <c r="L224" i="1"/>
  <c r="Y819" i="1"/>
  <c r="AC819" i="1" s="1"/>
  <c r="N822" i="1"/>
  <c r="M822" i="1"/>
  <c r="O822" i="1"/>
  <c r="M645" i="1"/>
  <c r="O662" i="1"/>
  <c r="O668" i="1"/>
  <c r="N983" i="1"/>
  <c r="Y983" i="1" s="1"/>
  <c r="AC983" i="1" s="1"/>
  <c r="AD983" i="1" s="1"/>
  <c r="N980" i="1"/>
  <c r="Y980" i="1" s="1"/>
  <c r="L867" i="1"/>
  <c r="AC824" i="1"/>
  <c r="AD824" i="1" s="1"/>
  <c r="L628" i="1"/>
  <c r="L514" i="1"/>
  <c r="N471" i="1"/>
  <c r="Y471" i="1" s="1"/>
  <c r="L202" i="1"/>
  <c r="O975" i="1"/>
  <c r="M662" i="1"/>
  <c r="M505" i="1"/>
  <c r="AB796" i="1"/>
  <c r="L891" i="1"/>
  <c r="L873" i="1"/>
  <c r="AC838" i="1"/>
  <c r="AD838" i="1" s="1"/>
  <c r="N585" i="1"/>
  <c r="Y585" i="1" s="1"/>
  <c r="L327" i="1"/>
  <c r="AC918" i="1"/>
  <c r="AD918" i="1" s="1"/>
  <c r="N900" i="1"/>
  <c r="Y900" i="1" s="1"/>
  <c r="L876" i="1"/>
  <c r="Y682" i="1"/>
  <c r="AC682" i="1" s="1"/>
  <c r="AD682" i="1" s="1"/>
  <c r="AC630" i="1"/>
  <c r="AD630" i="1" s="1"/>
  <c r="AC520" i="1"/>
  <c r="AD520" i="1" s="1"/>
  <c r="AC231" i="1"/>
  <c r="AD231" i="1" s="1"/>
  <c r="N128" i="1"/>
  <c r="Y128" i="1" s="1"/>
  <c r="L69" i="1"/>
  <c r="AC69" i="1" s="1"/>
  <c r="AD69" i="1" s="1"/>
  <c r="L174" i="1"/>
  <c r="AC174" i="1" s="1"/>
  <c r="AD174" i="1" s="1"/>
  <c r="M403" i="1"/>
  <c r="AC917" i="1"/>
  <c r="AD917" i="1" s="1"/>
  <c r="L378" i="1"/>
  <c r="N248" i="1"/>
  <c r="Y248" i="1" s="1"/>
  <c r="O913" i="1"/>
  <c r="O648" i="1"/>
  <c r="M651" i="1"/>
  <c r="M861" i="1"/>
  <c r="L975" i="1"/>
  <c r="M975" i="1"/>
  <c r="O657" i="1"/>
  <c r="M980" i="1"/>
  <c r="O423" i="1"/>
  <c r="O224" i="1"/>
  <c r="M218" i="1"/>
  <c r="M205" i="1"/>
  <c r="O113" i="1"/>
  <c r="M612" i="1"/>
  <c r="M971" i="1"/>
  <c r="O814" i="1"/>
  <c r="O116" i="1"/>
  <c r="O119" i="1" s="1"/>
  <c r="M776" i="1"/>
  <c r="L814" i="1"/>
  <c r="Y942" i="1"/>
  <c r="AC942" i="1" s="1"/>
  <c r="AD942" i="1" s="1"/>
  <c r="N943" i="1"/>
  <c r="Y943" i="1" s="1"/>
  <c r="AC943" i="1" s="1"/>
  <c r="AD943" i="1" s="1"/>
  <c r="Y926" i="1"/>
  <c r="AC926" i="1" s="1"/>
  <c r="AD926" i="1" s="1"/>
  <c r="N927" i="1"/>
  <c r="Y927" i="1" s="1"/>
  <c r="AC927" i="1" s="1"/>
  <c r="AD927" i="1" s="1"/>
  <c r="AC848" i="1"/>
  <c r="AD848" i="1" s="1"/>
  <c r="AC842" i="1"/>
  <c r="AD842" i="1" s="1"/>
  <c r="AC678" i="1"/>
  <c r="AD678" i="1" s="1"/>
  <c r="L275" i="1"/>
  <c r="O835" i="1"/>
  <c r="N423" i="1"/>
  <c r="M188" i="1"/>
  <c r="M185" i="1"/>
  <c r="O785" i="1"/>
  <c r="O767" i="1"/>
  <c r="O756" i="1"/>
  <c r="M785" i="1"/>
  <c r="AC921" i="1"/>
  <c r="AD921" i="1" s="1"/>
  <c r="L322" i="1"/>
  <c r="L291" i="1"/>
  <c r="O808" i="1"/>
  <c r="M590" i="1"/>
  <c r="O333" i="1"/>
  <c r="M119" i="1"/>
  <c r="M143" i="1"/>
  <c r="L785" i="1"/>
  <c r="N767" i="1"/>
  <c r="Y767" i="1" s="1"/>
  <c r="N756" i="1"/>
  <c r="Y756" i="1" s="1"/>
  <c r="Y950" i="1"/>
  <c r="AC950" i="1" s="1"/>
  <c r="AD950" i="1" s="1"/>
  <c r="N951" i="1"/>
  <c r="Y951" i="1" s="1"/>
  <c r="AC951" i="1" s="1"/>
  <c r="AD951" i="1" s="1"/>
  <c r="Y934" i="1"/>
  <c r="AC934" i="1" s="1"/>
  <c r="AD934" i="1" s="1"/>
  <c r="N935" i="1"/>
  <c r="Y935" i="1" s="1"/>
  <c r="AC935" i="1" s="1"/>
  <c r="AD935" i="1" s="1"/>
  <c r="L537" i="1"/>
  <c r="L35" i="1"/>
  <c r="L64" i="1"/>
  <c r="AC64" i="1" s="1"/>
  <c r="AD64" i="1" s="1"/>
  <c r="O684" i="1"/>
  <c r="M913" i="1"/>
  <c r="O706" i="1"/>
  <c r="M654" i="1"/>
  <c r="L980" i="1"/>
  <c r="O983" i="1"/>
  <c r="O597" i="1"/>
  <c r="O593" i="1"/>
  <c r="O585" i="1"/>
  <c r="O576" i="1"/>
  <c r="M570" i="1"/>
  <c r="M566" i="1"/>
  <c r="M562" i="1"/>
  <c r="M558" i="1"/>
  <c r="M553" i="1"/>
  <c r="M550" i="1"/>
  <c r="O413" i="1"/>
  <c r="M243" i="1"/>
  <c r="M531" i="1"/>
  <c r="O150" i="1"/>
  <c r="O971" i="1"/>
  <c r="M491" i="1"/>
  <c r="M387" i="1"/>
  <c r="M756" i="1"/>
  <c r="L794" i="1"/>
  <c r="AC663" i="1"/>
  <c r="AD663" i="1" s="1"/>
  <c r="L53" i="1"/>
  <c r="L99" i="1"/>
  <c r="AC99" i="1" s="1"/>
  <c r="AD99" i="1" s="1"/>
  <c r="O134" i="1"/>
  <c r="M794" i="1"/>
  <c r="M628" i="1"/>
  <c r="O776" i="1"/>
  <c r="O746" i="1"/>
  <c r="N807" i="1"/>
  <c r="N794" i="1"/>
  <c r="Y794" i="1" s="1"/>
  <c r="N785" i="1"/>
  <c r="Y785" i="1" s="1"/>
  <c r="L746" i="1"/>
  <c r="L733" i="1"/>
  <c r="L967" i="1"/>
  <c r="N913" i="1"/>
  <c r="Y913" i="1" s="1"/>
  <c r="AC913" i="1" s="1"/>
  <c r="AD913" i="1" s="1"/>
  <c r="AC879" i="1"/>
  <c r="AD879" i="1" s="1"/>
  <c r="N873" i="1"/>
  <c r="Y873" i="1" s="1"/>
  <c r="AB987" i="1"/>
  <c r="L585" i="1"/>
  <c r="AC585" i="1" s="1"/>
  <c r="AD585" i="1" s="1"/>
  <c r="N275" i="1"/>
  <c r="Y275" i="1" s="1"/>
  <c r="L228" i="1"/>
  <c r="O733" i="1"/>
  <c r="M720" i="1"/>
  <c r="L807" i="1"/>
  <c r="L803" i="1"/>
  <c r="AC803" i="1" s="1"/>
  <c r="L776" i="1"/>
  <c r="N733" i="1"/>
  <c r="Y733" i="1" s="1"/>
  <c r="N720" i="1"/>
  <c r="Y720" i="1" s="1"/>
  <c r="N971" i="1"/>
  <c r="Y971" i="1" s="1"/>
  <c r="AC971" i="1" s="1"/>
  <c r="AD971" i="1" s="1"/>
  <c r="AC919" i="1"/>
  <c r="AD919" i="1" s="1"/>
  <c r="AC915" i="1"/>
  <c r="AD915" i="1" s="1"/>
  <c r="AC901" i="1"/>
  <c r="AD901" i="1" s="1"/>
  <c r="L897" i="1"/>
  <c r="N887" i="1"/>
  <c r="Y887" i="1" s="1"/>
  <c r="N831" i="1"/>
  <c r="Y831" i="1" s="1"/>
  <c r="AC688" i="1"/>
  <c r="AD688" i="1" s="1"/>
  <c r="N662" i="1"/>
  <c r="Y662" i="1" s="1"/>
  <c r="N651" i="1"/>
  <c r="Y651" i="1" s="1"/>
  <c r="L645" i="1"/>
  <c r="N612" i="1"/>
  <c r="Y612" i="1" s="1"/>
  <c r="AC612" i="1" s="1"/>
  <c r="AD612" i="1" s="1"/>
  <c r="L550" i="1"/>
  <c r="N505" i="1"/>
  <c r="Y505" i="1" s="1"/>
  <c r="N482" i="1"/>
  <c r="Y482" i="1" s="1"/>
  <c r="L420" i="1"/>
  <c r="L403" i="1"/>
  <c r="L396" i="1"/>
  <c r="AC396" i="1" s="1"/>
  <c r="AD396" i="1" s="1"/>
  <c r="N387" i="1"/>
  <c r="Y387" i="1" s="1"/>
  <c r="L373" i="1"/>
  <c r="L359" i="1"/>
  <c r="AC359" i="1" s="1"/>
  <c r="AD359" i="1" s="1"/>
  <c r="L333" i="1"/>
  <c r="N291" i="1"/>
  <c r="Y291" i="1" s="1"/>
  <c r="L182" i="1"/>
  <c r="AC182" i="1" s="1"/>
  <c r="AD182" i="1" s="1"/>
  <c r="N108" i="1"/>
  <c r="Y108" i="1" s="1"/>
  <c r="N178" i="1"/>
  <c r="N196" i="1" s="1"/>
  <c r="Y196" i="1" s="1"/>
  <c r="L366" i="1"/>
  <c r="AC366" i="1" s="1"/>
  <c r="AD366" i="1" s="1"/>
  <c r="L399" i="1"/>
  <c r="AC399" i="1" s="1"/>
  <c r="AD399" i="1" s="1"/>
  <c r="M410" i="1"/>
  <c r="O205" i="1"/>
  <c r="O606" i="1"/>
  <c r="O612" i="1"/>
  <c r="L971" i="1"/>
  <c r="O491" i="1"/>
  <c r="O794" i="1"/>
  <c r="O720" i="1"/>
  <c r="M767" i="1"/>
  <c r="L767" i="1"/>
  <c r="L756" i="1"/>
  <c r="AC956" i="1"/>
  <c r="AD956" i="1" s="1"/>
  <c r="AC954" i="1"/>
  <c r="AD954" i="1" s="1"/>
  <c r="AC946" i="1"/>
  <c r="AD946" i="1" s="1"/>
  <c r="AC938" i="1"/>
  <c r="AD938" i="1" s="1"/>
  <c r="AC930" i="1"/>
  <c r="AD930" i="1" s="1"/>
  <c r="N876" i="1"/>
  <c r="Y876" i="1" s="1"/>
  <c r="AC836" i="1"/>
  <c r="AD836" i="1" s="1"/>
  <c r="L835" i="1"/>
  <c r="L831" i="1"/>
  <c r="AC710" i="1"/>
  <c r="AD710" i="1" s="1"/>
  <c r="L706" i="1"/>
  <c r="L702" i="1"/>
  <c r="N671" i="1"/>
  <c r="Y671" i="1" s="1"/>
  <c r="N657" i="1"/>
  <c r="Y657" i="1" s="1"/>
  <c r="AC657" i="1" s="1"/>
  <c r="AD657" i="1" s="1"/>
  <c r="AC639" i="1"/>
  <c r="AD639" i="1" s="1"/>
  <c r="L562" i="1"/>
  <c r="N511" i="1"/>
  <c r="Y511" i="1" s="1"/>
  <c r="AC495" i="1"/>
  <c r="AD495" i="1" s="1"/>
  <c r="L485" i="1"/>
  <c r="N439" i="1"/>
  <c r="Y439" i="1" s="1"/>
  <c r="L339" i="1"/>
  <c r="N237" i="1"/>
  <c r="Y237" i="1" s="1"/>
  <c r="AC211" i="1"/>
  <c r="AD211" i="1" s="1"/>
  <c r="L205" i="1"/>
  <c r="AC205" i="1" s="1"/>
  <c r="AD205" i="1" s="1"/>
  <c r="N171" i="1"/>
  <c r="Y171" i="1" s="1"/>
  <c r="L116" i="1"/>
  <c r="L119" i="1" s="1"/>
  <c r="L90" i="1"/>
  <c r="AC826" i="1"/>
  <c r="AD826" i="1" s="1"/>
  <c r="AC821" i="1"/>
  <c r="AD821" i="1" s="1"/>
  <c r="N702" i="1"/>
  <c r="Y702" i="1" s="1"/>
  <c r="AC687" i="1"/>
  <c r="AD687" i="1" s="1"/>
  <c r="AC672" i="1"/>
  <c r="AD672" i="1" s="1"/>
  <c r="N668" i="1"/>
  <c r="Y668" i="1" s="1"/>
  <c r="L662" i="1"/>
  <c r="N648" i="1"/>
  <c r="Y648" i="1" s="1"/>
  <c r="L625" i="1"/>
  <c r="AC625" i="1" s="1"/>
  <c r="N609" i="1"/>
  <c r="Y609" i="1" s="1"/>
  <c r="L606" i="1"/>
  <c r="L601" i="1"/>
  <c r="L593" i="1"/>
  <c r="N570" i="1"/>
  <c r="Y570" i="1" s="1"/>
  <c r="N566" i="1"/>
  <c r="Y566" i="1" s="1"/>
  <c r="L558" i="1"/>
  <c r="N537" i="1"/>
  <c r="Y537" i="1" s="1"/>
  <c r="L531" i="1"/>
  <c r="N527" i="1"/>
  <c r="Y527" i="1" s="1"/>
  <c r="AC527" i="1" s="1"/>
  <c r="AD527" i="1" s="1"/>
  <c r="N508" i="1"/>
  <c r="Y508" i="1" s="1"/>
  <c r="N479" i="1"/>
  <c r="Y479" i="1" s="1"/>
  <c r="N476" i="1"/>
  <c r="Y476" i="1" s="1"/>
  <c r="AC461" i="1"/>
  <c r="AD461" i="1" s="1"/>
  <c r="L449" i="1"/>
  <c r="AC445" i="1"/>
  <c r="AD445" i="1" s="1"/>
  <c r="N436" i="1"/>
  <c r="Y436" i="1" s="1"/>
  <c r="L428" i="1"/>
  <c r="AC428" i="1" s="1"/>
  <c r="AD428" i="1" s="1"/>
  <c r="L423" i="1"/>
  <c r="AC423" i="1" s="1"/>
  <c r="AD423" i="1" s="1"/>
  <c r="L413" i="1"/>
  <c r="L387" i="1"/>
  <c r="N384" i="1"/>
  <c r="Y384" i="1" s="1"/>
  <c r="L336" i="1"/>
  <c r="N333" i="1"/>
  <c r="Y333" i="1" s="1"/>
  <c r="N327" i="1"/>
  <c r="Y327" i="1" s="1"/>
  <c r="AC327" i="1" s="1"/>
  <c r="AD327" i="1" s="1"/>
  <c r="N322" i="1"/>
  <c r="Y322" i="1" s="1"/>
  <c r="N280" i="1"/>
  <c r="Y280" i="1" s="1"/>
  <c r="L243" i="1"/>
  <c r="AC243" i="1" s="1"/>
  <c r="AD243" i="1" s="1"/>
  <c r="N224" i="1"/>
  <c r="Y224" i="1" s="1"/>
  <c r="N208" i="1"/>
  <c r="Y208" i="1" s="1"/>
  <c r="AC208" i="1" s="1"/>
  <c r="AD208" i="1" s="1"/>
  <c r="L192" i="1"/>
  <c r="AC192" i="1" s="1"/>
  <c r="AD192" i="1" s="1"/>
  <c r="L185" i="1"/>
  <c r="L171" i="1"/>
  <c r="N143" i="1"/>
  <c r="Y143" i="1" s="1"/>
  <c r="L134" i="1"/>
  <c r="L108" i="1"/>
  <c r="N76" i="1"/>
  <c r="Y76" i="1" s="1"/>
  <c r="AC76" i="1" s="1"/>
  <c r="AD76" i="1" s="1"/>
  <c r="O178" i="1"/>
  <c r="O196" i="1" s="1"/>
  <c r="L693" i="1"/>
  <c r="N693" i="1"/>
  <c r="Y693" i="1" s="1"/>
  <c r="M696" i="1"/>
  <c r="M698" i="1" s="1"/>
  <c r="AB712" i="1"/>
  <c r="N645" i="1"/>
  <c r="N582" i="1"/>
  <c r="Y582" i="1" s="1"/>
  <c r="AC582" i="1" s="1"/>
  <c r="AD582" i="1" s="1"/>
  <c r="N576" i="1"/>
  <c r="Y576" i="1" s="1"/>
  <c r="L570" i="1"/>
  <c r="N547" i="1"/>
  <c r="Y547" i="1" s="1"/>
  <c r="N543" i="1"/>
  <c r="Y543" i="1" s="1"/>
  <c r="N531" i="1"/>
  <c r="Y531" i="1" s="1"/>
  <c r="AC531" i="1" s="1"/>
  <c r="AD531" i="1" s="1"/>
  <c r="N514" i="1"/>
  <c r="Y514" i="1" s="1"/>
  <c r="L511" i="1"/>
  <c r="N491" i="1"/>
  <c r="Y491" i="1" s="1"/>
  <c r="L482" i="1"/>
  <c r="N457" i="1"/>
  <c r="Y457" i="1" s="1"/>
  <c r="AC457" i="1" s="1"/>
  <c r="AD457" i="1" s="1"/>
  <c r="L442" i="1"/>
  <c r="AC442" i="1" s="1"/>
  <c r="AD442" i="1" s="1"/>
  <c r="L439" i="1"/>
  <c r="AC425" i="1"/>
  <c r="AD425" i="1" s="1"/>
  <c r="L353" i="1"/>
  <c r="AC353" i="1" s="1"/>
  <c r="AD353" i="1" s="1"/>
  <c r="N339" i="1"/>
  <c r="Y339" i="1" s="1"/>
  <c r="N218" i="1"/>
  <c r="Y218" i="1" s="1"/>
  <c r="AC218" i="1" s="1"/>
  <c r="AD218" i="1" s="1"/>
  <c r="L215" i="1"/>
  <c r="AC215" i="1" s="1"/>
  <c r="AD215" i="1" s="1"/>
  <c r="N202" i="1"/>
  <c r="Y202" i="1" s="1"/>
  <c r="L150" i="1"/>
  <c r="L128" i="1"/>
  <c r="N116" i="1"/>
  <c r="Y116" i="1" s="1"/>
  <c r="N90" i="1"/>
  <c r="Y90" i="1" s="1"/>
  <c r="N53" i="1"/>
  <c r="Y53" i="1" s="1"/>
  <c r="L178" i="1"/>
  <c r="L196" i="1" s="1"/>
  <c r="N696" i="1"/>
  <c r="N698" i="1" s="1"/>
  <c r="Y698" i="1" s="1"/>
  <c r="M657" i="1"/>
  <c r="O566" i="1"/>
  <c r="AC975" i="1"/>
  <c r="AD975" i="1" s="1"/>
  <c r="AC931" i="1"/>
  <c r="AD931" i="1" s="1"/>
  <c r="O980" i="1"/>
  <c r="M597" i="1"/>
  <c r="O570" i="1"/>
  <c r="O562" i="1"/>
  <c r="AC980" i="1"/>
  <c r="AD980" i="1" s="1"/>
  <c r="AC923" i="1"/>
  <c r="AD923" i="1" s="1"/>
  <c r="N891" i="1"/>
  <c r="Y891" i="1" s="1"/>
  <c r="N857" i="1"/>
  <c r="Y857" i="1" s="1"/>
  <c r="AC825" i="1"/>
  <c r="AC708" i="1"/>
  <c r="AD708" i="1" s="1"/>
  <c r="AC674" i="1"/>
  <c r="AD674" i="1" s="1"/>
  <c r="AC637" i="1"/>
  <c r="AD637" i="1" s="1"/>
  <c r="AC597" i="1"/>
  <c r="AD597" i="1" s="1"/>
  <c r="L880" i="1"/>
  <c r="N867" i="1"/>
  <c r="Y867" i="1" s="1"/>
  <c r="L857" i="1"/>
  <c r="AC635" i="1"/>
  <c r="AD635" i="1" s="1"/>
  <c r="Y952" i="1"/>
  <c r="AC952" i="1" s="1"/>
  <c r="AD952" i="1" s="1"/>
  <c r="N953" i="1"/>
  <c r="Y953" i="1" s="1"/>
  <c r="AC953" i="1" s="1"/>
  <c r="AD953" i="1" s="1"/>
  <c r="Y948" i="1"/>
  <c r="AC948" i="1" s="1"/>
  <c r="AD948" i="1" s="1"/>
  <c r="N949" i="1"/>
  <c r="Y949" i="1" s="1"/>
  <c r="AC949" i="1" s="1"/>
  <c r="AD949" i="1" s="1"/>
  <c r="Y944" i="1"/>
  <c r="AC944" i="1" s="1"/>
  <c r="AD944" i="1" s="1"/>
  <c r="N945" i="1"/>
  <c r="Y945" i="1" s="1"/>
  <c r="AC945" i="1" s="1"/>
  <c r="AD945" i="1" s="1"/>
  <c r="Y940" i="1"/>
  <c r="AC940" i="1" s="1"/>
  <c r="AD940" i="1" s="1"/>
  <c r="N941" i="1"/>
  <c r="Y941" i="1" s="1"/>
  <c r="AC941" i="1" s="1"/>
  <c r="AD941" i="1" s="1"/>
  <c r="Y936" i="1"/>
  <c r="AC936" i="1" s="1"/>
  <c r="AD936" i="1" s="1"/>
  <c r="N937" i="1"/>
  <c r="Y937" i="1" s="1"/>
  <c r="AC937" i="1" s="1"/>
  <c r="AD937" i="1" s="1"/>
  <c r="Y932" i="1"/>
  <c r="AC932" i="1" s="1"/>
  <c r="AD932" i="1" s="1"/>
  <c r="N933" i="1"/>
  <c r="Y933" i="1" s="1"/>
  <c r="AC933" i="1" s="1"/>
  <c r="AD933" i="1" s="1"/>
  <c r="Y928" i="1"/>
  <c r="AC928" i="1" s="1"/>
  <c r="AD928" i="1" s="1"/>
  <c r="N929" i="1"/>
  <c r="Y929" i="1" s="1"/>
  <c r="AC929" i="1" s="1"/>
  <c r="AD929" i="1" s="1"/>
  <c r="Y924" i="1"/>
  <c r="AC924" i="1" s="1"/>
  <c r="AD924" i="1" s="1"/>
  <c r="N925" i="1"/>
  <c r="Y925" i="1" s="1"/>
  <c r="AC925" i="1" s="1"/>
  <c r="AD925" i="1" s="1"/>
  <c r="AC850" i="1"/>
  <c r="AD850" i="1" s="1"/>
  <c r="N883" i="1"/>
  <c r="Y883" i="1" s="1"/>
  <c r="AC883" i="1" s="1"/>
  <c r="AD883" i="1" s="1"/>
  <c r="AC676" i="1"/>
  <c r="AD676" i="1" s="1"/>
  <c r="N827" i="1"/>
  <c r="Y669" i="1"/>
  <c r="AC669" i="1" s="1"/>
  <c r="AD669" i="1" s="1"/>
  <c r="Y666" i="1"/>
  <c r="AC666" i="1" s="1"/>
  <c r="AD666" i="1" s="1"/>
  <c r="AB619" i="1"/>
  <c r="L491" i="1"/>
  <c r="L479" i="1"/>
  <c r="AC430" i="1"/>
  <c r="AD430" i="1" s="1"/>
  <c r="N410" i="1"/>
  <c r="Y410" i="1" s="1"/>
  <c r="L381" i="1"/>
  <c r="N373" i="1"/>
  <c r="Y373" i="1" s="1"/>
  <c r="N336" i="1"/>
  <c r="Y336" i="1" s="1"/>
  <c r="AB822" i="1"/>
  <c r="L410" i="1"/>
  <c r="AC391" i="1"/>
  <c r="AD391" i="1" s="1"/>
  <c r="AC389" i="1"/>
  <c r="AD389" i="1" s="1"/>
  <c r="N381" i="1"/>
  <c r="Y381" i="1" s="1"/>
  <c r="AC315" i="1"/>
  <c r="AD315" i="1" s="1"/>
  <c r="L524" i="1"/>
  <c r="AC524" i="1" s="1"/>
  <c r="AD524" i="1" s="1"/>
  <c r="L508" i="1"/>
  <c r="AC433" i="1"/>
  <c r="AD433" i="1" s="1"/>
  <c r="L417" i="1"/>
  <c r="AC417" i="1" s="1"/>
  <c r="AD417" i="1" s="1"/>
  <c r="N378" i="1"/>
  <c r="Y378" i="1" s="1"/>
  <c r="AC378" i="1" s="1"/>
  <c r="AD378" i="1" s="1"/>
  <c r="AC221" i="1"/>
  <c r="AD221" i="1" s="1"/>
  <c r="AC128" i="1" l="1"/>
  <c r="AD128" i="1" s="1"/>
  <c r="AC562" i="1"/>
  <c r="AD562" i="1" s="1"/>
  <c r="AC553" i="1"/>
  <c r="AD553" i="1" s="1"/>
  <c r="AC381" i="1"/>
  <c r="AD381" i="1" s="1"/>
  <c r="AC576" i="1"/>
  <c r="AD576" i="1" s="1"/>
  <c r="AC436" i="1"/>
  <c r="AD436" i="1" s="1"/>
  <c r="AC609" i="1"/>
  <c r="AD609" i="1" s="1"/>
  <c r="AC668" i="1"/>
  <c r="AD668" i="1" s="1"/>
  <c r="AC671" i="1"/>
  <c r="AD671" i="1" s="1"/>
  <c r="AC601" i="1"/>
  <c r="AD601" i="1" s="1"/>
  <c r="AC566" i="1"/>
  <c r="AD566" i="1" s="1"/>
  <c r="AC108" i="1"/>
  <c r="AD108" i="1" s="1"/>
  <c r="AC453" i="1"/>
  <c r="AD453" i="1" s="1"/>
  <c r="AC373" i="1"/>
  <c r="AD373" i="1" s="1"/>
  <c r="M815" i="1"/>
  <c r="AC648" i="1"/>
  <c r="AD648" i="1" s="1"/>
  <c r="AC339" i="1"/>
  <c r="AD339" i="1" s="1"/>
  <c r="AC511" i="1"/>
  <c r="AD511" i="1" s="1"/>
  <c r="AC500" i="1"/>
  <c r="AD500" i="1" s="1"/>
  <c r="AC654" i="1"/>
  <c r="AD654" i="1" s="1"/>
  <c r="AC72" i="1"/>
  <c r="AD72" i="1" s="1"/>
  <c r="L796" i="1"/>
  <c r="AC628" i="1"/>
  <c r="AD628" i="1" s="1"/>
  <c r="AC420" i="1"/>
  <c r="AD420" i="1" s="1"/>
  <c r="AC861" i="1"/>
  <c r="AD861" i="1" s="1"/>
  <c r="AC880" i="1"/>
  <c r="AD880" i="1" s="1"/>
  <c r="AC185" i="1"/>
  <c r="AD185" i="1" s="1"/>
  <c r="AC234" i="1"/>
  <c r="AD234" i="1" s="1"/>
  <c r="AC606" i="1"/>
  <c r="AD606" i="1" s="1"/>
  <c r="AC684" i="1"/>
  <c r="AD684" i="1" s="1"/>
  <c r="AC776" i="1"/>
  <c r="AD776" i="1" s="1"/>
  <c r="AC333" i="1"/>
  <c r="AD333" i="1" s="1"/>
  <c r="AC767" i="1"/>
  <c r="AD767" i="1" s="1"/>
  <c r="AC280" i="1"/>
  <c r="AD280" i="1" s="1"/>
  <c r="AC488" i="1"/>
  <c r="AD488" i="1" s="1"/>
  <c r="AC514" i="1"/>
  <c r="AD514" i="1" s="1"/>
  <c r="AC439" i="1"/>
  <c r="AD439" i="1" s="1"/>
  <c r="AC291" i="1"/>
  <c r="AD291" i="1" s="1"/>
  <c r="N808" i="1"/>
  <c r="N815" i="1" s="1"/>
  <c r="AC471" i="1"/>
  <c r="AD471" i="1" s="1"/>
  <c r="AC464" i="1"/>
  <c r="AD464" i="1" s="1"/>
  <c r="AC150" i="1"/>
  <c r="AD150" i="1" s="1"/>
  <c r="AC590" i="1"/>
  <c r="AD590" i="1" s="1"/>
  <c r="AC369" i="1"/>
  <c r="AD369" i="1" s="1"/>
  <c r="AC698" i="1"/>
  <c r="AD698" i="1" s="1"/>
  <c r="AC116" i="1"/>
  <c r="AD116" i="1" s="1"/>
  <c r="AC143" i="1"/>
  <c r="AD143" i="1" s="1"/>
  <c r="AC322" i="1"/>
  <c r="AD322" i="1" s="1"/>
  <c r="AC449" i="1"/>
  <c r="AD449" i="1" s="1"/>
  <c r="AC558" i="1"/>
  <c r="AD558" i="1" s="1"/>
  <c r="AC593" i="1"/>
  <c r="AD593" i="1" s="1"/>
  <c r="AC897" i="1"/>
  <c r="AD897" i="1" s="1"/>
  <c r="AC900" i="1"/>
  <c r="AD900" i="1" s="1"/>
  <c r="AC573" i="1"/>
  <c r="AD573" i="1" s="1"/>
  <c r="AC910" i="1"/>
  <c r="AD910" i="1" s="1"/>
  <c r="AC199" i="1"/>
  <c r="AD199" i="1" s="1"/>
  <c r="AC706" i="1"/>
  <c r="AD706" i="1" s="1"/>
  <c r="AC90" i="1"/>
  <c r="AD90" i="1" s="1"/>
  <c r="AC134" i="1"/>
  <c r="AD134" i="1" s="1"/>
  <c r="AC413" i="1"/>
  <c r="AD413" i="1" s="1"/>
  <c r="AC479" i="1"/>
  <c r="AD479" i="1" s="1"/>
  <c r="AC537" i="1"/>
  <c r="AD537" i="1" s="1"/>
  <c r="AC171" i="1"/>
  <c r="AD171" i="1" s="1"/>
  <c r="AC403" i="1"/>
  <c r="AD403" i="1" s="1"/>
  <c r="AC550" i="1"/>
  <c r="AD550" i="1" s="1"/>
  <c r="AC746" i="1"/>
  <c r="AD746" i="1" s="1"/>
  <c r="AC248" i="1"/>
  <c r="AD248" i="1" s="1"/>
  <c r="AC845" i="1"/>
  <c r="AD845" i="1" s="1"/>
  <c r="AC867" i="1"/>
  <c r="AD867" i="1" s="1"/>
  <c r="AC485" i="1"/>
  <c r="AD485" i="1" s="1"/>
  <c r="AC505" i="1"/>
  <c r="AD505" i="1" s="1"/>
  <c r="AC720" i="1"/>
  <c r="AD720" i="1" s="1"/>
  <c r="AC228" i="1"/>
  <c r="AD228" i="1" s="1"/>
  <c r="AC967" i="1"/>
  <c r="AD967" i="1" s="1"/>
  <c r="AC113" i="1"/>
  <c r="AD113" i="1" s="1"/>
  <c r="O619" i="1"/>
  <c r="AC785" i="1"/>
  <c r="AD785" i="1" s="1"/>
  <c r="AC794" i="1"/>
  <c r="AD794" i="1" s="1"/>
  <c r="AC508" i="1"/>
  <c r="AD508" i="1" s="1"/>
  <c r="N796" i="1"/>
  <c r="AC693" i="1"/>
  <c r="AD693" i="1" s="1"/>
  <c r="AC476" i="1"/>
  <c r="AD476" i="1" s="1"/>
  <c r="AC237" i="1"/>
  <c r="AD237" i="1" s="1"/>
  <c r="AC835" i="1"/>
  <c r="AD835" i="1" s="1"/>
  <c r="AC275" i="1"/>
  <c r="AD275" i="1" s="1"/>
  <c r="AC873" i="1"/>
  <c r="AD873" i="1" s="1"/>
  <c r="AC35" i="1"/>
  <c r="AD35" i="1" s="1"/>
  <c r="AC814" i="1"/>
  <c r="AD814" i="1" s="1"/>
  <c r="AC831" i="1"/>
  <c r="AD831" i="1" s="1"/>
  <c r="O712" i="1"/>
  <c r="AC336" i="1"/>
  <c r="AD336" i="1" s="1"/>
  <c r="N210" i="1"/>
  <c r="Y210" i="1" s="1"/>
  <c r="AC210" i="1" s="1"/>
  <c r="AD210" i="1" s="1"/>
  <c r="AC891" i="1"/>
  <c r="AD891" i="1" s="1"/>
  <c r="AC53" i="1"/>
  <c r="AD53" i="1" s="1"/>
  <c r="AC543" i="1"/>
  <c r="AD543" i="1" s="1"/>
  <c r="AC224" i="1"/>
  <c r="AD224" i="1" s="1"/>
  <c r="AC384" i="1"/>
  <c r="AD384" i="1" s="1"/>
  <c r="AC876" i="1"/>
  <c r="AD876" i="1" s="1"/>
  <c r="AC651" i="1"/>
  <c r="AD651" i="1" s="1"/>
  <c r="AC887" i="1"/>
  <c r="AD887" i="1" s="1"/>
  <c r="M796" i="1"/>
  <c r="O815" i="1"/>
  <c r="M987" i="1"/>
  <c r="Y178" i="1"/>
  <c r="AC178" i="1" s="1"/>
  <c r="AD178" i="1" s="1"/>
  <c r="AC547" i="1"/>
  <c r="AD547" i="1" s="1"/>
  <c r="AC662" i="1"/>
  <c r="AD662" i="1" s="1"/>
  <c r="AC491" i="1"/>
  <c r="AD491" i="1" s="1"/>
  <c r="AC202" i="1"/>
  <c r="AD202" i="1" s="1"/>
  <c r="AC387" i="1"/>
  <c r="AD387" i="1" s="1"/>
  <c r="AC702" i="1"/>
  <c r="AD702" i="1" s="1"/>
  <c r="AC733" i="1"/>
  <c r="AD733" i="1" s="1"/>
  <c r="AC196" i="1"/>
  <c r="AD196" i="1" s="1"/>
  <c r="O796" i="1"/>
  <c r="AC756" i="1"/>
  <c r="AD756" i="1" s="1"/>
  <c r="Y807" i="1"/>
  <c r="AC807" i="1" s="1"/>
  <c r="AD807" i="1" s="1"/>
  <c r="M619" i="1"/>
  <c r="M712" i="1"/>
  <c r="O987" i="1"/>
  <c r="AC570" i="1"/>
  <c r="AD570" i="1" s="1"/>
  <c r="L808" i="1"/>
  <c r="L815" i="1" s="1"/>
  <c r="L987" i="1"/>
  <c r="Y645" i="1"/>
  <c r="AC645" i="1" s="1"/>
  <c r="AD645" i="1" s="1"/>
  <c r="N712" i="1"/>
  <c r="L712" i="1"/>
  <c r="N119" i="1"/>
  <c r="Y119" i="1" s="1"/>
  <c r="AC119" i="1" s="1"/>
  <c r="AD119" i="1" s="1"/>
  <c r="AC482" i="1"/>
  <c r="AD482" i="1" s="1"/>
  <c r="L619" i="1"/>
  <c r="AC857" i="1"/>
  <c r="AD857" i="1" s="1"/>
  <c r="AD803" i="1"/>
  <c r="AC410" i="1"/>
  <c r="AD410" i="1" s="1"/>
  <c r="Y827" i="1"/>
  <c r="AC827" i="1" s="1"/>
  <c r="AD827" i="1" s="1"/>
  <c r="N987" i="1"/>
  <c r="AD625" i="1"/>
  <c r="AC822" i="1"/>
  <c r="AD822" i="1" s="1"/>
  <c r="AD819" i="1"/>
  <c r="AD825" i="1"/>
  <c r="N212" i="1" l="1"/>
  <c r="AC987" i="1"/>
  <c r="AD987" i="1" s="1"/>
  <c r="AC712" i="1"/>
  <c r="AD712" i="1" s="1"/>
  <c r="AC808" i="1"/>
  <c r="AD808" i="1" s="1"/>
  <c r="AC796" i="1"/>
  <c r="AD796" i="1" s="1"/>
  <c r="N619" i="1"/>
  <c r="AC619" i="1"/>
  <c r="AD619" i="1" s="1"/>
  <c r="M620" i="1" s="1"/>
  <c r="O620" i="1" l="1"/>
</calcChain>
</file>

<file path=xl/comments1.xml><?xml version="1.0" encoding="utf-8"?>
<comments xmlns="http://schemas.openxmlformats.org/spreadsheetml/2006/main">
  <authors>
    <author>admi n</author>
    <author>DELL</author>
    <author>Divya Kushwaha {Divya Kushwaha}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73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77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91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100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232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C235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469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72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0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685" authorId="0">
      <text>
        <r>
          <rPr>
            <b/>
            <sz val="9"/>
            <color indexed="81"/>
            <rFont val="Tahoma"/>
            <family val="2"/>
          </rPr>
          <t>DOC-15/06/14</t>
        </r>
      </text>
    </comment>
    <comment ref="C686" authorId="0">
      <text>
        <r>
          <rPr>
            <b/>
            <sz val="9"/>
            <color indexed="81"/>
            <rFont val="Tahoma"/>
            <family val="2"/>
          </rPr>
          <t>DOC-26/09/14</t>
        </r>
      </text>
    </comment>
  </commentList>
</comments>
</file>

<file path=xl/comments2.xml><?xml version="1.0" encoding="utf-8"?>
<comments xmlns="http://schemas.openxmlformats.org/spreadsheetml/2006/main">
  <authors>
    <author>admi n</author>
  </authors>
  <commentList>
    <comment ref="C167" authorId="0">
      <text>
        <r>
          <rPr>
            <b/>
            <sz val="9"/>
            <color indexed="81"/>
            <rFont val="Tahoma"/>
            <family val="2"/>
          </rPr>
          <t>LILO of Alld-Sarnath at Varanasi. DOCO on 1-4-16</t>
        </r>
      </text>
    </comment>
  </commentList>
</comments>
</file>

<file path=xl/comments3.xml><?xml version="1.0" encoding="utf-8"?>
<comments xmlns="http://schemas.openxmlformats.org/spreadsheetml/2006/main">
  <authors>
    <author>a</author>
    <author>Administrator</author>
    <author>admi n</author>
    <author>DELL</author>
    <author>DAD</author>
  </authors>
  <commentList>
    <comment ref="E50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3" authorId="1">
      <text>
        <r>
          <rPr>
            <b/>
            <sz val="9"/>
            <color indexed="81"/>
            <rFont val="Tahoma"/>
            <family val="2"/>
          </rPr>
          <t>220KV  M'PURI-M'PURI(UP)-I LILO at SIRSAGANJ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4" authorId="0">
      <text>
        <r>
          <rPr>
            <b/>
            <sz val="8"/>
            <color indexed="81"/>
            <rFont val="Tahoma"/>
            <family val="2"/>
          </rPr>
          <t>a:</t>
        </r>
        <r>
          <rPr>
            <sz val="8"/>
            <color indexed="81"/>
            <rFont val="Tahoma"/>
            <family val="2"/>
          </rPr>
          <t xml:space="preserve">
DOC-01.04.12</t>
        </r>
      </text>
    </comment>
    <comment ref="I86" authorId="1">
      <text>
        <r>
          <rPr>
            <b/>
            <sz val="9"/>
            <color indexed="81"/>
            <rFont val="Tahoma"/>
            <family val="2"/>
          </rPr>
          <t>'400KV  M'PURI-PARICHA-I LILO at URI</t>
        </r>
      </text>
    </comment>
    <comment ref="A96" authorId="2">
      <text>
        <r>
          <rPr>
            <sz val="9"/>
            <color indexed="81"/>
            <rFont val="Tahoma"/>
            <family val="2"/>
          </rPr>
          <t>Total-44.8km, PG-38.58km, HVPN-6.22km.</t>
        </r>
      </text>
    </comment>
    <comment ref="A97" authorId="2">
      <text>
        <r>
          <rPr>
            <sz val="9"/>
            <color indexed="81"/>
            <rFont val="Tahoma"/>
            <family val="2"/>
          </rPr>
          <t>Total-45.6km, PG-26.64km, HVPN-19km.</t>
        </r>
      </text>
    </comment>
    <comment ref="I98" authorId="3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220KV ROORKI-SIDKUL
</t>
        </r>
      </text>
    </comment>
    <comment ref="C10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09" authorId="4">
      <text>
        <r>
          <rPr>
            <b/>
            <sz val="9"/>
            <color indexed="81"/>
            <rFont val="Tahoma"/>
            <family val="2"/>
          </rPr>
          <t>LILO of 765KV FATEHPUR-GAYA at VARANASI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2" authorId="3">
      <text>
        <r>
          <rPr>
            <b/>
            <sz val="9"/>
            <color indexed="81"/>
            <rFont val="Tahoma"/>
            <family val="2"/>
          </rPr>
          <t xml:space="preserve">LILO of 400KV MEERUT-KAITHAL-I at Baghpat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3" authorId="3">
      <text>
        <r>
          <rPr>
            <b/>
            <sz val="9"/>
            <color indexed="81"/>
            <rFont val="Tahoma"/>
            <family val="2"/>
          </rPr>
          <t xml:space="preserve">LILO of 400KV MEERUT-KAITHAL-II at Baghpat </t>
        </r>
      </text>
    </comment>
    <comment ref="I128" authorId="3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</commentList>
</comments>
</file>

<file path=xl/comments4.xml><?xml version="1.0" encoding="utf-8"?>
<comments xmlns="http://schemas.openxmlformats.org/spreadsheetml/2006/main">
  <authors>
    <author>admi n</author>
    <author>DELL</author>
    <author>Divya Kushwaha {Divya Kushwaha}</author>
    <author>admin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LILO of Agra-Mrt at Gr Noida by WUPPTCL, March-16.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LILO of 765KV FATEHPUR-GAYA at VARANASI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LILO of 765KV FATEHPUR-GAYA at VARANASI. DOCO-1st April-16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LILO of Alld-Sarnath at Varanasi. DOCO on 1-4-16</t>
        </r>
      </text>
    </comment>
    <comment ref="D48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Bareilly rosa 1
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LILO of 400kv Lko-Bly-II line at Shahjahanpur on 11/06/14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3">
      <text>
        <r>
          <rPr>
            <sz val="9"/>
            <color indexed="81"/>
            <rFont val="Tahoma"/>
            <family val="2"/>
          </rPr>
          <t>Line Re-configured as 400kv Varanasi-Sasaram(ER) on 30-09-16.</t>
        </r>
      </text>
    </comment>
    <comment ref="D99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Tahoma"/>
            <family val="2"/>
          </rPr>
          <t>LILO of Alld-Sarnath at Varanasi on 1-4-16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1" authorId="3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02" authorId="3">
      <text>
        <r>
          <rPr>
            <sz val="9"/>
            <color indexed="81"/>
            <rFont val="Tahoma"/>
            <family val="2"/>
          </rPr>
          <t xml:space="preserve">LILO of Agra-Agra(UP)-I line at fatehabad on 19-10-16 under Lalitpur project.
</t>
        </r>
      </text>
    </comment>
    <comment ref="C143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144" authorId="2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  <comment ref="C239" authorId="0">
      <text>
        <r>
          <rPr>
            <b/>
            <sz val="9"/>
            <color indexed="81"/>
            <rFont val="Tahoma"/>
            <family val="2"/>
          </rPr>
          <t>DOC-26/05/2014</t>
        </r>
      </text>
    </comment>
  </commentList>
</comments>
</file>

<file path=xl/comments5.xml><?xml version="1.0" encoding="utf-8"?>
<comments xmlns="http://schemas.openxmlformats.org/spreadsheetml/2006/main">
  <authors>
    <author>Divya Kushwaha {Divya Kushwaha}</author>
  </authors>
  <commentList>
    <comment ref="A31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LILO of 220KV KNP-PANKI-I</t>
        </r>
      </text>
    </comment>
  </commentList>
</comments>
</file>

<file path=xl/comments6.xml><?xml version="1.0" encoding="utf-8"?>
<comments xmlns="http://schemas.openxmlformats.org/spreadsheetml/2006/main">
  <authors>
    <author>Divya Kushwaha {Divya Kushwaha}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Divya Kushwaha {Divya Kushwaha}:</t>
        </r>
        <r>
          <rPr>
            <sz val="9"/>
            <color indexed="81"/>
            <rFont val="Tahoma"/>
            <family val="2"/>
          </rPr>
          <t xml:space="preserve">
B/REACTOR 1</t>
        </r>
      </text>
    </comment>
  </commentList>
</comments>
</file>

<file path=xl/sharedStrings.xml><?xml version="1.0" encoding="utf-8"?>
<sst xmlns="http://schemas.openxmlformats.org/spreadsheetml/2006/main" count="5873" uniqueCount="1496">
  <si>
    <t>Sr.No.</t>
  </si>
  <si>
    <t>Unique ID of transmission Element</t>
  </si>
  <si>
    <t>ELEMENT NAME</t>
  </si>
  <si>
    <t>Description (Length/Nos./MVA/MVAr/MW/etc.)</t>
  </si>
  <si>
    <t>Region</t>
  </si>
  <si>
    <t>Type of failure</t>
  </si>
  <si>
    <t>OUTAGE</t>
  </si>
  <si>
    <t>RESTORATION</t>
  </si>
  <si>
    <t>Restoration Time as per Regulation 5(b)                                                (2)</t>
  </si>
  <si>
    <t>Whether Restoration Time more than normative (Y/N)</t>
  </si>
  <si>
    <t>Difference between Actual and Norm                                            1-2</t>
  </si>
  <si>
    <t>Detailed Reason(s) for Outage</t>
  </si>
  <si>
    <t>Outage Certifying Agency and Reference Document</t>
  </si>
  <si>
    <t xml:space="preserve">Total Duration Available for Consideration </t>
  </si>
  <si>
    <t>SIL</t>
  </si>
  <si>
    <t>Ckt. Kms.</t>
  </si>
  <si>
    <t xml:space="preserve">Weightage Factor </t>
  </si>
  <si>
    <t>H=(G*(Z-@))/Z</t>
  </si>
  <si>
    <t>% Availability as certified by certifying agency</t>
  </si>
  <si>
    <t>DATE    TIME</t>
  </si>
  <si>
    <t>No. of towers damaged</t>
  </si>
  <si>
    <t xml:space="preserve">no. of insulator failed </t>
  </si>
  <si>
    <t>ISTS Licensee</t>
  </si>
  <si>
    <t>OTHERS</t>
  </si>
  <si>
    <t>System constraint/ Natural calamity/ Militancy</t>
  </si>
  <si>
    <t>Deemed Available</t>
  </si>
  <si>
    <t xml:space="preserve"> @ (T)</t>
  </si>
  <si>
    <t xml:space="preserve"> # (U)</t>
  </si>
  <si>
    <t xml:space="preserve"> &amp; ( C )</t>
  </si>
  <si>
    <t xml:space="preserve"> * (D)</t>
  </si>
  <si>
    <t>Z</t>
  </si>
  <si>
    <t>( E)</t>
  </si>
  <si>
    <t>( F)</t>
  </si>
  <si>
    <t>G=E x F</t>
  </si>
  <si>
    <t>Hrs:Min</t>
  </si>
  <si>
    <t>Code</t>
  </si>
  <si>
    <t>Hrs</t>
  </si>
  <si>
    <t>E</t>
  </si>
  <si>
    <t>F</t>
  </si>
  <si>
    <t>G</t>
  </si>
  <si>
    <t>H</t>
  </si>
  <si>
    <t xml:space="preserve"> A</t>
  </si>
  <si>
    <t xml:space="preserve"> 765 KV TRANS LINES</t>
  </si>
  <si>
    <t>--</t>
  </si>
  <si>
    <t>NR176502</t>
  </si>
  <si>
    <t>765KV AGRA-FATEHPUR-I</t>
  </si>
  <si>
    <t>LVRD</t>
  </si>
  <si>
    <t>SUB TOTAL</t>
  </si>
  <si>
    <t>NR176507</t>
  </si>
  <si>
    <t>765KV AGRA-FATEHPUR-II</t>
  </si>
  <si>
    <t>765KV AGRA-JHATIKALA</t>
  </si>
  <si>
    <t>NR176506</t>
  </si>
  <si>
    <t>765KV FATEHPUR-SASARAM</t>
  </si>
  <si>
    <t>NR176501</t>
  </si>
  <si>
    <t>765KV LUCKNOW-BALIA</t>
  </si>
  <si>
    <t>B</t>
  </si>
  <si>
    <t xml:space="preserve"> 400 KV TRANS LINES</t>
  </si>
  <si>
    <t>NR140002</t>
  </si>
  <si>
    <t>400KV AGRA-AGRA(UP)-II</t>
  </si>
  <si>
    <t>NR140003</t>
  </si>
  <si>
    <t>400KV AGRA-AURAIYA-I</t>
  </si>
  <si>
    <t>NR140004</t>
  </si>
  <si>
    <t>400KV AGRA-AURAIYA-II</t>
  </si>
  <si>
    <t>NR140005</t>
  </si>
  <si>
    <t>400KV AGRA-BASSI-I</t>
  </si>
  <si>
    <t>NR140008</t>
  </si>
  <si>
    <t>400KV AGRA-BHIWADI-I</t>
  </si>
  <si>
    <t>NR140009</t>
  </si>
  <si>
    <t>400KV AGRA-BHIWADI-II</t>
  </si>
  <si>
    <t>NR140010</t>
  </si>
  <si>
    <t>400KV AGRA-BLBGRH</t>
  </si>
  <si>
    <t>NR140122</t>
  </si>
  <si>
    <t>400KV ALLD-FATEHPUR-I</t>
  </si>
  <si>
    <t>NR140123</t>
  </si>
  <si>
    <t>400KV ALLD-FATEHPUR-II</t>
  </si>
  <si>
    <t>NR140104</t>
  </si>
  <si>
    <t>400KV ALLD-FATEHPUR-III</t>
  </si>
  <si>
    <t>NR140012</t>
  </si>
  <si>
    <t>400KV ALLD-KNP-II</t>
  </si>
  <si>
    <t>NR140019</t>
  </si>
  <si>
    <t>400KV BALIA-MAU-I</t>
  </si>
  <si>
    <t>NR140020</t>
  </si>
  <si>
    <t>400KV BALIA-MAU-II</t>
  </si>
  <si>
    <t>NR140140</t>
  </si>
  <si>
    <t>400KV BALIA-SOHAWAL-I</t>
  </si>
  <si>
    <t>NR140120</t>
  </si>
  <si>
    <t>400KV BALIA-SOHAWAL-II</t>
  </si>
  <si>
    <t>NR140150</t>
  </si>
  <si>
    <t>400KV BAREILLY-BAREILLY(765)-I</t>
  </si>
  <si>
    <t>NR140023</t>
  </si>
  <si>
    <t>400KV BAREILLY-BRLY(UP)-I</t>
  </si>
  <si>
    <t>NR140024</t>
  </si>
  <si>
    <t>400KV BAREILLY-BRLY(UP)-II</t>
  </si>
  <si>
    <t>NR140025</t>
  </si>
  <si>
    <t>400KV BAREILLY-LKO(UP)</t>
  </si>
  <si>
    <t>NR140026</t>
  </si>
  <si>
    <t>400KV BAREILLY-MBAD-I</t>
  </si>
  <si>
    <t>NR140027</t>
  </si>
  <si>
    <t>400KV BAREILLY-MBAD-II</t>
  </si>
  <si>
    <t>NR140115</t>
  </si>
  <si>
    <t xml:space="preserve">400KV BAREILLY-ROSA-I </t>
  </si>
  <si>
    <t>NR140037</t>
  </si>
  <si>
    <t xml:space="preserve">400KV BLBGRH-MAINPURI-I </t>
  </si>
  <si>
    <t>NR140038</t>
  </si>
  <si>
    <t xml:space="preserve">400KV BLBGRH-MAINPURI-II  </t>
  </si>
  <si>
    <t>NR140124</t>
  </si>
  <si>
    <t xml:space="preserve">400KV FATEHPUR-MAINPURI-I </t>
  </si>
  <si>
    <t>NR140125</t>
  </si>
  <si>
    <t>400KV FATEHPUR-MAINPURI-II</t>
  </si>
  <si>
    <t>NR140046</t>
  </si>
  <si>
    <t>400KV GORAKH-GORAKH-I</t>
  </si>
  <si>
    <t>NR140047</t>
  </si>
  <si>
    <t>400KV GORKH-GORAKH-II</t>
  </si>
  <si>
    <t>NR140052</t>
  </si>
  <si>
    <t>400KV KNP-AGRA</t>
  </si>
  <si>
    <t>NR140053</t>
  </si>
  <si>
    <t>400KV KNP-AURAIYA-I</t>
  </si>
  <si>
    <t>NR140054</t>
  </si>
  <si>
    <t>400KV KNP-AURAIYA-II</t>
  </si>
  <si>
    <t>NR140055</t>
  </si>
  <si>
    <t>400KV KNP-BLBGARH-I</t>
  </si>
  <si>
    <t>NR140056</t>
  </si>
  <si>
    <t>400KV KNP-BLBGARH-II</t>
  </si>
  <si>
    <t>NR140057</t>
  </si>
  <si>
    <t>400KV KNP-BLBGARH-III</t>
  </si>
  <si>
    <t>NR140110</t>
  </si>
  <si>
    <t>400KV KNP-FATEHPUR-I</t>
  </si>
  <si>
    <t>NR140105</t>
  </si>
  <si>
    <t>400KV KNP-FATEHPUR-II</t>
  </si>
  <si>
    <t>NR140058</t>
  </si>
  <si>
    <t>400KV KNP-PANKI-I</t>
  </si>
  <si>
    <t>NR140059</t>
  </si>
  <si>
    <t>400KV KNP-PANKI-II</t>
  </si>
  <si>
    <t>NR140070</t>
  </si>
  <si>
    <t>400KV LUCKNOW-GORAKH-III</t>
  </si>
  <si>
    <t>NR140071</t>
  </si>
  <si>
    <t>400KV LUCKNOW-GORAKH-IV</t>
  </si>
  <si>
    <t>NR140112</t>
  </si>
  <si>
    <t>400KV LUCKNOW-LKO(765)-I</t>
  </si>
  <si>
    <t>NR140113</t>
  </si>
  <si>
    <t>400KV LUCKNOW-LKO(765)-II</t>
  </si>
  <si>
    <t>NR140072</t>
  </si>
  <si>
    <t>400KV LUCKNOW-LKO(UP)</t>
  </si>
  <si>
    <t>NR140114</t>
  </si>
  <si>
    <t xml:space="preserve">400KV LUCKNOW-ROSA-I </t>
  </si>
  <si>
    <t>NR140141</t>
  </si>
  <si>
    <t>400KV LUCKNOW-SOHAWAL-I</t>
  </si>
  <si>
    <t>NR140121</t>
  </si>
  <si>
    <t>400KV LUCKNOW-SOHAWAL-II</t>
  </si>
  <si>
    <t>NR140073</t>
  </si>
  <si>
    <t>400KV LUCKNOW-SULTANPR</t>
  </si>
  <si>
    <t>NR140074</t>
  </si>
  <si>
    <t>400KV LUCKNOW-UNNAO-I</t>
  </si>
  <si>
    <t>NR140075</t>
  </si>
  <si>
    <t>400KV LUCKNOW-UNNAO-II</t>
  </si>
  <si>
    <t>NR140084</t>
  </si>
  <si>
    <t xml:space="preserve">400KV RIHAND-ALLD-I               </t>
  </si>
  <si>
    <t>NR140085</t>
  </si>
  <si>
    <t xml:space="preserve">400KV RIHAND-ALLD-II         </t>
  </si>
  <si>
    <t>NR140091</t>
  </si>
  <si>
    <t>400KV SING-ALLD-I</t>
  </si>
  <si>
    <t>NR140092</t>
  </si>
  <si>
    <t>400KV SING-ALLD-II</t>
  </si>
  <si>
    <t>NR140093</t>
  </si>
  <si>
    <t>400KV SING-ANPARA</t>
  </si>
  <si>
    <t>NR140111</t>
  </si>
  <si>
    <t>400KV SING-FATEHPUR</t>
  </si>
  <si>
    <t>NR140095</t>
  </si>
  <si>
    <t>400KV SING-LKO(UP)</t>
  </si>
  <si>
    <t>NR140096</t>
  </si>
  <si>
    <t>400KV SING-RIHAND-I</t>
  </si>
  <si>
    <t>NR140097</t>
  </si>
  <si>
    <t>400KV SING-RIHAND-II</t>
  </si>
  <si>
    <t>N-W40001</t>
  </si>
  <si>
    <t>400KV SING-VINDH-I</t>
  </si>
  <si>
    <t>N-W40002</t>
  </si>
  <si>
    <t>400KV SING-VINDH-II</t>
  </si>
  <si>
    <t>BILUP2209</t>
  </si>
  <si>
    <t>220KV ALLD-JHUSI(UP)</t>
  </si>
  <si>
    <t>BILUP2210</t>
  </si>
  <si>
    <t>220KV JHUSI(UP)-PHULPUR(UP)</t>
  </si>
  <si>
    <t>BILUP2202</t>
  </si>
  <si>
    <t>220KV ALLD-REWA RD-I</t>
  </si>
  <si>
    <t>BILUP2203</t>
  </si>
  <si>
    <t>220KV ALLD-REWA RD-II</t>
  </si>
  <si>
    <t>NR122038</t>
  </si>
  <si>
    <t>NR122006</t>
  </si>
  <si>
    <t>220KV AUR-SIKANDARA-I</t>
  </si>
  <si>
    <t>NR122007</t>
  </si>
  <si>
    <t>220KV AUR-SIKANDARA-II</t>
  </si>
  <si>
    <t>NR122012</t>
  </si>
  <si>
    <t>220KV DGANGA-BLY(UP)-II</t>
  </si>
  <si>
    <t>NR122013</t>
  </si>
  <si>
    <t>220KV DGANGA-PITHORAGRH</t>
  </si>
  <si>
    <t>220KV FATEHPUR-FTHPR(UP)-I</t>
  </si>
  <si>
    <t>NR122039</t>
  </si>
  <si>
    <t>220KV FATEHPUR-FTHPR(UP)-II</t>
  </si>
  <si>
    <t>NR122040</t>
  </si>
  <si>
    <t>220KV FATEHPUR-KNP SOUTH</t>
  </si>
  <si>
    <t>NR122041</t>
  </si>
  <si>
    <t>220KV FATEHPUR-NAUBASTA</t>
  </si>
  <si>
    <t>NR122016</t>
  </si>
  <si>
    <t>220KV KNP-MAINPURI</t>
  </si>
  <si>
    <t>NR122017</t>
  </si>
  <si>
    <t>220KV KNP-NAUBASTA</t>
  </si>
  <si>
    <t>220KV KNP-PANKI-I</t>
  </si>
  <si>
    <t>NR122019</t>
  </si>
  <si>
    <t>220KV KNP-PANKI-II</t>
  </si>
  <si>
    <t>NR122020</t>
  </si>
  <si>
    <t>220KV KNP-UNCHR-I</t>
  </si>
  <si>
    <t>NR122021</t>
  </si>
  <si>
    <t>220KV KNP-UNCHR-II</t>
  </si>
  <si>
    <t>NR122022</t>
  </si>
  <si>
    <t>220KV KNP-UNCHR-III</t>
  </si>
  <si>
    <t>NR122023</t>
  </si>
  <si>
    <t>220KV KNP-UNCHR-IV</t>
  </si>
  <si>
    <t>NR122024</t>
  </si>
  <si>
    <t>220KV PITHORAGRH-BRLY(UP)</t>
  </si>
  <si>
    <t>NR122025</t>
  </si>
  <si>
    <t>220KV RAIBRLY-CHINHAT</t>
  </si>
  <si>
    <t>NR122026</t>
  </si>
  <si>
    <t>220KV RAIBRLY-LKO(UP)</t>
  </si>
  <si>
    <t>NR122032</t>
  </si>
  <si>
    <t>220KV SITARGANJ-BLY(UP)</t>
  </si>
  <si>
    <t>NR122033</t>
  </si>
  <si>
    <t>220KV TNKPR-BLY(UP)</t>
  </si>
  <si>
    <t>NR122034</t>
  </si>
  <si>
    <t>220KV TNKPR-SITARGANJ</t>
  </si>
  <si>
    <t>NR122035</t>
  </si>
  <si>
    <t>220KV UNCHR-RAIBRLY-I</t>
  </si>
  <si>
    <t>NR122036</t>
  </si>
  <si>
    <t>220KV UNCHR-RAIBRLY-II</t>
  </si>
  <si>
    <t>NR122037</t>
  </si>
  <si>
    <t>220KV UNCHR-RAIBRLY-III</t>
  </si>
  <si>
    <t>D</t>
  </si>
  <si>
    <t>132 KV TRANS LINES</t>
  </si>
  <si>
    <t>BILUP13201</t>
  </si>
  <si>
    <t>132KV MAU-BALIA</t>
  </si>
  <si>
    <t>Lines</t>
  </si>
  <si>
    <t>TOTAL FOR T/LS</t>
  </si>
  <si>
    <t>%</t>
  </si>
  <si>
    <t>OVERALL   SYSTEM AVAILABILITY=</t>
  </si>
  <si>
    <t>765/400 KV ICT'S</t>
  </si>
  <si>
    <t>MVA</t>
  </si>
  <si>
    <t>Weitage Factor</t>
  </si>
  <si>
    <t>NR1ICT707</t>
  </si>
  <si>
    <t>NR1ICT708</t>
  </si>
  <si>
    <t>400/765KV ICT-II  AGRA</t>
  </si>
  <si>
    <t>NR1ICT701</t>
  </si>
  <si>
    <t>765/400kv ICT-I  BALIA</t>
  </si>
  <si>
    <t>NR1ICT702</t>
  </si>
  <si>
    <t>765/400kv ICT-II BALIA</t>
  </si>
  <si>
    <t>NR1ICT705</t>
  </si>
  <si>
    <t>765/400kv ICT-I  FATEHPUR</t>
  </si>
  <si>
    <t>NR1ICT706</t>
  </si>
  <si>
    <t>765/400kv ICT-II FATEHPUR</t>
  </si>
  <si>
    <t>NR1ICT703</t>
  </si>
  <si>
    <t>765/400kv ICT-I  LUCKNOW</t>
  </si>
  <si>
    <t>NR1ICT704</t>
  </si>
  <si>
    <t>765/400kv ICT-II LUCKNOW</t>
  </si>
  <si>
    <t>400/220 KV ICT'S</t>
  </si>
  <si>
    <t>NR1ICT01</t>
  </si>
  <si>
    <t>315MVA ICT-I  ALLAHABAD</t>
  </si>
  <si>
    <t>NR1ICT02</t>
  </si>
  <si>
    <t>315MVA ICT-II ALLAHABAD</t>
  </si>
  <si>
    <t>NR1ICT03</t>
  </si>
  <si>
    <t>NR1ICT48</t>
  </si>
  <si>
    <t>315MVA ICT-I  FATEHPUR</t>
  </si>
  <si>
    <t>NR1ICT49</t>
  </si>
  <si>
    <t>315MVA ICT-II FATEHPUR</t>
  </si>
  <si>
    <t>NR1ICT14</t>
  </si>
  <si>
    <t>315MVA ICT-I  GORAKHPR</t>
  </si>
  <si>
    <t>NR1ICT15</t>
  </si>
  <si>
    <t>315MVA ICT-II GORAKHPR</t>
  </si>
  <si>
    <t>NR1ICT19</t>
  </si>
  <si>
    <t>315MVA ICT-I  KANPUR</t>
  </si>
  <si>
    <t>NR1ICT20</t>
  </si>
  <si>
    <t>315MVA ICT-II KANPUR</t>
  </si>
  <si>
    <t>NR1ICT23</t>
  </si>
  <si>
    <t>315MVA ICT-I  LUCKNOW</t>
  </si>
  <si>
    <t>NR1ICT53</t>
  </si>
  <si>
    <t>500MVA ICT-II  LUCKNOW</t>
  </si>
  <si>
    <t>NR1ICT46</t>
  </si>
  <si>
    <t>NR1ICT26</t>
  </si>
  <si>
    <t>315MVA ICT-I  MAINPURI</t>
  </si>
  <si>
    <t>NR1ICT27</t>
  </si>
  <si>
    <t>315MVA ICT-II MAINPURI</t>
  </si>
  <si>
    <t>NR1ICT59</t>
  </si>
  <si>
    <t>315MVA ICT-I  SOHAWAL</t>
  </si>
  <si>
    <t>NR1ICT60</t>
  </si>
  <si>
    <t>315MVA ICT-II SOHAWAL</t>
  </si>
  <si>
    <t>220/132 KV ICT'S</t>
  </si>
  <si>
    <t>NR1ICT43</t>
  </si>
  <si>
    <t>220/132KV ICT-I  PITHORAGRH</t>
  </si>
  <si>
    <t>NR1ICT44</t>
  </si>
  <si>
    <t>220/132KV ICT-II  PITHORAGRH</t>
  </si>
  <si>
    <t>NR1ICT47</t>
  </si>
  <si>
    <t>220/132KV ICT-I RAIBAREILLY</t>
  </si>
  <si>
    <t>NR1ICT38</t>
  </si>
  <si>
    <t>220/132KV ICT-II RAIBAREILLY</t>
  </si>
  <si>
    <t>NR1ICT39</t>
  </si>
  <si>
    <t>220/132KV ICT-III RAIBAREILLY</t>
  </si>
  <si>
    <t>NR1ICT40</t>
  </si>
  <si>
    <t>220/132KV ICT-I SITARGANJ</t>
  </si>
  <si>
    <t>NR1ICT41</t>
  </si>
  <si>
    <t>220/132KV ICT-II SITARGANJ</t>
  </si>
  <si>
    <t>TOTAL FOR ICTs</t>
  </si>
  <si>
    <t xml:space="preserve">HVDC RIHAND-DADRI </t>
  </si>
  <si>
    <t>RC</t>
  </si>
  <si>
    <t>Length</t>
  </si>
  <si>
    <t>NR1DCP01</t>
  </si>
  <si>
    <t>500KV HVDC R-D POLE-I</t>
  </si>
  <si>
    <t>NR1DCP02</t>
  </si>
  <si>
    <t>500KV HVDC R-D POLE-II</t>
  </si>
  <si>
    <t>NR1DCP03</t>
  </si>
  <si>
    <t>HVDC BALIA-BHWD POLE-I</t>
  </si>
  <si>
    <t>NR1DCP04</t>
  </si>
  <si>
    <t>HVDC BALIA-BHWD POLE-II</t>
  </si>
  <si>
    <t>TOTAL FOR HVDC line</t>
  </si>
  <si>
    <t>J</t>
  </si>
  <si>
    <t>HVDC BTB VINDH</t>
  </si>
  <si>
    <t>NR1DCB01</t>
  </si>
  <si>
    <t>NR1DCB02</t>
  </si>
  <si>
    <t>VINDH HVDC B/B BLOCK-II</t>
  </si>
  <si>
    <t>TOTAL FOR HVDC VINDHYACHAL</t>
  </si>
  <si>
    <t>L</t>
  </si>
  <si>
    <t>SVC, KANPUR</t>
  </si>
  <si>
    <t>MVAR</t>
  </si>
  <si>
    <t>OHxMVARxMF</t>
  </si>
  <si>
    <t>THMxMVARxMF</t>
  </si>
  <si>
    <t>NR1SVC01</t>
  </si>
  <si>
    <t xml:space="preserve"> +/-140MVAR SVC-I</t>
  </si>
  <si>
    <t xml:space="preserve"> +/-140MVAR SVC-II</t>
  </si>
  <si>
    <t>TOTAL FOR SVC</t>
  </si>
  <si>
    <t>M</t>
  </si>
  <si>
    <t xml:space="preserve"> Bus &amp; Switch Line Reactor</t>
  </si>
  <si>
    <t>NR1BRT25</t>
  </si>
  <si>
    <t>125MVAR B/Reactor-II AGRA</t>
  </si>
  <si>
    <t>NR1BRT26</t>
  </si>
  <si>
    <t>NR1BRT36</t>
  </si>
  <si>
    <t>240MVAR B/Reactor-1 AGRA-765</t>
  </si>
  <si>
    <t>NR1BRT35</t>
  </si>
  <si>
    <t>240MVAR B/Reactor-II AGRA-765</t>
  </si>
  <si>
    <t>NR1BRT01</t>
  </si>
  <si>
    <t>80MVAR B/Reactor ALLAHABAD</t>
  </si>
  <si>
    <t>NR1BRT33</t>
  </si>
  <si>
    <t>125MVAR B/Reactor ALLAHABAD</t>
  </si>
  <si>
    <t>NR1BRT02</t>
  </si>
  <si>
    <t>80MVAR B/Reactor-I BALIA</t>
  </si>
  <si>
    <t>NR1BRT17</t>
  </si>
  <si>
    <t>125MVAR B/Reactor-II BALIA</t>
  </si>
  <si>
    <t>NR1BRT27</t>
  </si>
  <si>
    <t>125MVAR B/Reactor-III BALIA</t>
  </si>
  <si>
    <t>NR1BRT20</t>
  </si>
  <si>
    <t>125MVAR B/Reactor-IV BALIA</t>
  </si>
  <si>
    <t>NR1BRT32</t>
  </si>
  <si>
    <t>240MVAR B/Reactor-I BALIA-765</t>
  </si>
  <si>
    <t>NR1BRT22</t>
  </si>
  <si>
    <t>240MVAR B/Reactor-II BALIA-765</t>
  </si>
  <si>
    <t>NR1BRT03</t>
  </si>
  <si>
    <t>80MVAR B/Reactor BAREILLY</t>
  </si>
  <si>
    <t>NR1BRT44</t>
  </si>
  <si>
    <t>NR1BRT45</t>
  </si>
  <si>
    <t>50MVAR B/Reactor-II BAREILLY</t>
  </si>
  <si>
    <t>NR1BRT04</t>
  </si>
  <si>
    <t>NR1BRT06</t>
  </si>
  <si>
    <t>80MVAR B/Reactor BIHARSHRF</t>
  </si>
  <si>
    <t>NR1BRT18</t>
  </si>
  <si>
    <t>125MVAR B/Reactor-I  FATEHPUR</t>
  </si>
  <si>
    <t>NR1BRT19</t>
  </si>
  <si>
    <t>125MVAR B/Reactor-II FATEHPUR</t>
  </si>
  <si>
    <t>NR1BRT23</t>
  </si>
  <si>
    <t>330MVAR B/Reactor-III FATEHPUR-765</t>
  </si>
  <si>
    <t>NR1BRT39</t>
  </si>
  <si>
    <t>NR1BRT10</t>
  </si>
  <si>
    <t>80MVAR B/Reactor LUCKNOW</t>
  </si>
  <si>
    <t>NR1BRT16</t>
  </si>
  <si>
    <t>125MVAR B/Reactor-II LUCKNOW</t>
  </si>
  <si>
    <t>NR1BRT21</t>
  </si>
  <si>
    <t>125MVAR B/Reactor-III LUCKNOW</t>
  </si>
  <si>
    <t>NR1BRT28</t>
  </si>
  <si>
    <t>240MVAR B/Reactor-IV LUCKNOW-765</t>
  </si>
  <si>
    <t>NR1BRT38</t>
  </si>
  <si>
    <t>125MVAR B/Reactor-1 MAINPURI</t>
  </si>
  <si>
    <t>240MVAR B/Reactor-I MEERUT-765</t>
  </si>
  <si>
    <t>NR1BRT29</t>
  </si>
  <si>
    <t>80MVAR B/Reactor SIKAR</t>
  </si>
  <si>
    <t>NR1BRT13</t>
  </si>
  <si>
    <t>93MVAR B/Reactor VINDH AR1-W</t>
  </si>
  <si>
    <t>NR1BRT14</t>
  </si>
  <si>
    <t>93MVAR B/Reactor VINDH AR2-N</t>
  </si>
  <si>
    <t>NR1BRT42</t>
  </si>
  <si>
    <t>125MVAR B/Reactor-I VINDH</t>
  </si>
  <si>
    <t>NR1BRT43</t>
  </si>
  <si>
    <t>125MVAR B/Reactor-II VINDH</t>
  </si>
  <si>
    <t>NR1SRT20</t>
  </si>
  <si>
    <t>AGRA 240MVAR S/R FATEHPR line</t>
  </si>
  <si>
    <t>NR1SRT02</t>
  </si>
  <si>
    <t>ALLHBD 50MVAR S/R MNPR Ckt-I</t>
  </si>
  <si>
    <t>NR1SRT03</t>
  </si>
  <si>
    <t>ALLHBD 50MVAR S/R MNPR Ckt-II</t>
  </si>
  <si>
    <t>NR1SRT18</t>
  </si>
  <si>
    <t>BALIA 240MVAR S/R GAYA Line</t>
  </si>
  <si>
    <t>NR1SRT16</t>
  </si>
  <si>
    <t>BALIA 240MVAR S/R LUCKNW Ckt-I</t>
  </si>
  <si>
    <t>NR1SRT17</t>
  </si>
  <si>
    <t>FATEHPR 330MVAR S/R AGRA line</t>
  </si>
  <si>
    <t>NR1SRT07</t>
  </si>
  <si>
    <t>GORAKH 50MVAR S/R LKO Ckt-I</t>
  </si>
  <si>
    <t>NR1SRT08</t>
  </si>
  <si>
    <t>GORAKH 50MVAR S/R LKO Ckt-II</t>
  </si>
  <si>
    <t>NR1SRT11</t>
  </si>
  <si>
    <t>GORAKH 63MVAR S/R LKO-III  LINE</t>
  </si>
  <si>
    <t>NR1SRT12</t>
  </si>
  <si>
    <t>GORAKH 63MVAR S/R LKO-IV  LINE</t>
  </si>
  <si>
    <t>NR1SRT19</t>
  </si>
  <si>
    <t>JHATIKALA 240MVAR S/R AGRA Line</t>
  </si>
  <si>
    <t>NR1SRT13</t>
  </si>
  <si>
    <t>LUCKNW 63MVAR S/R GKP-III  LINE</t>
  </si>
  <si>
    <t>NR1SRT14</t>
  </si>
  <si>
    <t>LUCKNW 63MVAR S/R GKP-IV  LINE</t>
  </si>
  <si>
    <t>NR1SRT15</t>
  </si>
  <si>
    <t>LUCKNW 240MVAR S/R BALIA Ckt-I</t>
  </si>
  <si>
    <t>NR1SRT21</t>
  </si>
  <si>
    <t>MEERUT 240MVAR S/R AGRA line</t>
  </si>
  <si>
    <t>NR1SRT22</t>
  </si>
  <si>
    <t>SIKAR 50MVAR S/R AGRA Ckt-I</t>
  </si>
  <si>
    <t>NR1SRT23</t>
  </si>
  <si>
    <t>SIKAR 50MVAR S/R AGRA Ckt-II</t>
  </si>
  <si>
    <t>NR140158</t>
  </si>
  <si>
    <t>400KV BRLY(765)-KASHIPUR-I</t>
  </si>
  <si>
    <t>NR140159</t>
  </si>
  <si>
    <t>400KV BRLY(765)-KASHIPUR-II</t>
  </si>
  <si>
    <t>NR140153</t>
  </si>
  <si>
    <t>400KV LUCKNOW-SHAHJHNPR-II</t>
  </si>
  <si>
    <t>NR1ICT715</t>
  </si>
  <si>
    <t>765/400kv ICT-I  BAREILLY</t>
  </si>
  <si>
    <t>NR140157</t>
  </si>
  <si>
    <t>400KV BAREILLY-BAREILLY(765)-II</t>
  </si>
  <si>
    <t>NR140152</t>
  </si>
  <si>
    <t>400KV BAREILLY-SHAHJHNPR-II</t>
  </si>
  <si>
    <t>NR176508</t>
  </si>
  <si>
    <t>765KV LUCKNOW-BAREILLY</t>
  </si>
  <si>
    <t>NR1ICT67</t>
  </si>
  <si>
    <t>315MVA ICT-III ALLAHABAD</t>
  </si>
  <si>
    <t>NR1ICT65</t>
  </si>
  <si>
    <t>500MVA ICT-I  SHAHJHNPR</t>
  </si>
  <si>
    <t>NR1ICT66</t>
  </si>
  <si>
    <t>500MVA ICT-II SHAHJHNPR</t>
  </si>
  <si>
    <t>NR1ICT716</t>
  </si>
  <si>
    <t>765/400kv ICT-II  BAREILLY</t>
  </si>
  <si>
    <t>125MVAR B/Reactor-I AGRA</t>
  </si>
  <si>
    <t>NR1BRT46</t>
  </si>
  <si>
    <t>125MVAR B/Reactor-II GORAKHPUR</t>
  </si>
  <si>
    <t>125MVAR B/Reactor-I GORAKHPUR</t>
  </si>
  <si>
    <t>NR1BRT49</t>
  </si>
  <si>
    <t>NR1SRT24</t>
  </si>
  <si>
    <t>NR1SRT25</t>
  </si>
  <si>
    <t>LUCKNW 240MVAR S/R BAREILLY Ckt-I</t>
  </si>
  <si>
    <t>240MVAR B/Reactor-I BAREILLY-765</t>
  </si>
  <si>
    <t>NR1BRT50</t>
  </si>
  <si>
    <t>NR1SRT26</t>
  </si>
  <si>
    <t>LCSD</t>
  </si>
  <si>
    <t>OSFT</t>
  </si>
  <si>
    <t>OSPT</t>
  </si>
  <si>
    <t>OMSU</t>
  </si>
  <si>
    <t>OSPD</t>
  </si>
  <si>
    <t>SVRD</t>
  </si>
  <si>
    <t>50MVAR B/Reactor- I BASSI</t>
  </si>
  <si>
    <t>NR176510</t>
  </si>
  <si>
    <t>765KV AGRA-GR.NOIDA</t>
  </si>
  <si>
    <t>NR176512</t>
  </si>
  <si>
    <t>765KV VARANASI-BALIA</t>
  </si>
  <si>
    <t>NR176513</t>
  </si>
  <si>
    <t>765KV VARANASI-FATEHPUR</t>
  </si>
  <si>
    <t>NR176514</t>
  </si>
  <si>
    <t>765KV VARANASI-GAYA-I</t>
  </si>
  <si>
    <t>LART</t>
  </si>
  <si>
    <t>NR140165</t>
  </si>
  <si>
    <t>NR140164</t>
  </si>
  <si>
    <t>NR1ICT717</t>
  </si>
  <si>
    <t>765/400KV ICT-I  VARANASI</t>
  </si>
  <si>
    <t>765/400KV ICT-II  VARANASI</t>
  </si>
  <si>
    <t>315MVA ICT-I  AGRA</t>
  </si>
  <si>
    <t>800KV HVDC AGRA-BNC POLE-I</t>
  </si>
  <si>
    <t>330MVAR B/Reactor-II VARANASI</t>
  </si>
  <si>
    <t>VINDH HVDC B/B BLOCK-I</t>
  </si>
  <si>
    <t>125MVAR B/Reactor-I SHAHJHNPR</t>
  </si>
  <si>
    <t>765KV KANPUR(GIS)-JHATIKRA-I</t>
  </si>
  <si>
    <t>765KV VARANASI-KANPUR(GIS)-I</t>
  </si>
  <si>
    <t>765KV VARANASI-KANPUR(GIS)-II</t>
  </si>
  <si>
    <t>400KV KANPUR-KANPUR(GIS)-I</t>
  </si>
  <si>
    <t>765/400KV ICT-I  AGRA</t>
  </si>
  <si>
    <t>400KV KANPUR-KANPUR(GIS)-II</t>
  </si>
  <si>
    <t>800KV HVDC AGRA-BNC POLE-II</t>
  </si>
  <si>
    <t>DURATION OF OUTAGE ATTRIBUTABLE TO</t>
  </si>
  <si>
    <t>NRLDC CODE</t>
  </si>
  <si>
    <t>REASON OF OUTAGE</t>
  </si>
  <si>
    <t xml:space="preserve">POWER       GRID </t>
  </si>
  <si>
    <t>****</t>
  </si>
  <si>
    <t>500KV HVDC BALIA-BHWD POLE-I</t>
  </si>
  <si>
    <t>500KV HVDC BALIA-BHWD POLE-II</t>
  </si>
  <si>
    <t>400KV BALIA-BIHARSHRF-I</t>
  </si>
  <si>
    <t>400KV BALIA-BIHARSHRF-II</t>
  </si>
  <si>
    <t>400KV BALIA-PATNA-I</t>
  </si>
  <si>
    <t>400KV BALIA-PATNA-II</t>
  </si>
  <si>
    <t>400KV BAREILLY-SHAHJHNPR-I</t>
  </si>
  <si>
    <t>400KV FATEHPUR-MAINPURI-I</t>
  </si>
  <si>
    <t>400KV VARANASI-SARNATH-I</t>
  </si>
  <si>
    <t>NR376501</t>
  </si>
  <si>
    <t>NR376502</t>
  </si>
  <si>
    <t>NR376503</t>
  </si>
  <si>
    <t>NR140017</t>
  </si>
  <si>
    <t>400KV BALIA-PATNA-III</t>
  </si>
  <si>
    <t>400KV BALIA-PATNA-IV</t>
  </si>
  <si>
    <t>NR140021</t>
  </si>
  <si>
    <t>NR140022</t>
  </si>
  <si>
    <t>NR140136</t>
  </si>
  <si>
    <t>NR140137</t>
  </si>
  <si>
    <t>400KV ALLD-VARANASI</t>
  </si>
  <si>
    <t>400KV ALLD-SASARAM</t>
  </si>
  <si>
    <t>400KV RIHAND3-VINDH(Pool)-I</t>
  </si>
  <si>
    <t>400KV RIHAND3-VINDH(Pool)-II</t>
  </si>
  <si>
    <t>400KV SASARAM-BIHARSHRF-I</t>
  </si>
  <si>
    <t>400KV SASARAM-BIHARSHRF-II</t>
  </si>
  <si>
    <t>400KV SASARAM-SARNATH</t>
  </si>
  <si>
    <t>400KV VARANASI-SARNATH-II</t>
  </si>
  <si>
    <t>NR140154</t>
  </si>
  <si>
    <t>NR140160</t>
  </si>
  <si>
    <t>NR140088</t>
  </si>
  <si>
    <t>NR140089</t>
  </si>
  <si>
    <t>NR140090</t>
  </si>
  <si>
    <t>NR140163</t>
  </si>
  <si>
    <t>NR140016</t>
  </si>
  <si>
    <t>NR3</t>
  </si>
  <si>
    <t>Lines availability</t>
  </si>
  <si>
    <t>765/400KV ICT-I  LUCKNOW</t>
  </si>
  <si>
    <t>400KV AGRA-FATEHABD(UP)-I</t>
  </si>
  <si>
    <t>220KV KNP-RANIA</t>
  </si>
  <si>
    <t>125MVAR B/Reactor-I VARANASI</t>
  </si>
  <si>
    <t>765/400KV ICT-I  Kanpur(GIS)</t>
  </si>
  <si>
    <t>765/400KV ICT-II  Kanpur(GIS)</t>
  </si>
  <si>
    <t>NR3ICT701</t>
  </si>
  <si>
    <t>NR3ICT702</t>
  </si>
  <si>
    <t>NR340006</t>
  </si>
  <si>
    <t>NR3BRT04</t>
  </si>
  <si>
    <t>POWER GRID CORPORATION OF INDIA LTD.</t>
  </si>
  <si>
    <t>CODE</t>
  </si>
  <si>
    <t>Classification- Category Code</t>
  </si>
  <si>
    <t>System constraint- Natural calamity- Militancy</t>
  </si>
  <si>
    <t>400KV BARLY(765)-KASHIPUR-I</t>
  </si>
  <si>
    <t>400KV BARLY(765)-KASHIPUR-II</t>
  </si>
  <si>
    <t>400KV LKO(765)-KANPUR(GIS)-I</t>
  </si>
  <si>
    <t>400KV LKO(765)-KANPUR(GIS)-II</t>
  </si>
  <si>
    <t>765/400KV ICT-II LUCKNOW</t>
  </si>
  <si>
    <t>765/400KV ICT-I  BAREILLY</t>
  </si>
  <si>
    <t>100MVA ICT-I RAIBAREILLY</t>
  </si>
  <si>
    <t>100MVA ICT-II RAIBAREILLY</t>
  </si>
  <si>
    <t>100MVA ICT-III RAIBAREILLY</t>
  </si>
  <si>
    <t>125MVAR B/Reactor-1 Mainpuri</t>
  </si>
  <si>
    <t>N-1002</t>
  </si>
  <si>
    <t>H-T for voltage regulation as per NRLDC instruction.  LKO=750KV</t>
  </si>
  <si>
    <t>N-1003</t>
  </si>
  <si>
    <t>H-T for voltage regulation as per NRLDC instruction.  Ballia=744KV</t>
  </si>
  <si>
    <t>N-1534</t>
  </si>
  <si>
    <t>H-T for voltage regulation as per NRLDC instruction.  Lucknow=749KV</t>
  </si>
  <si>
    <t>N-1850</t>
  </si>
  <si>
    <t>H-T for voltage regulation as per NRLDC instruction.  Varanasi=751KV</t>
  </si>
  <si>
    <t>N-2234</t>
  </si>
  <si>
    <t>H-T for voltage regulation as per NRLDC instruction.  Varanasi=761KV</t>
  </si>
  <si>
    <t>N-2235</t>
  </si>
  <si>
    <t>H-T for voltage regulation as per NRLDC instruction.  Gorakhpur=393KV</t>
  </si>
  <si>
    <t>N-2455</t>
  </si>
  <si>
    <t>H-T for voltage regulation as per NRLDC instruction. BRLY=750KV</t>
  </si>
  <si>
    <t>H-T for voltage regulation as per NRLDC instruction. LKO=396KV</t>
  </si>
  <si>
    <t>H-T for voltage regulation as per NRLDC instruction. BRLY=395KV</t>
  </si>
  <si>
    <t>125MVAR B/Reactor-III KANPUR(GIS)</t>
  </si>
  <si>
    <t>H-T for voltage regulation as per NRLDC instruction. Kanpur=395KV</t>
  </si>
  <si>
    <t>N-2790</t>
  </si>
  <si>
    <t>H-T for voltage regulation as per NRLDC instruction. Mainpuri=386KV</t>
  </si>
  <si>
    <t>NRNEDCP01</t>
  </si>
  <si>
    <t>NRNEDCP02</t>
  </si>
  <si>
    <t>NR340007</t>
  </si>
  <si>
    <t>400KV AGRA(UP)-FATEHABD(UP)-II</t>
  </si>
  <si>
    <t>NR140018</t>
  </si>
  <si>
    <t xml:space="preserve">400KV BLBGRH-MAINPURI-I  </t>
  </si>
  <si>
    <t>NR340001</t>
  </si>
  <si>
    <t>NR340002</t>
  </si>
  <si>
    <t>NR340008</t>
  </si>
  <si>
    <t>NR140142</t>
  </si>
  <si>
    <t>400KV MEERUT-BAREILLY-I</t>
  </si>
  <si>
    <t>NR140130</t>
  </si>
  <si>
    <t>400KV MEERUT-BAREILLY-II</t>
  </si>
  <si>
    <t>400KV SING-LKO(UP)-I</t>
  </si>
  <si>
    <t>NR340005</t>
  </si>
  <si>
    <t>NR340003</t>
  </si>
  <si>
    <t>400KV VARANASI-SASARAM(ER)</t>
  </si>
  <si>
    <t>765/400KV ICT-I  KANPUR(GIS)</t>
  </si>
  <si>
    <t>125MVAR B/Reactor-II ALLAHABAD</t>
  </si>
  <si>
    <t>125MVAR B/Reactor-II Gorakhpur</t>
  </si>
  <si>
    <t>2x50MVAR B/Reactor- BAREILLY</t>
  </si>
  <si>
    <t>NR1BRT55</t>
  </si>
  <si>
    <t>330MVAR B/Reactor-I VARANASI</t>
  </si>
  <si>
    <t>2X50MVAR B/Reactor-I  BAREILLY</t>
  </si>
  <si>
    <t>400kv LINES</t>
  </si>
  <si>
    <t>220kv LINES</t>
  </si>
  <si>
    <t>ICTs,HVDC &amp; SVC.</t>
  </si>
  <si>
    <t>OTHER LINES</t>
  </si>
  <si>
    <t>400kv LINES NR-I</t>
  </si>
  <si>
    <t>400kv LINES NR-III</t>
  </si>
  <si>
    <t>220kv LINES &amp; ICT &amp; Reactor NR-I</t>
  </si>
  <si>
    <t>220kv LINES &amp; ICT &amp; Reactor NR-III</t>
  </si>
  <si>
    <t xml:space="preserve"> </t>
  </si>
  <si>
    <t>400KV AGRA-JAIPUR(S)-I</t>
  </si>
  <si>
    <t>220KV ANTA-BHIL-I</t>
  </si>
  <si>
    <t>RRVPNL</t>
  </si>
  <si>
    <t>220KV BASSI-KUKAS-I</t>
  </si>
  <si>
    <t>400KV AGRA-JAIPUR(S)-II</t>
  </si>
  <si>
    <t>220KV ANTA-BHIL-II</t>
  </si>
  <si>
    <t>220KV BASSI-KUNDA KI DHANI</t>
  </si>
  <si>
    <t>400KV AGRA-SIKAR-I</t>
  </si>
  <si>
    <t>220KV ANTA-LALSOT</t>
  </si>
  <si>
    <t>220KV BHIWADI(PG)-BHIWADI</t>
  </si>
  <si>
    <t>400KV AGRA-SIKAR-II</t>
  </si>
  <si>
    <t>220KV ANTA-RAPPC</t>
  </si>
  <si>
    <t>220KV BHIWADI-KHUSHKHERA-I</t>
  </si>
  <si>
    <t>400KV BASSI-BHIWADI-I</t>
  </si>
  <si>
    <t>220KV ANTA-S.MDHPR</t>
  </si>
  <si>
    <t>220KV BHIWADI-KHUSHKHERA-II</t>
  </si>
  <si>
    <t>400KV BASSI-HIRAPURA-I</t>
  </si>
  <si>
    <t>220KV BASSI-BAGRU</t>
  </si>
  <si>
    <t>220KV BHIWADI-NIMRANA(RJ)</t>
  </si>
  <si>
    <t>400KV BASSI-HIRAPURA-II</t>
  </si>
  <si>
    <t>220KV BASSI-DAUSA-I</t>
  </si>
  <si>
    <t>220KV BHINMAL-BHINMAL-I</t>
  </si>
  <si>
    <t>400KV BASSI-JAIPUR(S)-I</t>
  </si>
  <si>
    <t>220KV BASSI-DAUSA-II</t>
  </si>
  <si>
    <t>220KV BHINMAL-BHINMAL-II</t>
  </si>
  <si>
    <t>400KV BASSI-JAIPUR(S)-II</t>
  </si>
  <si>
    <t>220KV BASSI-IG NAGAR</t>
  </si>
  <si>
    <t>220KV BHINMAL-SANCHORE</t>
  </si>
  <si>
    <t>400KV BASSI-KOTPUTLI</t>
  </si>
  <si>
    <t>220KV FGPP-PALLA-I</t>
  </si>
  <si>
    <t>220KV BHINMAL-SIROHI</t>
  </si>
  <si>
    <t>400KV BASSI-PHAGI-I</t>
  </si>
  <si>
    <t>220KV FGPP-PALLA-II</t>
  </si>
  <si>
    <t>220KV JAIPUR(S)-CHAKSU-I</t>
  </si>
  <si>
    <t>LEGENDS</t>
  </si>
  <si>
    <t>400KV BASSI-PHAGI-II</t>
  </si>
  <si>
    <t>220KV FGPP-SPUR-I</t>
  </si>
  <si>
    <t>220KV JAIPUR(S)-CHAKSU-II</t>
  </si>
  <si>
    <t>400KV BHINMAL-ZERDA</t>
  </si>
  <si>
    <t>220KV FGPP-SPUR-II</t>
  </si>
  <si>
    <t>220KV JAIPUR(S)-SEZ</t>
  </si>
  <si>
    <t>Lines maintained by ER</t>
  </si>
  <si>
    <t>400KV BHIWADI-GURGAON</t>
  </si>
  <si>
    <t>220KV HIRAPURA-IG NAGAR</t>
  </si>
  <si>
    <t>220KV JAIPUR(S)-DOONI</t>
  </si>
  <si>
    <t>400KV BHIWADI-HISAR-I</t>
  </si>
  <si>
    <t>220KV HIRAPURA-SANGANER</t>
  </si>
  <si>
    <t>220 KV KANPUR(PG) - RANIYA( UP)-1</t>
  </si>
  <si>
    <t>220KV KANKROLI(PG)-BHILWARA</t>
  </si>
  <si>
    <t>400KV BHIWADI-KOTPUTLI</t>
  </si>
  <si>
    <t>220KV LALSOT-DAUSA</t>
  </si>
  <si>
    <t>220 KV RANIYA( UP) - PANKI (UP)-1</t>
  </si>
  <si>
    <t>220KV KANKROLI(PG)-KANK-I</t>
  </si>
  <si>
    <t>400KV BHIWADI-NIMRANA-I</t>
  </si>
  <si>
    <t>220KV MEERUT-MPURAM-I</t>
  </si>
  <si>
    <t>220KV KANKROLI(PG)-KANK-II</t>
  </si>
  <si>
    <t>400KV BHIWADI-NIMRANA-II</t>
  </si>
  <si>
    <t>220KV MEERUT-MPURAM-II</t>
  </si>
  <si>
    <t>220KV KANKROLI-DEBARI</t>
  </si>
  <si>
    <t>lines maintained by WR</t>
  </si>
  <si>
    <t>400KV BLBGRH-GURGAON</t>
  </si>
  <si>
    <t>400KV BAREILLY-BRLY(765)-I</t>
  </si>
  <si>
    <t>220KV MEERUT-NARA</t>
  </si>
  <si>
    <t>220KV KOTA-KTPS-1</t>
  </si>
  <si>
    <t>400KV BLBGRH-MAHRANIBG</t>
  </si>
  <si>
    <t>400KV BAREILLY-BRLY(765)-II</t>
  </si>
  <si>
    <t>220KV MEERUT-SHTBDNGR</t>
  </si>
  <si>
    <t>220KV KOTA-KTPS-2</t>
  </si>
  <si>
    <t>LILO portions only of POWERGRID</t>
  </si>
  <si>
    <t xml:space="preserve">400KV BLBGRH-NAVADA(HVPN) </t>
  </si>
  <si>
    <t>220KV MEERUT-SIMBHOLI</t>
  </si>
  <si>
    <t>220KV KOTA-BHILWARA</t>
  </si>
  <si>
    <t xml:space="preserve">400KV DAD-GR.NOIDA      </t>
  </si>
  <si>
    <t>220KV RAPPB-CHITT-I</t>
  </si>
  <si>
    <t>220KV KOTA-DHUNI</t>
  </si>
  <si>
    <t>LILO portion maintained by constituents</t>
  </si>
  <si>
    <t>400KV DAD-MAHRANIBG</t>
  </si>
  <si>
    <t>220KV RAPPB-CHITT-II</t>
  </si>
  <si>
    <t>220KV KOTPUTLI-KOTPUTLI</t>
  </si>
  <si>
    <t>400KV DAD-MANDOLA-I</t>
  </si>
  <si>
    <t>220KV RAPPB-RAPPC</t>
  </si>
  <si>
    <t>220KV KOTPUTLI-MANOHARPUR</t>
  </si>
  <si>
    <t>400KV DAD-MANDOLA-II</t>
  </si>
  <si>
    <t xml:space="preserve">220KV RAPPB-UDAIPUR </t>
  </si>
  <si>
    <t>220KV NIMRANA-NIMRANA</t>
  </si>
  <si>
    <t>400KV DAD-MURADNGR</t>
  </si>
  <si>
    <t>220KV S.MDHPR-DAUSA-I</t>
  </si>
  <si>
    <t>220KV NIMRANA-KHUSHKHERA</t>
  </si>
  <si>
    <t>Maintained by NR-1 &amp; NR-II</t>
  </si>
  <si>
    <t>400KV DAD-PANIPAT-I</t>
  </si>
  <si>
    <t>220KV SIKAR-RATANGARH-I</t>
  </si>
  <si>
    <t>HVPNL</t>
  </si>
  <si>
    <t>220KV BHIWADI-MAU</t>
  </si>
  <si>
    <t xml:space="preserve">400KV DAD-PANIPAT-II  </t>
  </si>
  <si>
    <t>220KV SIKAR-RATANGARH-II</t>
  </si>
  <si>
    <t>220KV BHIWADI-REWARI-I</t>
  </si>
  <si>
    <t>400KV GURGAON-MANESAR-I</t>
  </si>
  <si>
    <t>220KV SIKAR-SIKAR(RJ)-I</t>
  </si>
  <si>
    <t>220KV BHIWADI-REWARI-II</t>
  </si>
  <si>
    <t>400KV GURGAON-MANESAR-II</t>
  </si>
  <si>
    <t>220KV SIKAR-SIKAR(RJ)-II</t>
  </si>
  <si>
    <t>220KV BHIWADI-BAWAL</t>
  </si>
  <si>
    <t>400KV JHATIKALA-BAMNOLI-I</t>
  </si>
  <si>
    <t xml:space="preserve">220KV HISAR-HISAR I/A-I </t>
  </si>
  <si>
    <t>220KV GURGAON-GURGAON-I</t>
  </si>
  <si>
    <t>400KV JHATIKALA-BAMNOLI-II</t>
  </si>
  <si>
    <t>220KV HISAR-HISAR I/A-II</t>
  </si>
  <si>
    <t>220KV GURGAON-GURGAON-II</t>
  </si>
  <si>
    <t>400KV JHATIKALA-MUNDKA-I</t>
  </si>
  <si>
    <t>220KV GURGAON-GURGAON-III</t>
  </si>
  <si>
    <t>400KV JHATIKALA-MUNDKA-II</t>
  </si>
  <si>
    <t>220KV GURGAON-GURGAON-IV</t>
  </si>
  <si>
    <t>400KV KANKROLI-BHINMAL</t>
  </si>
  <si>
    <t>400KV GURGAON-DAULTABAD-I</t>
  </si>
  <si>
    <t>400KV KANKROLI-JODHPUR</t>
  </si>
  <si>
    <t>400KV GORAKH-GORAKH-II</t>
  </si>
  <si>
    <t>400KV GURGAON-DAULTABAD-II</t>
  </si>
  <si>
    <t>400KV KANKROLI-CHITTOR(RJ)-I</t>
  </si>
  <si>
    <t>220 KV GURGAON-BADSHAHPUR-I</t>
  </si>
  <si>
    <t>400KV KANKROLI-RAPPC-II</t>
  </si>
  <si>
    <t>220 KV GURGAON-BADSHAHPUR-II</t>
  </si>
  <si>
    <t>400KV KANKROLI-ZERDA-I</t>
  </si>
  <si>
    <t>400KV &amp; 220KV ICT NR-I</t>
  </si>
  <si>
    <t>220 KV MANESAR-BADSHAHPUR-I</t>
  </si>
  <si>
    <t>400KV KOTA-BEAWAR</t>
  </si>
  <si>
    <t>315MVA ICT-I  BASSI</t>
  </si>
  <si>
    <t>400KV &amp; 220KV ICT NR-III</t>
  </si>
  <si>
    <t>220 KV MANESAR-BADSHAHPUR-II</t>
  </si>
  <si>
    <t>400KV KOTA-MERTA-I</t>
  </si>
  <si>
    <t>315MVA ICT-II BASSI</t>
  </si>
  <si>
    <t>220 KV MANESAR-MAU-I</t>
  </si>
  <si>
    <t>400KV KOTA-RAPPC</t>
  </si>
  <si>
    <t>500MVA ICT-III BASSI</t>
  </si>
  <si>
    <t>220 KV MANESAR-MAU-II</t>
  </si>
  <si>
    <t>400KV KOTESHWR-KHEP-I</t>
  </si>
  <si>
    <t>315MVA ICT-III BAWANA</t>
  </si>
  <si>
    <t>220 KV MANESAR-MAU-III</t>
  </si>
  <si>
    <t>400KV KOTESHWR-KHEP-II</t>
  </si>
  <si>
    <t>315MVA ICT-I  BHINMAL</t>
  </si>
  <si>
    <t>220 KV SONIPAT-MOHANA-I</t>
  </si>
  <si>
    <t>400KV KOTESHWR-TEHRI-I</t>
  </si>
  <si>
    <t>315MVA ICT-II BHINMAL</t>
  </si>
  <si>
    <t>220KV BAHADURGRH-NUNMAJRA-I</t>
  </si>
  <si>
    <t>400KV KOTESHWR-TEHRI-II</t>
  </si>
  <si>
    <t>315MVA ICT-I  BHIWADI</t>
  </si>
  <si>
    <t>220KV BAHADURGRH-NUNMAJRA-II</t>
  </si>
  <si>
    <t>400KV MBAD-MURADNGR</t>
  </si>
  <si>
    <t>315MVA ICT-II BHIWADI</t>
  </si>
  <si>
    <t>220KV HISAR-SRWL-I</t>
  </si>
  <si>
    <t>400KV MEERUT-BAGPAT-I</t>
  </si>
  <si>
    <t>315MVA ICT-III BHIWADI</t>
  </si>
  <si>
    <t>220KV HISAR-SRWL-II</t>
  </si>
  <si>
    <t>500MVA ICT-I  BLBGARH</t>
  </si>
  <si>
    <t>220KV HISAR-FATEHABAD-I</t>
  </si>
  <si>
    <t>315MVA ICT-II BLBGARH</t>
  </si>
  <si>
    <t>220KV HISAR-FATEHABAD-II</t>
  </si>
  <si>
    <t>400KV MEERUT-KOTESHWR-I</t>
  </si>
  <si>
    <t>315MVA ICT-III BLBGARH</t>
  </si>
  <si>
    <t>NTPC</t>
  </si>
  <si>
    <t>132KV SING-VINDH-RIH</t>
  </si>
  <si>
    <t>400KV MEERUT-KOTESHWR-II</t>
  </si>
  <si>
    <t>315MVA ICT-IV BLBGARH</t>
  </si>
  <si>
    <t>132KV SING-RENUSAGAR-PIPRI</t>
  </si>
  <si>
    <t xml:space="preserve">400KV MEERUT-MND-I </t>
  </si>
  <si>
    <t>400KV LUCKNOW-SHAHJHNPR-I</t>
  </si>
  <si>
    <t>315MVA ICT-I  GURGAON</t>
  </si>
  <si>
    <t>DTL</t>
  </si>
  <si>
    <t>400KV B'GARH-BAMNOLI-I</t>
  </si>
  <si>
    <t>400KV MEERUT-MND-II</t>
  </si>
  <si>
    <t>315MVA ICT-II  GURGAON</t>
  </si>
  <si>
    <t>400KV B'GARH-BAMNOLI-II</t>
  </si>
  <si>
    <t>400KV MEERUT-MND-III</t>
  </si>
  <si>
    <t>500MVA ICT-I JAIPUR(S)</t>
  </si>
  <si>
    <t>100MVA ICT-I  PITHORAGRH</t>
  </si>
  <si>
    <t>400KV MND-BAWANA-I</t>
  </si>
  <si>
    <t>400KV MEERUT-MND-IV</t>
  </si>
  <si>
    <t>500MVA ICT-II JAIPUR(S)</t>
  </si>
  <si>
    <t>100MVA ICT-II  PITHORAGRH</t>
  </si>
  <si>
    <t>400KV MND-BAWANA-II</t>
  </si>
  <si>
    <t>400KV MEERUT-MUZFRNGR</t>
  </si>
  <si>
    <t>315MVA ICT-I  KANKROLI</t>
  </si>
  <si>
    <t>220KV MND-S.WZRBD-I</t>
  </si>
  <si>
    <t xml:space="preserve">400KV MERTA-BEAWAR </t>
  </si>
  <si>
    <t>315MVA ICT-II KANKROLI</t>
  </si>
  <si>
    <t>220KV MND-S.WZRBD-II</t>
  </si>
  <si>
    <t xml:space="preserve">400KV NAVADA(HVPN)-GR.NOIDA </t>
  </si>
  <si>
    <t>315MVA ICT-III KANKROLI</t>
  </si>
  <si>
    <t>220KV MND-S.WZRBD-III</t>
  </si>
  <si>
    <t>400KV NIMRANA-MANESAR-I</t>
  </si>
  <si>
    <t>315MVA ICT-I  KOTA</t>
  </si>
  <si>
    <t>220KV MND-S.WZRBD-IV</t>
  </si>
  <si>
    <t>400KV NIMRANA-MANESAR-II</t>
  </si>
  <si>
    <t>315MVA ICT-II KOTA</t>
  </si>
  <si>
    <t>500MVA ICT-II  SHAHJHNPR</t>
  </si>
  <si>
    <t>220KV MND-NARELA-I</t>
  </si>
  <si>
    <t>400KV NIMRANA-SIKAR-I</t>
  </si>
  <si>
    <t>315MVA ICT-I  KOTPUTLI</t>
  </si>
  <si>
    <t>100MVA ICT-I  SITARGANJ</t>
  </si>
  <si>
    <t>220KV MND-NARELA-II</t>
  </si>
  <si>
    <t>400KV NIMRANA-SIKAR-II</t>
  </si>
  <si>
    <t>315MVA ICT-II  KOTPUTLI</t>
  </si>
  <si>
    <t>100MVA ICT-II SITARGANJ</t>
  </si>
  <si>
    <t>220KV MND-GOPALPUR-I</t>
  </si>
  <si>
    <t>400KV ROORKI-KASHIPUR-I</t>
  </si>
  <si>
    <t>315MVA ICT-I  MAHRANIBAG</t>
  </si>
  <si>
    <t>220KV MND-GOPALPUR-II</t>
  </si>
  <si>
    <t>400KV ROORKI-KASHIPUR-II</t>
  </si>
  <si>
    <t>315MVA ICT-II MAHRANIBAG</t>
  </si>
  <si>
    <t>220KV MBAG-SARITAVIHAR</t>
  </si>
  <si>
    <t>400KV ROORKI-MUZFRNGR</t>
  </si>
  <si>
    <t>500MVA ICT-III MAHRANIBAG</t>
  </si>
  <si>
    <t>220KV MBAG-LODHIROAD-I</t>
  </si>
  <si>
    <t>400KV ROORKI-RISHIKESH</t>
  </si>
  <si>
    <t>500MVA ICT-IV MAHRANIBAG</t>
  </si>
  <si>
    <t>220KV MBAG-LODHIROAD-II</t>
  </si>
  <si>
    <t>400KV SIKAR-RATANGARH-I</t>
  </si>
  <si>
    <t>400KV SING(NTPC)-ANPARA(UP)</t>
  </si>
  <si>
    <t>500MVA ICT-I  MANDOLA</t>
  </si>
  <si>
    <t>220KV MBAG-I P EXTN</t>
  </si>
  <si>
    <t>400KV SIKAR-RATANGARH-II</t>
  </si>
  <si>
    <t>500MVA ICT-II MANDOLA</t>
  </si>
  <si>
    <t>UPPCL</t>
  </si>
  <si>
    <t>220KV AGRA-SHAMSABD-I</t>
  </si>
  <si>
    <t>400KV MEERUT-BAGPAT-II</t>
  </si>
  <si>
    <t>500MVA ICT-III MANDOLA</t>
  </si>
  <si>
    <t>220KV AGRA-FEROZABAD</t>
  </si>
  <si>
    <t>400KV ROORKI-SAHARANPUR-I</t>
  </si>
  <si>
    <t>500MVA ICT-IV MANDOLA</t>
  </si>
  <si>
    <t>220KV BAGHPAT(PG)-BAGHPAT(UP)</t>
  </si>
  <si>
    <t>400KV ROORKI-SAHARANPUR-II</t>
  </si>
  <si>
    <t>500MVA ICT-I MANESAR</t>
  </si>
  <si>
    <t>220KV BAGHPAT-MURADNGR</t>
  </si>
  <si>
    <t>400KV RAPPC-CHITTOR(RJ)-I</t>
  </si>
  <si>
    <t>500MVA ICT-II MANESAR</t>
  </si>
  <si>
    <t>220KV BAGHPAT-SHAMLI</t>
  </si>
  <si>
    <t>315MVA ICT-I  MEERUT</t>
  </si>
  <si>
    <t>220KV GORAKH-BARHUA</t>
  </si>
  <si>
    <t>315MVA ICT-II MEERUT</t>
  </si>
  <si>
    <t>765KV ICT NR-III</t>
  </si>
  <si>
    <t>220KV GORAKH-BASTI</t>
  </si>
  <si>
    <t>315MVA ICT-III MEERUT</t>
  </si>
  <si>
    <t>765/400KV ICT-I  BALIA</t>
  </si>
  <si>
    <t>220KV LKO(PG)-Bakhsi Ka Talab</t>
  </si>
  <si>
    <t>500MVA ICT-IV MEERUT</t>
  </si>
  <si>
    <t>765/400KV ICT-II BALIA</t>
  </si>
  <si>
    <t>220KV LKO(PG)-CHINHAT</t>
  </si>
  <si>
    <t>400KV BAHADURGRH-BAWANA</t>
  </si>
  <si>
    <t>315MVA ICT-III  MUZFRNGR</t>
  </si>
  <si>
    <t>220 KV LKO(Pg)-LKO(Paigamau-UP)-I</t>
  </si>
  <si>
    <t>400KV BAHADURGRH-SONIPAT-I</t>
  </si>
  <si>
    <t>315MVA ICT-II NIMRANA</t>
  </si>
  <si>
    <t>220 KV LKO(Pg)-LKO(Paigamau-UP)-II</t>
  </si>
  <si>
    <t>400KV BAHADURGRH-SONIPAT-II</t>
  </si>
  <si>
    <t>400KV ALLAHABAD-MEJA(NTPC)-I</t>
  </si>
  <si>
    <t>315MVA ICT-I  ROORKI</t>
  </si>
  <si>
    <t>765/400KV ICT-I  FATEHPUR</t>
  </si>
  <si>
    <t>220KV  M'PURI-ETAH</t>
  </si>
  <si>
    <t>400KV BHIWANI-BAWANA</t>
  </si>
  <si>
    <t>315MVA ICT-II ROORKI</t>
  </si>
  <si>
    <t>765/400KV ICT-II FATEHPUR</t>
  </si>
  <si>
    <t>220KV  M'PURI-SIRSAGANJ-I</t>
  </si>
  <si>
    <t>400KV BHIWANI-BHIWANI(BBMB)</t>
  </si>
  <si>
    <t>315MVA ICT-I SIKAR</t>
  </si>
  <si>
    <t>220KV  M'PURI-M'PURI(UP)-II</t>
  </si>
  <si>
    <t>400KV BHIWANI-HISAR-I</t>
  </si>
  <si>
    <t>315MVA ICT-II  SIKAR</t>
  </si>
  <si>
    <t>765/400KV ICT-II  AGRA</t>
  </si>
  <si>
    <t>220KV  M'PURI-FEROZBD</t>
  </si>
  <si>
    <t>400KV BHIWANI-HISAR-II</t>
  </si>
  <si>
    <t>500MVA ICT-I  BAGPAT</t>
  </si>
  <si>
    <t>400KV  M'PURI-ORAI-I</t>
  </si>
  <si>
    <t>400KV BHIWANI-HISAR-III</t>
  </si>
  <si>
    <t>500MVA ICT-II BAGPAT</t>
  </si>
  <si>
    <t>765/400KV ICT-II  BAREILLY</t>
  </si>
  <si>
    <t>400KV  M'PURI-PARICHA-II</t>
  </si>
  <si>
    <t>400KV BHIWANI-JIND-I</t>
  </si>
  <si>
    <t>315MVA ICT-I  SAHARANPUR</t>
  </si>
  <si>
    <t>220KV MEERUT-GAJRAULA</t>
  </si>
  <si>
    <t>400KV BHIWANI-JIND-II</t>
  </si>
  <si>
    <t>315MVA ICT-II SAHARANPUR</t>
  </si>
  <si>
    <t>220KV MEERUT-NEHTAUR</t>
  </si>
  <si>
    <t xml:space="preserve">400KV FATEHABAD-HISAR </t>
  </si>
  <si>
    <t>220KV ORAI-KANPUR</t>
  </si>
  <si>
    <t>400KV BHIWADI-HISAR-II</t>
  </si>
  <si>
    <t>765/400KV ICT-II KANPUR(GIS)</t>
  </si>
  <si>
    <t>400KV PANKI-MURADNGR</t>
  </si>
  <si>
    <t>400KV BHIWADI-HISAR-III</t>
  </si>
  <si>
    <t>220KV SHAHJHNP-HARDOI</t>
  </si>
  <si>
    <t>400KV HISAR-BHIWANI(BBMB)</t>
  </si>
  <si>
    <t>220KV SAHARNPR- SAHARNPR(UP)</t>
  </si>
  <si>
    <t>400KV HISAR-KAITHAL-I</t>
  </si>
  <si>
    <t>400KV HISAR-KAITHAL-II</t>
  </si>
  <si>
    <t>400kv LINES of ER-1 in NR-III Availability</t>
  </si>
  <si>
    <t>NR-I Additional ICT from NR-II</t>
  </si>
  <si>
    <t>220KV SOHAWAL(PG) - SOHAWAL(UP)</t>
  </si>
  <si>
    <t>400KV KABULPR-BAHADURGRH</t>
  </si>
  <si>
    <t>315MVA ICT-I  BAHADURGARH</t>
  </si>
  <si>
    <t>NR-III HVDC SYSTEM / SVC</t>
  </si>
  <si>
    <t>220KV UNCHR-RBRLY-I</t>
  </si>
  <si>
    <t>400KV KABULPR-BHIWANI</t>
  </si>
  <si>
    <t>500MVA ICT-II BAHADURGARH</t>
  </si>
  <si>
    <t>220KV UNCHR-RBRLY-II</t>
  </si>
  <si>
    <t xml:space="preserve">315MVA ICT-I HISAR </t>
  </si>
  <si>
    <t>PTCUL</t>
  </si>
  <si>
    <t>220KV ROORKI-HARDWAR</t>
  </si>
  <si>
    <t xml:space="preserve">315MVA ICT-II HISAR </t>
  </si>
  <si>
    <t>220KV ROORKI--RAMNAGAR</t>
  </si>
  <si>
    <t>765 KV TRANS LINES NR-III</t>
  </si>
  <si>
    <t>315MVA ICT-III HISAR</t>
  </si>
  <si>
    <t>132KV SITARGNJ(PG)-SITARGNJ(PTCUL)</t>
  </si>
  <si>
    <t>765 KV TRANS LINES NR-I</t>
  </si>
  <si>
    <t>315MVA ICT-I  SONIPAT</t>
  </si>
  <si>
    <t>132KV PITHORAGRH-CHANDOK</t>
  </si>
  <si>
    <t>315MVA ICT-II SONIPAT</t>
  </si>
  <si>
    <t>132KV PITHORAGRH-ALMORA</t>
  </si>
  <si>
    <t>765KV BHIWANI-PHAGI(JPR)-I</t>
  </si>
  <si>
    <t>315MVA ICT-I  BHIWANI</t>
  </si>
  <si>
    <t>132KV PTRGRH-PTRGRH(PTCUL)</t>
  </si>
  <si>
    <t>765KV MEERUT-GR.NOIDA</t>
  </si>
  <si>
    <t>315MVA ICT-II BHIWANI</t>
  </si>
  <si>
    <t>POWERLINK</t>
  </si>
  <si>
    <t>765KV MOGA-BHIWANI</t>
  </si>
  <si>
    <t>500MVA ICT-I  JIND</t>
  </si>
  <si>
    <t>SASARAM HVDC B/B</t>
  </si>
  <si>
    <t>PLINK</t>
  </si>
  <si>
    <t>400KV LUCKNOW-GORAKH-I (PL)</t>
  </si>
  <si>
    <t>765KV JHATIKALA-BHIWANI</t>
  </si>
  <si>
    <t>500MVA ICT-II JIND</t>
  </si>
  <si>
    <t xml:space="preserve"> +/-140MVAR SVC-I  KANPUR</t>
  </si>
  <si>
    <t>400KV LUCKNOW-GORAKH-II (PL)</t>
  </si>
  <si>
    <t>765KV MEERUT-BHIWANI</t>
  </si>
  <si>
    <t xml:space="preserve"> +/-140MVAR SVC-II KANPUR</t>
  </si>
  <si>
    <t>400KV GRKHPR-MZFRPR-I (PL)</t>
  </si>
  <si>
    <t>765KV BHIWANI-PHAGI(JPR)-II</t>
  </si>
  <si>
    <t>400KV GRKHPR-MZFRPR-II (PL)</t>
  </si>
  <si>
    <t>765KV ICT NR-I</t>
  </si>
  <si>
    <t>765/400KV ICT-I  JHATIKALA</t>
  </si>
  <si>
    <t>BUS REACTORS NR-I</t>
  </si>
  <si>
    <t>765/400KV ICT-II  JHATIKALA</t>
  </si>
  <si>
    <t>SWITCABLE LINE REACTORS NR-III</t>
  </si>
  <si>
    <t>NR-II</t>
  </si>
  <si>
    <t>400KV DAD-M'KOTLA</t>
  </si>
  <si>
    <t>125MVAR B/Reactor-I BAGPAT</t>
  </si>
  <si>
    <t>765/400KV ICT-III  JHATIKALA</t>
  </si>
  <si>
    <t>400KV BAGHPAT-KAITHAL-I</t>
  </si>
  <si>
    <t>50MVAR B/Reactor-I BASSI</t>
  </si>
  <si>
    <t>765/400KV ICT-IV JHATIKALA</t>
  </si>
  <si>
    <t>AGRA 50MVAR S/R BHIWADI-I LINE</t>
  </si>
  <si>
    <t>400KV BAGHPAT-KAITHAL-II</t>
  </si>
  <si>
    <t>50MVAR B/Reactor-II BASSI</t>
  </si>
  <si>
    <t>765/400KV ICT-I  MEERUT</t>
  </si>
  <si>
    <t>ALLHBD 50MVAR S/R MNPR-I  LINE</t>
  </si>
  <si>
    <t>765KV MEERUT-MOGA</t>
  </si>
  <si>
    <t>50MVAR B/Reactor-III BASSI</t>
  </si>
  <si>
    <t>BUS REACTORS NR-III</t>
  </si>
  <si>
    <t>765/400KV ICT-II MEERUT</t>
  </si>
  <si>
    <t>ALLHBD 50MVAR S/R MNPR-II  LINE</t>
  </si>
  <si>
    <t>400KV SONIPAT-KURUKSHETRA-I</t>
  </si>
  <si>
    <t xml:space="preserve">LILO of 400KV MEERUT-KAITHAL-II at Baghpat </t>
  </si>
  <si>
    <t>125MVAR B/Reactor-IV BASSI</t>
  </si>
  <si>
    <t>765/400KV ICT-I  BHIWANI</t>
  </si>
  <si>
    <t>BARLLY  50MVAR S/R MND-I  LINE</t>
  </si>
  <si>
    <t>400KV SONIPAT-KURUKSHETRA-II</t>
  </si>
  <si>
    <t>80MVAR B/Reactor BHINMAL</t>
  </si>
  <si>
    <t>765/400KV ICT-II BHIWANI</t>
  </si>
  <si>
    <t>BARLLY  50MVAR S/R MND-II LINE</t>
  </si>
  <si>
    <t>400KV HISAR-MOGA-I</t>
  </si>
  <si>
    <t>80MVAR B/Reactor BHIWADI</t>
  </si>
  <si>
    <t>400KV HISAR-MOGA-II</t>
  </si>
  <si>
    <t>80MVAR B/Reactor BLBGARH</t>
  </si>
  <si>
    <t>400KV HISAR-MOGA-III</t>
  </si>
  <si>
    <t>125MVAR B/Reactor-I JAIPUR(S)</t>
  </si>
  <si>
    <t>125MVAR B/Reactor-II JAIPUR(S)</t>
  </si>
  <si>
    <t>GORAKH 50MVAR S/R LKO-I  LINE</t>
  </si>
  <si>
    <t>240MVAR B/Reactor-I JHATIKALA-765</t>
  </si>
  <si>
    <t>GORAKH 50MVAR S/R LKO-II LINE</t>
  </si>
  <si>
    <t>240MVAR B/Reactor-II JHATIKALA-765</t>
  </si>
  <si>
    <t>50MVAR B/Reactor KANKROLI</t>
  </si>
  <si>
    <t>SWITCABLE LINE REACTORS NR-I</t>
  </si>
  <si>
    <t>ER-I</t>
  </si>
  <si>
    <t>400KV BALIA-SASARAM</t>
  </si>
  <si>
    <t>125MVAR B/Reactor-II KANKROLI</t>
  </si>
  <si>
    <t>BHINML 50MVAR S/R KANKROLI</t>
  </si>
  <si>
    <t>GORAKH 80MVAR S/R Barh-I line</t>
  </si>
  <si>
    <t>765KV BALIA-GAYA</t>
  </si>
  <si>
    <t>80MVAR B/Reactor-I KOTA</t>
  </si>
  <si>
    <t>MEERUT 50MVAR S/R Kotesh-I  LINE</t>
  </si>
  <si>
    <t>GORAKH 80MVAR S/R Barh-II line</t>
  </si>
  <si>
    <t>400KV BARH- GRKHPR-I</t>
  </si>
  <si>
    <t>50MVAR B/Reactor-II KOTA</t>
  </si>
  <si>
    <t>MEERUT 50MVAR S/R Kotesh-II  LINE</t>
  </si>
  <si>
    <t>LUCKNW 240MVAR S/R BRLY Line</t>
  </si>
  <si>
    <t>400KV BARH- GRKHPR-II</t>
  </si>
  <si>
    <t>80MVAR B/Reactor-I KOTPUTLI</t>
  </si>
  <si>
    <t>765KV VARANASI-GAYA-II</t>
  </si>
  <si>
    <t>50MVAR B/Reactor MANDOLA</t>
  </si>
  <si>
    <t>2x50MVAR B/Reactor  BAREILLY</t>
  </si>
  <si>
    <t>400KV VARANASI-BIHARSHRF-I</t>
  </si>
  <si>
    <t>400KV VARANASI-BIHARSHRF-II</t>
  </si>
  <si>
    <t>125MVAR B/Reactor MANESAR</t>
  </si>
  <si>
    <t>VARANASI 240MVAR S/R KNP(GIS) ckt-1</t>
  </si>
  <si>
    <t>50MVAR B/Reactor MURADNGR</t>
  </si>
  <si>
    <t>PHAGI(JPR) 240MVAR S/R BHIWANI-I Line</t>
  </si>
  <si>
    <t>VARANASI 240MVAR S/R KNP(GIS) ckt-2</t>
  </si>
  <si>
    <t>80MVAR B/Reactor NIMRANA</t>
  </si>
  <si>
    <t>BHIWANI 240MVAR S/R MEERUT line</t>
  </si>
  <si>
    <t>KNP(GIS) 330MVAR S/R JHATIKRA ckt-1</t>
  </si>
  <si>
    <t>WR</t>
  </si>
  <si>
    <t>765KV AGRA-GWALIOR-I</t>
  </si>
  <si>
    <t>240MVAR B/Reactor-I PHAGI(JPR)-765</t>
  </si>
  <si>
    <t>330MVAR B/Reactor-III FTHPR-765</t>
  </si>
  <si>
    <t>PHAGI(JPR) 240MVAR S/R BHIWANI-II Line</t>
  </si>
  <si>
    <t>765KV AGRA-GWALIOR-II</t>
  </si>
  <si>
    <t>125MVAR B/Reactor ROORKEE</t>
  </si>
  <si>
    <t>765KV GWALIOR-PHAGI-I</t>
  </si>
  <si>
    <t>125MVAR B/Reactor-I RATANGRH(RJ)</t>
  </si>
  <si>
    <t xml:space="preserve"> SVC NR-I</t>
  </si>
  <si>
    <t>765KV GWALIOR-PHAGI-II</t>
  </si>
  <si>
    <t xml:space="preserve"> +400/-300MVAR SVC KANKROLI</t>
  </si>
  <si>
    <t>50MVAR B/Reactor-I SAHARANPUR</t>
  </si>
  <si>
    <t>ADANI</t>
  </si>
  <si>
    <t>400 KV BHIWANI-MHNDRGRH-I</t>
  </si>
  <si>
    <t>50MVAR B/Reactor-II SAHARANPUR</t>
  </si>
  <si>
    <t>400 KV BHIWANI-MHNDRGRH-II</t>
  </si>
  <si>
    <t>125MVAR B/Reactor-II SONIPAT</t>
  </si>
  <si>
    <t>PTUL</t>
  </si>
  <si>
    <t>400KV FATEHPUR- UNCHAHAR(NTPC) - I</t>
  </si>
  <si>
    <t>BUS REACTORS NR-I   From NR2</t>
  </si>
  <si>
    <t>400KV FATEHPUR- UNCHAHAR(NTPC) - II</t>
  </si>
  <si>
    <t>240MVAR B/Reactor-I BHIWANI</t>
  </si>
  <si>
    <t>240MVAR B/Reactor-II BHIWANI</t>
  </si>
  <si>
    <t>125MVAR B/Reactor Gorakhpur-I</t>
  </si>
  <si>
    <t>50MVAR B/Reactor HISAR</t>
  </si>
  <si>
    <t>125MVAR B/Reactor HISAR</t>
  </si>
  <si>
    <t>125MVAR Bus/eactor  JIND</t>
  </si>
  <si>
    <t>240MVAR B/Reactor-I  KANPUR(GIS)</t>
  </si>
  <si>
    <t>125MVAR B/Reactor SONIPAT</t>
  </si>
  <si>
    <t>240MVAR B/Reactor-II KANPUR(GIS)</t>
  </si>
  <si>
    <t>125MVAR B/Reactor KANPUR</t>
  </si>
  <si>
    <t xml:space="preserve"> SL.NO.</t>
  </si>
  <si>
    <t xml:space="preserve">ELEMENT </t>
  </si>
  <si>
    <t xml:space="preserve"> Element Name </t>
  </si>
  <si>
    <t>ID</t>
  </si>
  <si>
    <t>NR340004</t>
  </si>
  <si>
    <t>NR340009</t>
  </si>
  <si>
    <t>NR340010</t>
  </si>
  <si>
    <t>C</t>
  </si>
  <si>
    <t>220 KV TRANS LINES</t>
  </si>
  <si>
    <t>NR320001</t>
  </si>
  <si>
    <t>NR320002</t>
  </si>
  <si>
    <t>220KV RANIA-PANKI</t>
  </si>
  <si>
    <t>765/400KV ICT-II AGRA</t>
  </si>
  <si>
    <t>765/400KV ICT-II BAREILLY</t>
  </si>
  <si>
    <t>NR1ICT718</t>
  </si>
  <si>
    <t>765/400KV ICT-II VARANASI</t>
  </si>
  <si>
    <t>765/400kv ICT-I  KANPUR(GIS)</t>
  </si>
  <si>
    <t>765/400kv ICT-II KANPUR(GIS)</t>
  </si>
  <si>
    <t>NR1ICT70</t>
  </si>
  <si>
    <t>100MVA ICT-II PITHORAGRH</t>
  </si>
  <si>
    <t>100MVA ICT-I SITARGANJ</t>
  </si>
  <si>
    <t>HVDC AGRA-BNC</t>
  </si>
  <si>
    <t>TOTAL of HVDC POLE-I</t>
  </si>
  <si>
    <t>K</t>
  </si>
  <si>
    <t>HVDC BTB VINDHYACHAL</t>
  </si>
  <si>
    <t>HVDC BTB SASARAM</t>
  </si>
  <si>
    <t>NEDCB01</t>
  </si>
  <si>
    <t xml:space="preserve"> +/-500MW HVDC B/B SASARAM</t>
  </si>
  <si>
    <t>TOTAL FOR HVDC SASARAM</t>
  </si>
  <si>
    <t>NR1SVC02</t>
  </si>
  <si>
    <t>N</t>
  </si>
  <si>
    <t>NR1BRT56</t>
  </si>
  <si>
    <t>NR1SRT01</t>
  </si>
  <si>
    <t>AGRA 50MVAR S/R BHIWADI-Ckt-I</t>
  </si>
  <si>
    <t>NR1SRT04</t>
  </si>
  <si>
    <t>BARLLY  50MVAR S/R MND Ckt-I</t>
  </si>
  <si>
    <t>NR1SRT05</t>
  </si>
  <si>
    <t>BARLLY  50MVAR S/R MND Ckt-II</t>
  </si>
  <si>
    <t>LUCKNW 240MVAR S/R Bareilly Line</t>
  </si>
  <si>
    <t>NR3BRT01</t>
  </si>
  <si>
    <t>NR3BRT02</t>
  </si>
  <si>
    <t>NR3SRT01</t>
  </si>
  <si>
    <t>VARANASI 240MVAR S/R KNP(GIS)-1</t>
  </si>
  <si>
    <t>NR3SRT02</t>
  </si>
  <si>
    <t>VARANASI 240MVAR S/R KNP(GIS)-2</t>
  </si>
  <si>
    <t>NR3SRT03</t>
  </si>
  <si>
    <t>KNP(GIS) 330MVAR S/R JHATIKRA-1</t>
  </si>
  <si>
    <t>NR3BRT03</t>
  </si>
  <si>
    <t xml:space="preserve"> TOTAL FOR BUS REACTORS </t>
  </si>
  <si>
    <t>TOTAL</t>
  </si>
  <si>
    <t>OMST</t>
  </si>
  <si>
    <t>Hand tripped on Voltage regulation as per NRLDC instruction. Agra=790kV</t>
  </si>
  <si>
    <t>Hand tripped on Voltage regulation as per NRLDC instruction. Agra=791kV</t>
  </si>
  <si>
    <t>Sasaram HVDC B/B BLOCK-I</t>
  </si>
  <si>
    <t>Hand tripped on Voltage regulation as per NRLDC instruction. Agra=792kV</t>
  </si>
  <si>
    <t>Hand tripped on Voltage regulation as per NRLDC instruction. Agra=432kV</t>
  </si>
  <si>
    <t>Hand tripped on Voltage regulation as per NRLDC instruction. Agra=434kV</t>
  </si>
  <si>
    <t>Hand tripped on Voltage regulation as per NRLDC instruction. Agra=433kV</t>
  </si>
  <si>
    <t>Hand tripped on Voltage regulation as per NRLDC instruction. Mainpuri=430kV</t>
  </si>
  <si>
    <t>Hand tripped on Voltage regulation as per NRLDC instruction. Agra=789kV</t>
  </si>
  <si>
    <t>Hand tripped on Voltage regulation as per NRLDC instruction. Agra=436kV</t>
  </si>
  <si>
    <t>400KV ALLAHABAD-MEJA(NTPC)-II</t>
  </si>
  <si>
    <t>NR340011</t>
  </si>
  <si>
    <t>EVENT NO.</t>
  </si>
  <si>
    <t>Hand tripped on Voltage regulation as per NRLDC instruction. Agra=437kV</t>
  </si>
  <si>
    <t>Hand tripped on Voltage regulation as per NRLDC instruction. Mainpuri=428kV</t>
  </si>
  <si>
    <t>S/D availed for AMP work.</t>
  </si>
  <si>
    <t>TOTAL FOR B/Rs</t>
  </si>
  <si>
    <t>HVDC BTB  TOTAL</t>
  </si>
  <si>
    <t>% (HVDC)</t>
  </si>
  <si>
    <t>Tripped due to Converter T/F Differential Protection Operated at HVDC VINDHYACHAL</t>
  </si>
  <si>
    <t>NRNEDCP03</t>
  </si>
  <si>
    <t>800KV HVDC AGRA-APD POLE-III</t>
  </si>
  <si>
    <t>NL-1788</t>
  </si>
  <si>
    <t>NRNEDCP04</t>
  </si>
  <si>
    <t>800KV HVDC AGRA-APD POLE-IV</t>
  </si>
  <si>
    <t>SPRD</t>
  </si>
  <si>
    <t>S/D availed for various maintenance work at Rihand HVDC</t>
  </si>
  <si>
    <t>N-2978</t>
  </si>
  <si>
    <t>Hand tripped on Voltage regulation as per NRLDC instruction. Agra=785kV</t>
  </si>
  <si>
    <t>N-2600</t>
  </si>
  <si>
    <t>Hand tripped on Voltage regulation as per NRLDC instruction. Agra=788kV</t>
  </si>
  <si>
    <t>N-3437</t>
  </si>
  <si>
    <t>Hand tripped on Voltage regulation as per NRLDC instruction. Agra=794kV</t>
  </si>
  <si>
    <t>Hand tripped on Voltage regulation as per NRLDC instruction. Agra=787kV</t>
  </si>
  <si>
    <t>N-1828</t>
  </si>
  <si>
    <t>Hand tripped on Voltage regulation as per NRLDC instruction. KNP GIS=787kV</t>
  </si>
  <si>
    <t>N-2068</t>
  </si>
  <si>
    <t>N-1263</t>
  </si>
  <si>
    <t>SEFT</t>
  </si>
  <si>
    <t>N-3436</t>
  </si>
  <si>
    <t>Hand tripped on Voltage regulation as per NRLDC instruction. Agra=431kV</t>
  </si>
  <si>
    <t>Hand tripped on Voltage regulation as per NRLDC instruction. Agra=430kV</t>
  </si>
  <si>
    <t>N-2124</t>
  </si>
  <si>
    <t>Hand tripped on Voltage regulation as per NRLDC instruction. Allahabad=422kV</t>
  </si>
  <si>
    <t>400KV BLBGRH-MAINPURI-I</t>
  </si>
  <si>
    <t>Hand tripped on Voltage regulation as per NRLDC instruction. MNP=430kV</t>
  </si>
  <si>
    <t>Hand tripped on Voltage regulation as per NRLDC instruction. Mainpuri=427kV</t>
  </si>
  <si>
    <t>N-3312</t>
  </si>
  <si>
    <t>Hand tripped on Voltage regulation as per NRLDC instruction. MNP=424kV</t>
  </si>
  <si>
    <t>400KV BLBGRH-MAINPURI-II</t>
  </si>
  <si>
    <t>Hand tripped on Voltage regulation as per NRLDC instruction. Mainpuri=429kV</t>
  </si>
  <si>
    <t>N-234</t>
  </si>
  <si>
    <t>SBBU</t>
  </si>
  <si>
    <t>N-1942</t>
  </si>
  <si>
    <t>N-1949</t>
  </si>
  <si>
    <t>N-2775</t>
  </si>
  <si>
    <t>800KV HVDC AGRA-BNC POLE-III</t>
  </si>
  <si>
    <t>800KV HVDC AGRA-BNC POLE-IV</t>
  </si>
  <si>
    <t xml:space="preserve">                        CPCC, LUCKNOW</t>
  </si>
  <si>
    <t>DOC No: NR-III-CPCC-</t>
  </si>
  <si>
    <t>MONTH –December                                                                                          LINE- ICT OUTAGE DETAILS</t>
  </si>
  <si>
    <t xml:space="preserve">Hand tripped on Voltage regulation as per NLDC instruction due to Voltage problem at APD. </t>
  </si>
  <si>
    <t>NL-26</t>
  </si>
  <si>
    <t>N217</t>
  </si>
  <si>
    <t>N-856</t>
  </si>
  <si>
    <t>N-1516</t>
  </si>
  <si>
    <t>N-2449</t>
  </si>
  <si>
    <t>Blocked on voltage regulation as per NRLDC instruction</t>
  </si>
  <si>
    <t>N-3037</t>
  </si>
  <si>
    <t>N-3329</t>
  </si>
  <si>
    <t>Hand tripped on Voltage regulation as per NRLDC instruction.</t>
  </si>
  <si>
    <t>312020A</t>
  </si>
  <si>
    <t>N-274</t>
  </si>
  <si>
    <t>N-586</t>
  </si>
  <si>
    <t>Blocked on Voltage regulation as per NRLDC instruction</t>
  </si>
  <si>
    <t>N-652</t>
  </si>
  <si>
    <t>N-822</t>
  </si>
  <si>
    <t>Blocked on voltage regulation  as per NRLDC instruction due to APD end</t>
  </si>
  <si>
    <t>NL-573</t>
  </si>
  <si>
    <t>Blocked on voltage regulation  as per NLDC instruction .Agra-798KV</t>
  </si>
  <si>
    <t>N-2372</t>
  </si>
  <si>
    <t>Taken under Emergency S/D to attend leakage in valve hall</t>
  </si>
  <si>
    <t>NL-1675</t>
  </si>
  <si>
    <t>Blocked on voltage regulation as per NLDC instruction</t>
  </si>
  <si>
    <t>N-1111</t>
  </si>
  <si>
    <t>Hand tripped on Voltage regulation as per NRLDC instruction. Agra=799kV</t>
  </si>
  <si>
    <t>NL-1239</t>
  </si>
  <si>
    <t>LNCC</t>
  </si>
  <si>
    <t>Tripped due to DC line E/F. F.D.= 637.37KM from Balia &amp; 152.5KM from Bhiwadi. The fault was in NR-I juridiction.</t>
  </si>
  <si>
    <t>Tripped due to SF 6 gas leakage from Pole 1 valve hall A.C Bushing due to external pipe nearby manometer gauge of bushing have got damaged during inclement weather at Bhiwadi</t>
  </si>
  <si>
    <t xml:space="preserve"> Tripped due to SF 6 gas leakage from Pole 1 valve hall A.C Bushing due to external pipe nearby manometer gauge of bushing have got damaged during inclement weather at Bhiwadi</t>
  </si>
  <si>
    <t>Tripped due to AC supply failure at Dadri (NTPC) end.</t>
  </si>
  <si>
    <t>A/R operated successfully due to DC Transient earth fault, F.D. -149.60kM from Rihand and 665.40kM from dadri (Mirzapur TL jurisdiction)</t>
  </si>
  <si>
    <t>N-637</t>
  </si>
  <si>
    <t>Emergency S/D taken for inspection of valve hall for any leakage of fine water &amp; rectification at Rihand</t>
  </si>
  <si>
    <t>A/R operated successfully from both end due to DC transient earth fault, F.D.=377.8km from Rihand,F.D.=437.2km from Dadri (Kanpur Jurisdiction)</t>
  </si>
  <si>
    <t>A/R operated successfully from both end due to DC transient earth fault, F.D.=324.8km from Rihand,F.D.=490.2km from Dadri (Allahabad Jurisdiction)</t>
  </si>
  <si>
    <t>Tripped due to Protective Block received on Rh due to malfunctioning of Convertor fire control at Dadri end(NR-1)</t>
  </si>
  <si>
    <t>Tripped due to heavy fog at Dadri end</t>
  </si>
  <si>
    <t>Tripped due to heavy fog at Dadri</t>
  </si>
  <si>
    <t>N-2245</t>
  </si>
  <si>
    <t>S/D taken for analysing convertor control sequence system at Dadri end.</t>
  </si>
  <si>
    <t>Transient fault. FD: Rihand-149.66km, Dadri-665.34km.</t>
  </si>
  <si>
    <t>N-4119</t>
  </si>
  <si>
    <t>Tripped on reciept of Protection block from Dadri end</t>
  </si>
  <si>
    <t>NL-115</t>
  </si>
  <si>
    <t>Blocked for changing power flow direction from W-&gt;N to N-&gt;W at 02:30 Hrs. of 09.12.2017 as per NLDC instruction. But RFS (Ready for start) for Block#1 was not obtained due to Thyristor Failure Level 2 alarm at Vindyachal</t>
  </si>
  <si>
    <t xml:space="preserve">Tripped due to operation of DC over current protection  caused by fault in external agency </t>
  </si>
  <si>
    <t>N-316</t>
  </si>
  <si>
    <t>For insulator cleaning work &amp; pre winter maintenance work</t>
  </si>
  <si>
    <t>N-373</t>
  </si>
  <si>
    <t>N-485</t>
  </si>
  <si>
    <t>Hand tripped on Voltage regulation as per NRLDC instruction. Agra=793kV</t>
  </si>
  <si>
    <t>N-699</t>
  </si>
  <si>
    <t>N-927</t>
  </si>
  <si>
    <t>N-1108</t>
  </si>
  <si>
    <t>N-1261</t>
  </si>
  <si>
    <t>N-1376</t>
  </si>
  <si>
    <t>N-1737</t>
  </si>
  <si>
    <t>N-1827</t>
  </si>
  <si>
    <t>N-1952</t>
  </si>
  <si>
    <t>N-2302</t>
  </si>
  <si>
    <t>N-2441</t>
  </si>
  <si>
    <t>N-2752</t>
  </si>
  <si>
    <t>N-3038</t>
  </si>
  <si>
    <t>Hand tripped on Voltage regulation as per NRLDC instruction. Agra=800kV</t>
  </si>
  <si>
    <t>N-4109</t>
  </si>
  <si>
    <t>Hand tripped on Voltage regulation as per NRLDC instruction. FTP=793kV</t>
  </si>
  <si>
    <t>N-4233</t>
  </si>
  <si>
    <t>N-4310</t>
  </si>
  <si>
    <t>Hand tripped on Voltage regulation as per NRLDC instruction. Agra=795kV</t>
  </si>
  <si>
    <t>N-123</t>
  </si>
  <si>
    <t>N-212</t>
  </si>
  <si>
    <t>N-400</t>
  </si>
  <si>
    <t>N-497</t>
  </si>
  <si>
    <t>N-583</t>
  </si>
  <si>
    <t>N-810</t>
  </si>
  <si>
    <t>N-1071</t>
  </si>
  <si>
    <t>Hand tripped on Voltage regulation as per NRLDC instruction. Agra=797kV</t>
  </si>
  <si>
    <t>N-1511</t>
  </si>
  <si>
    <t>N-1626</t>
  </si>
  <si>
    <t>N-1839</t>
  </si>
  <si>
    <t>N-2192</t>
  </si>
  <si>
    <t>N-2534</t>
  </si>
  <si>
    <t>N-2754</t>
  </si>
  <si>
    <t>N-2865</t>
  </si>
  <si>
    <t>N-42</t>
  </si>
  <si>
    <t xml:space="preserve">S/D availed for completing the pending work related for stringing(Powerline crossing) of 765kv Orai-Aligarh D/C </t>
  </si>
  <si>
    <t>765kV FATEHPUR-SASARAM</t>
  </si>
  <si>
    <t>N-4064</t>
  </si>
  <si>
    <t>Tripped due to heavy fog on R-N fault,F.D.=250km from Fatehpur, F.C.=2.34KA, (Varanasi Jurisdiction)</t>
  </si>
  <si>
    <t>N-290</t>
  </si>
  <si>
    <t>Hand tripped on Voltage regulation as per NRLDC instruction. KNP GIS=797kV</t>
  </si>
  <si>
    <t>N-988</t>
  </si>
  <si>
    <t>N-1077</t>
  </si>
  <si>
    <t>N-1393</t>
  </si>
  <si>
    <t>Hand tripped on Voltage regulation as per NRLDC instruction. Kanpur GIS=788kV</t>
  </si>
  <si>
    <t>N-1636</t>
  </si>
  <si>
    <t>Hand tripped on Voltage regulation as per NRLDC instruction. Kanpur GIS=797kV</t>
  </si>
  <si>
    <t>N-1748</t>
  </si>
  <si>
    <t>Hand tripped on Voltage regulation as per NRLDC instruction. Kanpur GIS=796kV</t>
  </si>
  <si>
    <t>N-2320</t>
  </si>
  <si>
    <t>Hand tripped on Voltage regulation as per NRLDC instruction. Kanpur=797kV</t>
  </si>
  <si>
    <t>N-2456</t>
  </si>
  <si>
    <t>Hand tripped on Voltage regulation as per NRLDC instruction. Kanpur=791kV</t>
  </si>
  <si>
    <t>N-2576</t>
  </si>
  <si>
    <t>Hand tripped on Voltage regulation as per NRLDC instruction. Agra-433KV</t>
  </si>
  <si>
    <t>N-2648</t>
  </si>
  <si>
    <t>Hand tripped on Voltage regulation as per NRLDC instruction. Kanpur=796kV</t>
  </si>
  <si>
    <t>N-4163</t>
  </si>
  <si>
    <t>Hand tripped on Voltage regulation as per NRLDC instruction. KNP=793kV</t>
  </si>
  <si>
    <t>N-4240</t>
  </si>
  <si>
    <t>Hand tripped on Voltage regulation as per NRLDC instruction. KNP=801kV</t>
  </si>
  <si>
    <t>N-4313</t>
  </si>
  <si>
    <t>Hand tripped on Voltage regulation as per NRLDC instruction. KNP=798kV</t>
  </si>
  <si>
    <t xml:space="preserve">Tripped due to B-N fault,F.D.=146.734km from LKO(Lucknow jurisdiction),F.C.=2.781KA,F.D.=73.33km from Balia(Azamgarh jurisdiction) caused by dense fog </t>
  </si>
  <si>
    <t>N-2484</t>
  </si>
  <si>
    <t>Taken under S/D for insulator cleaning work for winter season preparation.</t>
  </si>
  <si>
    <t>Tripped due to B-N fault. FD- 270.3 km from Ballia. FC- Ballia-2.48km. Dense fog reported.</t>
  </si>
  <si>
    <t>N-2598</t>
  </si>
  <si>
    <t>A/R successfully at both end on B-N fault (Main bay at Balia tripped and Tie bay remain closed at Balia). FD: 273kM from Balia end and 25.92kM from Lucknow. FC: 2.445kA at Balia. Fault in Lucknow T/L group jurisdiction.</t>
  </si>
  <si>
    <t>Tripped due to B-N fault due to heavy fog. FD- 274.9 km from Ballia. FC- Ballia-2.421km. Fault in Lucknow T/L group jurisdiction.</t>
  </si>
  <si>
    <t>N-2689</t>
  </si>
  <si>
    <t>N-2792</t>
  </si>
  <si>
    <t>S/D availed for insulator cleaning work for winter season preparation.</t>
  </si>
  <si>
    <t>A/R operated successfully due to B-N Fault, M1:F.D.=86.93km from Balia,F.C.=5.619KA, M2:F.D.=87.2km from Balia,F.C.=5.466KA,F.D.=206.3km from LKO (Azamgarh jurisdiction)</t>
  </si>
  <si>
    <t>N-30</t>
  </si>
  <si>
    <t>S/D availed for insulator cleaning due to upcoming dense fog</t>
  </si>
  <si>
    <t>N-159</t>
  </si>
  <si>
    <t>N-245</t>
  </si>
  <si>
    <t>N-310</t>
  </si>
  <si>
    <t>For insulator cleaning work for winter preparation</t>
  </si>
  <si>
    <t>N-2919</t>
  </si>
  <si>
    <t xml:space="preserve">S/D availed for removal spare reactor unit at Varanasi end </t>
  </si>
  <si>
    <t>H/T on emergency basis from Varanasi end due to fire in B Ph L/R of 765KV Varanasi-Kanpur-2 at Varanasi end.</t>
  </si>
  <si>
    <t>N-4277</t>
  </si>
  <si>
    <t>Emergency S/D availed for replacement of failed NGR LA at Kanpur GIS</t>
  </si>
  <si>
    <t>Tripped due to fire in its B Ph L/R at Varanasi end</t>
  </si>
  <si>
    <t>N-1382</t>
  </si>
  <si>
    <t>Hand tripped on Voltage regulation as per NRLDC instruction. Agra=429kV</t>
  </si>
  <si>
    <t>N-1953</t>
  </si>
  <si>
    <t>N-2315</t>
  </si>
  <si>
    <t>Hand tripped on Voltage regulation as per NRLDC instruction. Agra=428kV</t>
  </si>
  <si>
    <t>N-2453</t>
  </si>
  <si>
    <t>N-2529</t>
  </si>
  <si>
    <t>N-492</t>
  </si>
  <si>
    <t>N-1513</t>
  </si>
  <si>
    <t>N-2071</t>
  </si>
  <si>
    <t>N-2864</t>
  </si>
  <si>
    <t>N-2891</t>
  </si>
  <si>
    <t>S/D availed for replacement of Porcelain insulator with Polymer</t>
  </si>
  <si>
    <t>N-3003</t>
  </si>
  <si>
    <t>N-4029</t>
  </si>
  <si>
    <t>N-4158</t>
  </si>
  <si>
    <t>N-4263</t>
  </si>
  <si>
    <t>N-700</t>
  </si>
  <si>
    <t>N-1378</t>
  </si>
  <si>
    <t>N-2440</t>
  </si>
  <si>
    <t>N-2569</t>
  </si>
  <si>
    <t>N-186</t>
  </si>
  <si>
    <t>N-277</t>
  </si>
  <si>
    <t>N-369</t>
  </si>
  <si>
    <t>N-479</t>
  </si>
  <si>
    <t>N-587</t>
  </si>
  <si>
    <t>N-867</t>
  </si>
  <si>
    <t>N-974</t>
  </si>
  <si>
    <t>N-1067</t>
  </si>
  <si>
    <t>N-1627</t>
  </si>
  <si>
    <t>N-1940</t>
  </si>
  <si>
    <t>N-2066</t>
  </si>
  <si>
    <t>N-2174</t>
  </si>
  <si>
    <t>N-2747</t>
  </si>
  <si>
    <t>N-2852</t>
  </si>
  <si>
    <t>Hand tripped on Voltage regulation as per NRLDC instruction. Agra=427kV</t>
  </si>
  <si>
    <t>N-2971</t>
  </si>
  <si>
    <t>N-3093</t>
  </si>
  <si>
    <t>N-4100</t>
  </si>
  <si>
    <t>N-4302</t>
  </si>
  <si>
    <t>S/D availed by UPPCL for construction related work</t>
  </si>
  <si>
    <t>N-235</t>
  </si>
  <si>
    <t>Tripped due to some problem at Meja (NTPC) end &amp; DT received at Allahabad.</t>
  </si>
  <si>
    <t>Tripped due to D/T received at Allahabad end due to PLCC problem at NTPC Meja end</t>
  </si>
  <si>
    <t>N-1840</t>
  </si>
  <si>
    <t>Hand tripped on Voltage regulation as per NRLDC instruction. Fatehpur=431kV</t>
  </si>
  <si>
    <t>N-1969</t>
  </si>
  <si>
    <t>S/D availed for insulator cleaning work for winter season preparation</t>
  </si>
  <si>
    <t>N-2094</t>
  </si>
  <si>
    <t>S/D taken for insulator cleaning work for pre winter preparation.</t>
  </si>
  <si>
    <t>N-2227</t>
  </si>
  <si>
    <t>N-2342</t>
  </si>
  <si>
    <t>Taken under S/D for insulator cleaning work</t>
  </si>
  <si>
    <t>Tripped due to heavy fog on Y-B fault,F.D.=140km from Allahabad, F.C.=4.68KA, (Kanpur TL Jurisdiction). Decapped insulator restored at loc no 205</t>
  </si>
  <si>
    <t>A/R successfully at both end on R-N fault. FD: 55.62kM from VNS. FC: 5.4(Allahabad jurisdiction)</t>
  </si>
  <si>
    <t>A/R successfully on R-N fault. FD: 52.06kM from Allhabad. FC: 7.61kA(Mirzapur jurisdiction)</t>
  </si>
  <si>
    <t>N-4274</t>
  </si>
  <si>
    <t>S/D availed by UPPCL for stringing work of 765 KV Anpara D -Jhunsi line</t>
  </si>
  <si>
    <t>N-1479</t>
  </si>
  <si>
    <t>OSFD</t>
  </si>
  <si>
    <t>E/S/D availed by UPPCL for attending hot spot at UPPCL/Mau end.</t>
  </si>
  <si>
    <t>N-1704</t>
  </si>
  <si>
    <t>E/S/D availed by UPPCL for attending hot spot at Mau(UPPCL) end</t>
  </si>
  <si>
    <t>Tripped due to Bus Bar protection operated at Lucknow(UP) (Sarojininagar).</t>
  </si>
  <si>
    <t>N-121</t>
  </si>
  <si>
    <t>N-185</t>
  </si>
  <si>
    <t>Hand tripped on Voltage regulation as per NRLDC instruction. MNP=432kV</t>
  </si>
  <si>
    <t>N-590</t>
  </si>
  <si>
    <t>Hand tripped on Voltage regulation as per NRLDC instruction. Mainpuri=434kV</t>
  </si>
  <si>
    <t>N-712</t>
  </si>
  <si>
    <t>Tripped only from BLB end due to heavy fog at BLB end</t>
  </si>
  <si>
    <t>N-1268</t>
  </si>
  <si>
    <t>N-1633</t>
  </si>
  <si>
    <t>N-1744</t>
  </si>
  <si>
    <t>Hand tripped on Voltage regulation as per NRLDC instruction. Mainpuri=423kV</t>
  </si>
  <si>
    <t>Hand tripped on Voltage regulation as per NRLDC instruction. Mainpuri=422kV</t>
  </si>
  <si>
    <t>N-2195</t>
  </si>
  <si>
    <t>N-2316</t>
  </si>
  <si>
    <t>N-2571</t>
  </si>
  <si>
    <t>Hand tripped on Voltage regulation as per NRLDC instruction. Mainpuri=421kV</t>
  </si>
  <si>
    <t>N-2647</t>
  </si>
  <si>
    <t>N-2758</t>
  </si>
  <si>
    <t>N-2863</t>
  </si>
  <si>
    <t>N-2982</t>
  </si>
  <si>
    <t>N-3085</t>
  </si>
  <si>
    <t>Hand tripped on Voltage regulation as per NRLDC instruction. Mainpuri=426kV</t>
  </si>
  <si>
    <t>N-4108</t>
  </si>
  <si>
    <t>N-4232</t>
  </si>
  <si>
    <t>N-4303</t>
  </si>
  <si>
    <t>N-816</t>
  </si>
  <si>
    <t>N-1207</t>
  </si>
  <si>
    <t>N-278</t>
  </si>
  <si>
    <t>Hand tripped on Voltage regulation as per NRLDC instruction. MNP=429kV</t>
  </si>
  <si>
    <t>N-552</t>
  </si>
  <si>
    <t>N-2759</t>
  </si>
  <si>
    <t>H/T on emergency basis to attend heavy hot spot in line isolator at Agra end</t>
  </si>
  <si>
    <t>N-63</t>
  </si>
  <si>
    <t>E/S/D availed for attending hot spot in Y ph line isolator at Kanpur</t>
  </si>
  <si>
    <t>N-136</t>
  </si>
  <si>
    <t>Hand tripped on Voltage regulation as per NRLDC instruction. KNP=420kV</t>
  </si>
  <si>
    <t>Hand tripped on emergency after heavy sparking observed in Y-phase Line isolator at Kanpur.</t>
  </si>
  <si>
    <t>A/R operated successfully from both end due to Y-N fault, F.D.=21.89km from KNP,F.C.=13.13KA, F.D.=370.5km from BLB,F.C.=1.239KA (Kanpur jurisdiction)</t>
  </si>
  <si>
    <t>N-594</t>
  </si>
  <si>
    <t>A/R operated successfully from both end due to Y-N fault,F.D.=88.47 KM from Kanpur,F.C.=4.29KA, F.D.=253.5km from BLB,F.C.=1.826KA .</t>
  </si>
  <si>
    <t>N-1103</t>
  </si>
  <si>
    <t>Hand tripped on Voltage regulation as per NRLDC instruction. KNP =425kV</t>
  </si>
  <si>
    <t>N-1749</t>
  </si>
  <si>
    <t>Hand tripped on Voltage regulation as per NRLDC instruction. Kanpur=420kV</t>
  </si>
  <si>
    <t>Hand tripped on Voltage regulation as per NRLDC instruction. KNP-420KV</t>
  </si>
  <si>
    <t>Hand tripped on Voltage regulation as per NRLDC instruction. KNP=424kV</t>
  </si>
  <si>
    <t>A/R successfully on R-N fault,F.D.=219.1km from Kanpur, F.C.=1.7KA, and F.D.=143km from Ballabhgarh, F.C.=2.6KA (Mainpuri TL Jurisdiction)</t>
  </si>
  <si>
    <t>Hand tripped on Voltage regulation as per NRLDC instruction. KNP=426kV</t>
  </si>
  <si>
    <t>Hand tripped on Voltage regulation as per NRLDC instruction. Kanpur=421kV</t>
  </si>
  <si>
    <t>Hand tripped on Voltage regulation as per NRLDC instruction. Kanpur=423kV</t>
  </si>
  <si>
    <t>N-1266</t>
  </si>
  <si>
    <t>Hand tripped on Voltage regulation as per NRLDC instruction. Kanpur=422kV</t>
  </si>
  <si>
    <t xml:space="preserve">Hand tripped on Voltage regulation as per NRLDC instruction. </t>
  </si>
  <si>
    <t>Hand tripped on Voltage regulation as per NRLDC instruction. KNP-421KV</t>
  </si>
  <si>
    <t>Hand tripped on Voltage regulation as per NRLDC instruction. KNP=419kV</t>
  </si>
  <si>
    <t>Hand tripped on Voltage regulation as per NRLDC instruction. KNP=416kV</t>
  </si>
  <si>
    <t>N-4281</t>
  </si>
  <si>
    <t>Emergency S/D availed for rectification of melted jumper at location no 561.</t>
  </si>
  <si>
    <t>N-147</t>
  </si>
  <si>
    <t>S/D taken for diversion of line between loc no 1115 to 1119 due to DFCC on continious basis.</t>
  </si>
  <si>
    <t>N-1143</t>
  </si>
  <si>
    <t>S/D taken for Diversion of line due to DFCC work.</t>
  </si>
  <si>
    <t>N-1337</t>
  </si>
  <si>
    <t>S/D taken to attend hot spot in line isolator at Kanpur</t>
  </si>
  <si>
    <t>N-2249</t>
  </si>
  <si>
    <t>S/D taken for attending problem of sparking &amp; abnormal sound in R-phase wave trap at Kanpur.</t>
  </si>
  <si>
    <t>N-1842</t>
  </si>
  <si>
    <t>Hand tripped on Voltage regulation as per NRLDC instruction. Lucknow=427kV</t>
  </si>
  <si>
    <t>GOVC</t>
  </si>
  <si>
    <t>Tripped due to Over Voltage at Lucknow(PG) end. D/T received at Lucknow(UP) end.</t>
  </si>
  <si>
    <t>Tripped due to R-N fault due to heavy fog. FD: 42.44kM from Lucknow, FC: 8.25kA at Lucknow. Fault in UPPCL jurisdiction.</t>
  </si>
  <si>
    <t>S/D availed by UPPCL for restoration work of damaged insulator string at location no. 351.</t>
  </si>
  <si>
    <t>N-1971</t>
  </si>
  <si>
    <t>S/D availed by Powerlink for insulator cleaning &amp; other maintenanance work</t>
  </si>
  <si>
    <t>N-2085</t>
  </si>
  <si>
    <t>S/D taken by Powerlink for insulator cleaning work for pre winter preparation.</t>
  </si>
  <si>
    <t>N-3004</t>
  </si>
  <si>
    <t>S/D availed for Insulator cleaning work for winter season preparation.</t>
  </si>
  <si>
    <t>N-2698</t>
  </si>
  <si>
    <t>N-2779</t>
  </si>
  <si>
    <t>N-2479</t>
  </si>
  <si>
    <t>Tripped due to heavy fog on R-Y fault. FD: FTP-302.8km, FC: FTP- R Ph-1.73KA, Y Ph-2.12KA.</t>
  </si>
  <si>
    <t>N-607</t>
  </si>
  <si>
    <t>S/D taken for transferring of line from ERS to normal tower</t>
  </si>
  <si>
    <t>N-1766</t>
  </si>
  <si>
    <t>S/D taken by UPPCL for general maintenance work at UPPCL end</t>
  </si>
  <si>
    <t>Tripped only from UPPCL Sarnath end due to problem at their end</t>
  </si>
  <si>
    <t>N-1651</t>
  </si>
  <si>
    <t>S/D availed for general maintenanace work by UPPCL</t>
  </si>
  <si>
    <t>N-4127</t>
  </si>
  <si>
    <t>Line tripped Due to E/F at Jhusi (UPPTCL ) switchyard because of heavy fog.</t>
  </si>
  <si>
    <t>N-4197</t>
  </si>
  <si>
    <t>Emergency S/D availed by UPPCL to attend hot spot at their end</t>
  </si>
  <si>
    <t>Tripped due to D/T received at Bareily(UP) end due to O/V at Dhauliganga. D'Ganga=239KV</t>
  </si>
  <si>
    <t>N-1115</t>
  </si>
  <si>
    <t>Kept open for Voltage regulation as per NRLDC instruction. P'garh=239kV</t>
  </si>
  <si>
    <t>N-1657</t>
  </si>
  <si>
    <t>S/D availed for AMP work by PGCIL</t>
  </si>
  <si>
    <t>N-2499</t>
  </si>
  <si>
    <t>Taken under S/D by NHPC for testing work at their end</t>
  </si>
  <si>
    <t xml:space="preserve">Tripped due to O/V protection operated </t>
  </si>
  <si>
    <t>Tripped due to D/T received at Pithoragarh end due to O/V at Dhauliganga. D'Ganga=239KV</t>
  </si>
  <si>
    <t>Kept open for Voltage regulation as per NRLDC instruction. Bareily(UP)=239kV</t>
  </si>
  <si>
    <t>312201</t>
  </si>
  <si>
    <t>N-1688</t>
  </si>
  <si>
    <t>S/D availed by UPPCL for line Diversion due to upcoming NTPC project at Billhaur</t>
  </si>
  <si>
    <t>N-514</t>
  </si>
  <si>
    <t xml:space="preserve">S/D taken for diversion of line due to DFCC </t>
  </si>
  <si>
    <t>LMAC</t>
  </si>
  <si>
    <t>Middle phase conductor theft at LOC. No. 401 to 403 and cross arm bent at Loc. No. 401 &amp; 402</t>
  </si>
  <si>
    <t>N-954</t>
  </si>
  <si>
    <t xml:space="preserve">S/D taken for facilitating  restoration of  220KV KNP-Unchahar-1. Line-1 was out due to conductor theft between loc no 401 to 403 during s/d  for diversion of line due to DFCC on continious basis </t>
  </si>
  <si>
    <t>N-1294</t>
  </si>
  <si>
    <t>N-3000</t>
  </si>
  <si>
    <t>S/D availed by UPPCL for powerline crossing work</t>
  </si>
  <si>
    <t>N-2898</t>
  </si>
  <si>
    <t>E/S/D availed by UPPCL for attending oil leakage from B phase C.T. stud at UPPCL Chinhat end</t>
  </si>
  <si>
    <t>N-4037</t>
  </si>
  <si>
    <t>E/S/D taken by POWERGRID to attend Hotspot in B-Ph line side CT connector at BLY(UP)</t>
  </si>
  <si>
    <t>N-750</t>
  </si>
  <si>
    <t>GOFC</t>
  </si>
  <si>
    <t>Tripped due to operation of over flux, P'garh=239KV</t>
  </si>
  <si>
    <t>N-1119</t>
  </si>
  <si>
    <t>200MVA ICT-III RAIBAREILLY</t>
  </si>
  <si>
    <t>SRET</t>
  </si>
  <si>
    <t>Tripped due to REF protection operated</t>
  </si>
  <si>
    <t>NRPC</t>
  </si>
  <si>
    <t>Winding Failure</t>
  </si>
  <si>
    <r>
      <t xml:space="preserve">Name of Transmission Licensee : </t>
    </r>
    <r>
      <rPr>
        <b/>
        <u/>
        <sz val="13"/>
        <rFont val="Optima"/>
        <family val="2"/>
      </rPr>
      <t>POWER GRID CORPORATION OF INDIA LTD., NORTHERN REGION - III</t>
    </r>
  </si>
  <si>
    <t>Annexure-A</t>
  </si>
  <si>
    <t>Standard of Performance data for the month of DECEMBER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</si>
</sst>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0_)"/>
    <numFmt numFmtId="166" formatCode="0;[Red]0"/>
    <numFmt numFmtId="167" formatCode="0_)"/>
    <numFmt numFmtId="168" formatCode="0.00;[Red]0.00"/>
    <numFmt numFmtId="169" formatCode="[hh]:mm"/>
    <numFmt numFmtId="170" formatCode="dd/mm/yy&quot;   &quot;hh:mm"/>
    <numFmt numFmtId="171" formatCode="dd/mm&quot;   &quot;hh:mm"/>
    <numFmt numFmtId="172" formatCode="[h]:mm"/>
    <numFmt numFmtId="173" formatCode="0.0"/>
    <numFmt numFmtId="174" formatCode="hhmm"/>
    <numFmt numFmtId="175" formatCode="h:mm;@"/>
    <numFmt numFmtId="176" formatCode="dd\-mm\-yy\ \ hh:mm"/>
    <numFmt numFmtId="177" formatCode="dd/mm/yy\ \ hh:mm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Courier New"/>
      <family val="3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</font>
    <font>
      <b/>
      <sz val="11"/>
      <name val="Courier New"/>
      <family val="3"/>
    </font>
    <font>
      <sz val="11"/>
      <color rgb="FF00B0F0"/>
      <name val="Arial"/>
      <family val="2"/>
    </font>
    <font>
      <sz val="11"/>
      <color theme="9" tint="-0.4999847407452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Times New Roman"/>
      <family val="1"/>
    </font>
    <font>
      <b/>
      <u/>
      <sz val="16"/>
      <name val="Optima"/>
      <family val="2"/>
    </font>
    <font>
      <sz val="8"/>
      <name val="Trebuchet MS"/>
      <family val="2"/>
    </font>
    <font>
      <b/>
      <u/>
      <sz val="13"/>
      <name val="Optim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20" fontId="0" fillId="0" borderId="0"/>
    <xf numFmtId="0" fontId="7" fillId="0" borderId="0" applyNumberFormat="0" applyFill="0" applyBorder="0" applyAlignment="0" applyProtection="0"/>
    <xf numFmtId="9" fontId="6" fillId="0" borderId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ill="0" applyBorder="0" applyAlignment="0" applyProtection="0"/>
    <xf numFmtId="0" fontId="4" fillId="0" borderId="0"/>
    <xf numFmtId="20" fontId="6" fillId="0" borderId="0"/>
    <xf numFmtId="9" fontId="6" fillId="0" borderId="0" applyFill="0" applyBorder="0" applyAlignment="0" applyProtection="0"/>
    <xf numFmtId="0" fontId="6" fillId="0" borderId="0"/>
    <xf numFmtId="20" fontId="6" fillId="0" borderId="0"/>
    <xf numFmtId="0" fontId="10" fillId="0" borderId="0"/>
    <xf numFmtId="0" fontId="10" fillId="0" borderId="0"/>
    <xf numFmtId="0" fontId="10" fillId="0" borderId="0"/>
    <xf numFmtId="9" fontId="4" fillId="0" borderId="0" applyFill="0" applyBorder="0" applyAlignment="0" applyProtection="0"/>
    <xf numFmtId="165" fontId="4" fillId="0" borderId="0"/>
    <xf numFmtId="165" fontId="4" fillId="0" borderId="0"/>
    <xf numFmtId="165" fontId="4" fillId="0" borderId="0"/>
    <xf numFmtId="164" fontId="2" fillId="0" borderId="0"/>
    <xf numFmtId="0" fontId="1" fillId="0" borderId="0"/>
    <xf numFmtId="174" fontId="4" fillId="0" borderId="0"/>
    <xf numFmtId="20" fontId="6" fillId="0" borderId="0"/>
  </cellStyleXfs>
  <cellXfs count="481">
    <xf numFmtId="20" fontId="0" fillId="0" borderId="0" xfId="0"/>
    <xf numFmtId="0" fontId="13" fillId="0" borderId="9" xfId="3" applyNumberFormat="1" applyFont="1" applyBorder="1" applyAlignment="1">
      <alignment horizontal="left" vertical="center" wrapText="1"/>
    </xf>
    <xf numFmtId="164" fontId="12" fillId="0" borderId="6" xfId="3" applyNumberFormat="1" applyFont="1" applyBorder="1" applyAlignment="1" applyProtection="1">
      <alignment horizontal="left" vertical="center"/>
    </xf>
    <xf numFmtId="165" fontId="13" fillId="0" borderId="12" xfId="8" applyNumberFormat="1" applyFont="1" applyBorder="1" applyAlignment="1">
      <alignment horizontal="left" vertical="center"/>
    </xf>
    <xf numFmtId="164" fontId="13" fillId="0" borderId="11" xfId="3" applyNumberFormat="1" applyFont="1" applyBorder="1" applyAlignment="1">
      <alignment horizontal="left" vertical="center"/>
    </xf>
    <xf numFmtId="164" fontId="13" fillId="0" borderId="3" xfId="3" applyNumberFormat="1" applyFont="1" applyBorder="1" applyAlignment="1">
      <alignment horizontal="left" vertical="center"/>
    </xf>
    <xf numFmtId="165" fontId="14" fillId="0" borderId="3" xfId="6" applyNumberFormat="1" applyFont="1" applyBorder="1" applyAlignment="1">
      <alignment horizontal="left" vertical="center"/>
    </xf>
    <xf numFmtId="0" fontId="13" fillId="0" borderId="11" xfId="3" applyNumberFormat="1" applyFont="1" applyBorder="1" applyAlignment="1">
      <alignment horizontal="left" vertical="center" wrapText="1"/>
    </xf>
    <xf numFmtId="0" fontId="13" fillId="0" borderId="3" xfId="3" applyNumberFormat="1" applyFont="1" applyBorder="1" applyAlignment="1">
      <alignment horizontal="left" vertical="center" wrapText="1"/>
    </xf>
    <xf numFmtId="0" fontId="13" fillId="0" borderId="7" xfId="3" applyNumberFormat="1" applyFont="1" applyBorder="1" applyAlignment="1">
      <alignment horizontal="left" vertical="center" wrapText="1"/>
    </xf>
    <xf numFmtId="164" fontId="3" fillId="0" borderId="11" xfId="3" applyNumberFormat="1" applyFont="1" applyBorder="1" applyAlignment="1">
      <alignment horizontal="left" vertical="center"/>
    </xf>
    <xf numFmtId="165" fontId="14" fillId="0" borderId="11" xfId="8" applyNumberFormat="1" applyFont="1" applyBorder="1" applyAlignment="1">
      <alignment horizontal="left" vertical="center"/>
    </xf>
    <xf numFmtId="165" fontId="13" fillId="0" borderId="11" xfId="8" applyNumberFormat="1" applyFont="1" applyBorder="1" applyAlignment="1">
      <alignment horizontal="center" vertical="center"/>
    </xf>
    <xf numFmtId="0" fontId="13" fillId="0" borderId="13" xfId="3" applyNumberFormat="1" applyFont="1" applyBorder="1" applyAlignment="1">
      <alignment horizontal="left" vertical="center" wrapText="1"/>
    </xf>
    <xf numFmtId="165" fontId="14" fillId="0" borderId="7" xfId="6" applyNumberFormat="1" applyFont="1" applyBorder="1" applyAlignment="1">
      <alignment horizontal="left" vertical="center"/>
    </xf>
    <xf numFmtId="0" fontId="13" fillId="2" borderId="13" xfId="3" applyNumberFormat="1" applyFont="1" applyFill="1" applyBorder="1" applyAlignment="1">
      <alignment horizontal="center" vertical="center" wrapText="1"/>
    </xf>
    <xf numFmtId="0" fontId="18" fillId="0" borderId="24" xfId="23" applyNumberFormat="1" applyFont="1" applyFill="1" applyBorder="1" applyAlignment="1">
      <alignment horizontal="left" vertical="top" wrapText="1"/>
    </xf>
    <xf numFmtId="0" fontId="22" fillId="0" borderId="19" xfId="7" applyFont="1" applyFill="1" applyBorder="1" applyAlignment="1">
      <alignment vertical="top" wrapText="1"/>
    </xf>
    <xf numFmtId="165" fontId="13" fillId="0" borderId="11" xfId="8" applyNumberFormat="1" applyFont="1" applyBorder="1" applyAlignment="1">
      <alignment horizontal="left" vertical="center"/>
    </xf>
    <xf numFmtId="20" fontId="18" fillId="2" borderId="1" xfId="0" applyFont="1" applyFill="1" applyBorder="1" applyAlignment="1">
      <alignment vertical="center" wrapText="1"/>
    </xf>
    <xf numFmtId="20" fontId="18" fillId="0" borderId="1" xfId="0" quotePrefix="1" applyFont="1" applyBorder="1" applyAlignment="1">
      <alignment horizontal="left" vertical="center"/>
    </xf>
    <xf numFmtId="20" fontId="18" fillId="2" borderId="1" xfId="0" applyFont="1" applyFill="1" applyBorder="1" applyAlignment="1">
      <alignment horizontal="left" vertical="center"/>
    </xf>
    <xf numFmtId="0" fontId="18" fillId="0" borderId="2" xfId="7" applyFont="1" applyFill="1" applyBorder="1" applyAlignment="1">
      <alignment vertical="top" wrapText="1"/>
    </xf>
    <xf numFmtId="0" fontId="18" fillId="0" borderId="19" xfId="7" applyFont="1" applyFill="1" applyBorder="1" applyAlignment="1">
      <alignment vertical="top" wrapText="1"/>
    </xf>
    <xf numFmtId="165" fontId="13" fillId="0" borderId="7" xfId="8" applyNumberFormat="1" applyFont="1" applyBorder="1" applyAlignment="1">
      <alignment horizontal="left" vertical="center"/>
    </xf>
    <xf numFmtId="20" fontId="18" fillId="0" borderId="1" xfId="0" applyFont="1" applyFill="1" applyBorder="1" applyAlignment="1">
      <alignment horizontal="left" vertical="center"/>
    </xf>
    <xf numFmtId="20" fontId="18" fillId="0" borderId="1" xfId="0" applyFont="1" applyFill="1" applyBorder="1" applyAlignment="1">
      <alignment vertical="center"/>
    </xf>
    <xf numFmtId="20" fontId="18" fillId="0" borderId="1" xfId="0" applyFont="1" applyFill="1" applyBorder="1" applyAlignment="1">
      <alignment vertical="center" wrapText="1"/>
    </xf>
    <xf numFmtId="164" fontId="18" fillId="3" borderId="1" xfId="23" applyFont="1" applyFill="1" applyBorder="1" applyAlignment="1">
      <alignment horizontal="justify" vertical="top"/>
    </xf>
    <xf numFmtId="1" fontId="0" fillId="0" borderId="0" xfId="0" applyNumberFormat="1"/>
    <xf numFmtId="20" fontId="18" fillId="0" borderId="1" xfId="0" quotePrefix="1" applyFont="1" applyFill="1" applyBorder="1" applyAlignment="1">
      <alignment vertical="center"/>
    </xf>
    <xf numFmtId="170" fontId="18" fillId="0" borderId="1" xfId="2" applyNumberFormat="1" applyFont="1" applyFill="1" applyBorder="1" applyAlignment="1" applyProtection="1">
      <alignment vertical="center"/>
    </xf>
    <xf numFmtId="169" fontId="18" fillId="0" borderId="1" xfId="0" applyNumberFormat="1" applyFont="1" applyFill="1" applyBorder="1" applyAlignment="1">
      <alignment vertical="center"/>
    </xf>
    <xf numFmtId="16" fontId="18" fillId="0" borderId="1" xfId="0" applyNumberFormat="1" applyFont="1" applyFill="1" applyBorder="1" applyAlignment="1">
      <alignment vertical="center"/>
    </xf>
    <xf numFmtId="20" fontId="0" fillId="0" borderId="0" xfId="0" applyAlignment="1"/>
    <xf numFmtId="164" fontId="18" fillId="0" borderId="1" xfId="23" applyFont="1" applyFill="1" applyBorder="1" applyAlignment="1">
      <alignment vertical="top"/>
    </xf>
    <xf numFmtId="20" fontId="18" fillId="2" borderId="1" xfId="0" quotePrefix="1" applyFont="1" applyFill="1" applyBorder="1" applyAlignment="1">
      <alignment vertical="center"/>
    </xf>
    <xf numFmtId="170" fontId="18" fillId="2" borderId="1" xfId="2" applyNumberFormat="1" applyFont="1" applyFill="1" applyBorder="1" applyAlignment="1" applyProtection="1">
      <alignment vertical="center"/>
    </xf>
    <xf numFmtId="169" fontId="18" fillId="2" borderId="1" xfId="0" applyNumberFormat="1" applyFont="1" applyFill="1" applyBorder="1" applyAlignment="1">
      <alignment vertical="center"/>
    </xf>
    <xf numFmtId="20" fontId="18" fillId="2" borderId="1" xfId="0" applyFont="1" applyFill="1" applyBorder="1" applyAlignment="1">
      <alignment vertical="center"/>
    </xf>
    <xf numFmtId="16" fontId="18" fillId="2" borderId="1" xfId="0" applyNumberFormat="1" applyFont="1" applyFill="1" applyBorder="1" applyAlignment="1">
      <alignment vertical="center"/>
    </xf>
    <xf numFmtId="20" fontId="18" fillId="0" borderId="1" xfId="0" applyFont="1" applyFill="1" applyBorder="1" applyAlignment="1"/>
    <xf numFmtId="20" fontId="18" fillId="3" borderId="1" xfId="0" quotePrefix="1" applyFont="1" applyFill="1" applyBorder="1" applyAlignment="1">
      <alignment vertical="center"/>
    </xf>
    <xf numFmtId="170" fontId="18" fillId="3" borderId="1" xfId="2" applyNumberFormat="1" applyFont="1" applyFill="1" applyBorder="1" applyAlignment="1" applyProtection="1">
      <alignment vertical="center"/>
    </xf>
    <xf numFmtId="20" fontId="24" fillId="0" borderId="0" xfId="0" applyFont="1" applyAlignment="1">
      <alignment horizontal="center"/>
    </xf>
    <xf numFmtId="20" fontId="24" fillId="6" borderId="0" xfId="0" applyFont="1" applyFill="1" applyAlignment="1">
      <alignment horizontal="center"/>
    </xf>
    <xf numFmtId="20" fontId="12" fillId="0" borderId="0" xfId="0" applyFont="1"/>
    <xf numFmtId="20" fontId="8" fillId="0" borderId="0" xfId="0" applyFont="1" applyAlignment="1">
      <alignment vertical="center"/>
    </xf>
    <xf numFmtId="20" fontId="11" fillId="5" borderId="1" xfId="0" applyFont="1" applyFill="1" applyBorder="1" applyAlignment="1">
      <alignment horizontal="center"/>
    </xf>
    <xf numFmtId="20" fontId="11" fillId="6" borderId="1" xfId="0" applyFont="1" applyFill="1" applyBorder="1" applyAlignment="1">
      <alignment horizontal="center"/>
    </xf>
    <xf numFmtId="20" fontId="13" fillId="0" borderId="1" xfId="0" applyFont="1" applyBorder="1" applyAlignment="1">
      <alignment horizontal="left" vertical="center"/>
    </xf>
    <xf numFmtId="20" fontId="13" fillId="7" borderId="4" xfId="0" applyFont="1" applyFill="1" applyBorder="1" applyAlignment="1">
      <alignment horizontal="left" vertical="center"/>
    </xf>
    <xf numFmtId="20" fontId="12" fillId="0" borderId="0" xfId="0" applyFont="1" applyAlignment="1">
      <alignment horizontal="left"/>
    </xf>
    <xf numFmtId="20" fontId="0" fillId="0" borderId="0" xfId="0" applyAlignment="1">
      <alignment horizontal="left"/>
    </xf>
    <xf numFmtId="20" fontId="21" fillId="0" borderId="1" xfId="0" applyFont="1" applyBorder="1" applyAlignment="1">
      <alignment horizontal="left" vertical="center"/>
    </xf>
    <xf numFmtId="20" fontId="12" fillId="2" borderId="0" xfId="0" applyFont="1" applyFill="1" applyAlignment="1">
      <alignment horizontal="left"/>
    </xf>
    <xf numFmtId="20" fontId="13" fillId="2" borderId="0" xfId="0" applyFont="1" applyFill="1" applyBorder="1" applyAlignment="1">
      <alignment horizontal="left" vertical="center"/>
    </xf>
    <xf numFmtId="20" fontId="13" fillId="0" borderId="1" xfId="0" quotePrefix="1" applyFont="1" applyBorder="1" applyAlignment="1">
      <alignment horizontal="left" vertical="center"/>
    </xf>
    <xf numFmtId="20" fontId="13" fillId="0" borderId="0" xfId="0" applyFont="1" applyFill="1" applyBorder="1" applyAlignment="1">
      <alignment horizontal="left" vertical="center"/>
    </xf>
    <xf numFmtId="20" fontId="13" fillId="2" borderId="1" xfId="0" applyFont="1" applyFill="1" applyBorder="1" applyAlignment="1">
      <alignment horizontal="left" vertical="center"/>
    </xf>
    <xf numFmtId="20" fontId="13" fillId="7" borderId="4" xfId="0" quotePrefix="1" applyFont="1" applyFill="1" applyBorder="1" applyAlignment="1">
      <alignment horizontal="left" vertical="center"/>
    </xf>
    <xf numFmtId="20" fontId="12" fillId="0" borderId="0" xfId="0" applyFont="1" applyFill="1" applyBorder="1" applyAlignment="1">
      <alignment horizontal="left"/>
    </xf>
    <xf numFmtId="20" fontId="13" fillId="7" borderId="25" xfId="0" quotePrefix="1" applyFont="1" applyFill="1" applyBorder="1" applyAlignment="1">
      <alignment horizontal="left" vertical="center"/>
    </xf>
    <xf numFmtId="20" fontId="12" fillId="8" borderId="0" xfId="0" applyFont="1" applyFill="1" applyAlignment="1">
      <alignment horizontal="left"/>
    </xf>
    <xf numFmtId="16" fontId="12" fillId="0" borderId="0" xfId="0" applyNumberFormat="1" applyFont="1" applyAlignment="1">
      <alignment horizontal="left"/>
    </xf>
    <xf numFmtId="20" fontId="12" fillId="0" borderId="0" xfId="0" applyFont="1" applyFill="1" applyAlignment="1">
      <alignment horizontal="left"/>
    </xf>
    <xf numFmtId="20" fontId="13" fillId="0" borderId="6" xfId="0" quotePrefix="1" applyFont="1" applyBorder="1" applyAlignment="1">
      <alignment horizontal="left" vertical="center"/>
    </xf>
    <xf numFmtId="20" fontId="12" fillId="9" borderId="0" xfId="0" applyFont="1" applyFill="1" applyAlignment="1">
      <alignment horizontal="left"/>
    </xf>
    <xf numFmtId="20" fontId="12" fillId="10" borderId="0" xfId="0" applyFont="1" applyFill="1" applyAlignment="1">
      <alignment horizontal="left"/>
    </xf>
    <xf numFmtId="20" fontId="12" fillId="11" borderId="0" xfId="0" applyFont="1" applyFill="1" applyAlignment="1">
      <alignment horizontal="left"/>
    </xf>
    <xf numFmtId="20" fontId="13" fillId="12" borderId="4" xfId="0" applyFont="1" applyFill="1" applyBorder="1" applyAlignment="1">
      <alignment horizontal="left" vertical="center"/>
    </xf>
    <xf numFmtId="165" fontId="13" fillId="0" borderId="0" xfId="21" applyNumberFormat="1" applyFont="1" applyAlignment="1">
      <alignment horizontal="left" vertical="center"/>
    </xf>
    <xf numFmtId="20" fontId="13" fillId="0" borderId="1" xfId="0" applyFont="1" applyBorder="1" applyAlignment="1">
      <alignment vertical="center"/>
    </xf>
    <xf numFmtId="20" fontId="12" fillId="0" borderId="1" xfId="0" applyFont="1" applyBorder="1"/>
    <xf numFmtId="20" fontId="13" fillId="12" borderId="4" xfId="0" applyFont="1" applyFill="1" applyBorder="1" applyAlignment="1">
      <alignment horizontal="center" vertical="center"/>
    </xf>
    <xf numFmtId="20" fontId="12" fillId="4" borderId="0" xfId="0" applyFont="1" applyFill="1"/>
    <xf numFmtId="20" fontId="11" fillId="13" borderId="1" xfId="0" applyFont="1" applyFill="1" applyBorder="1" applyAlignment="1">
      <alignment horizontal="center"/>
    </xf>
    <xf numFmtId="20" fontId="13" fillId="14" borderId="4" xfId="0" applyFont="1" applyFill="1" applyBorder="1" applyAlignment="1">
      <alignment horizontal="center" vertical="center"/>
    </xf>
    <xf numFmtId="20" fontId="13" fillId="15" borderId="4" xfId="0" applyFont="1" applyFill="1" applyBorder="1" applyAlignment="1">
      <alignment horizontal="center" vertical="center"/>
    </xf>
    <xf numFmtId="20" fontId="13" fillId="16" borderId="1" xfId="0" applyFont="1" applyFill="1" applyBorder="1" applyAlignment="1">
      <alignment vertical="center"/>
    </xf>
    <xf numFmtId="20" fontId="13" fillId="4" borderId="0" xfId="0" applyFont="1" applyFill="1" applyBorder="1" applyAlignment="1">
      <alignment vertical="center"/>
    </xf>
    <xf numFmtId="20" fontId="13" fillId="0" borderId="1" xfId="0" quotePrefix="1" applyFont="1" applyBorder="1" applyAlignment="1">
      <alignment horizontal="center" vertical="center"/>
    </xf>
    <xf numFmtId="20" fontId="13" fillId="12" borderId="1" xfId="0" applyFont="1" applyFill="1" applyBorder="1" applyAlignment="1">
      <alignment horizontal="center" vertical="center"/>
    </xf>
    <xf numFmtId="20" fontId="13" fillId="2" borderId="1" xfId="0" applyFont="1" applyFill="1" applyBorder="1" applyAlignment="1">
      <alignment vertical="center"/>
    </xf>
    <xf numFmtId="20" fontId="11" fillId="3" borderId="0" xfId="0" applyFont="1" applyFill="1" applyAlignment="1">
      <alignment horizontal="center"/>
    </xf>
    <xf numFmtId="165" fontId="11" fillId="5" borderId="17" xfId="22" applyFont="1" applyFill="1" applyBorder="1" applyAlignment="1">
      <alignment horizontal="center" vertical="center"/>
    </xf>
    <xf numFmtId="20" fontId="13" fillId="0" borderId="6" xfId="0" applyFont="1" applyBorder="1" applyAlignment="1">
      <alignment vertical="center"/>
    </xf>
    <xf numFmtId="20" fontId="13" fillId="16" borderId="1" xfId="0" applyFont="1" applyFill="1" applyBorder="1" applyAlignment="1">
      <alignment horizontal="left" vertical="center"/>
    </xf>
    <xf numFmtId="20" fontId="12" fillId="0" borderId="1" xfId="0" applyFont="1" applyBorder="1" applyAlignment="1">
      <alignment horizontal="center"/>
    </xf>
    <xf numFmtId="20" fontId="13" fillId="0" borderId="1" xfId="0" applyFont="1" applyFill="1" applyBorder="1" applyAlignment="1">
      <alignment vertical="center"/>
    </xf>
    <xf numFmtId="20" fontId="13" fillId="0" borderId="0" xfId="0" applyFont="1" applyBorder="1" applyAlignment="1">
      <alignment vertical="center"/>
    </xf>
    <xf numFmtId="20" fontId="11" fillId="5" borderId="1" xfId="0" applyFont="1" applyFill="1" applyBorder="1" applyAlignment="1">
      <alignment horizontal="center" wrapText="1"/>
    </xf>
    <xf numFmtId="165" fontId="11" fillId="17" borderId="26" xfId="22" applyFont="1" applyFill="1" applyBorder="1" applyAlignment="1">
      <alignment vertical="center"/>
    </xf>
    <xf numFmtId="20" fontId="13" fillId="7" borderId="1" xfId="0" applyFont="1" applyFill="1" applyBorder="1" applyAlignment="1">
      <alignment horizontal="center" vertical="center"/>
    </xf>
    <xf numFmtId="165" fontId="11" fillId="3" borderId="26" xfId="22" applyFont="1" applyFill="1" applyBorder="1" applyAlignment="1">
      <alignment vertical="center"/>
    </xf>
    <xf numFmtId="20" fontId="11" fillId="0" borderId="1" xfId="0" applyFont="1" applyBorder="1"/>
    <xf numFmtId="20" fontId="13" fillId="12" borderId="1" xfId="0" quotePrefix="1" applyFont="1" applyFill="1" applyBorder="1" applyAlignment="1">
      <alignment horizontal="center" vertical="center"/>
    </xf>
    <xf numFmtId="164" fontId="13" fillId="0" borderId="19" xfId="3" quotePrefix="1" applyNumberFormat="1" applyFont="1" applyBorder="1" applyAlignment="1">
      <alignment horizontal="left" vertical="top"/>
    </xf>
    <xf numFmtId="20" fontId="13" fillId="0" borderId="1" xfId="0" applyFont="1" applyBorder="1" applyAlignment="1">
      <alignment horizontal="center" vertical="center"/>
    </xf>
    <xf numFmtId="20" fontId="11" fillId="3" borderId="1" xfId="0" applyFont="1" applyFill="1" applyBorder="1" applyAlignment="1">
      <alignment horizontal="center"/>
    </xf>
    <xf numFmtId="20" fontId="21" fillId="0" borderId="1" xfId="0" quotePrefix="1" applyFont="1" applyBorder="1" applyAlignment="1">
      <alignment horizontal="left" vertical="center"/>
    </xf>
    <xf numFmtId="0" fontId="13" fillId="7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164" fontId="13" fillId="2" borderId="19" xfId="3" applyNumberFormat="1" applyFont="1" applyFill="1" applyBorder="1" applyAlignment="1">
      <alignment horizontal="justify" vertical="top"/>
    </xf>
    <xf numFmtId="0" fontId="13" fillId="0" borderId="1" xfId="0" applyNumberFormat="1" applyFont="1" applyBorder="1" applyAlignment="1">
      <alignment horizontal="center" vertical="center"/>
    </xf>
    <xf numFmtId="20" fontId="8" fillId="0" borderId="1" xfId="0" quotePrefix="1" applyFont="1" applyBorder="1" applyAlignment="1">
      <alignment horizontal="left" vertical="center"/>
    </xf>
    <xf numFmtId="1" fontId="12" fillId="0" borderId="0" xfId="0" applyNumberFormat="1" applyFont="1"/>
    <xf numFmtId="1" fontId="23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horizontal="center"/>
    </xf>
    <xf numFmtId="1" fontId="12" fillId="0" borderId="1" xfId="0" applyNumberFormat="1" applyFont="1" applyBorder="1"/>
    <xf numFmtId="1" fontId="25" fillId="0" borderId="1" xfId="0" applyNumberFormat="1" applyFont="1" applyBorder="1" applyAlignment="1">
      <alignment horizontal="center"/>
    </xf>
    <xf numFmtId="1" fontId="25" fillId="0" borderId="18" xfId="0" applyNumberFormat="1" applyFont="1" applyFill="1" applyBorder="1" applyAlignment="1">
      <alignment horizontal="center"/>
    </xf>
    <xf numFmtId="164" fontId="29" fillId="0" borderId="4" xfId="23" applyFont="1" applyBorder="1" applyAlignment="1" applyProtection="1">
      <alignment horizontal="center"/>
    </xf>
    <xf numFmtId="164" fontId="29" fillId="0" borderId="5" xfId="23" applyFont="1" applyBorder="1" applyAlignment="1" applyProtection="1">
      <alignment horizontal="center"/>
    </xf>
    <xf numFmtId="164" fontId="30" fillId="0" borderId="23" xfId="23" applyFont="1" applyBorder="1" applyProtection="1"/>
    <xf numFmtId="164" fontId="29" fillId="0" borderId="27" xfId="23" applyFont="1" applyBorder="1" applyAlignment="1" applyProtection="1">
      <alignment horizontal="center"/>
    </xf>
    <xf numFmtId="164" fontId="29" fillId="0" borderId="20" xfId="23" applyFont="1" applyBorder="1" applyProtection="1"/>
    <xf numFmtId="1" fontId="18" fillId="0" borderId="27" xfId="23" applyNumberFormat="1" applyFont="1" applyBorder="1" applyAlignment="1">
      <alignment horizontal="center"/>
    </xf>
    <xf numFmtId="0" fontId="18" fillId="0" borderId="19" xfId="23" applyNumberFormat="1" applyFont="1" applyBorder="1" applyAlignment="1">
      <alignment horizontal="left" vertical="top" wrapText="1"/>
    </xf>
    <xf numFmtId="0" fontId="18" fillId="3" borderId="19" xfId="7" applyFont="1" applyFill="1" applyBorder="1" applyAlignment="1">
      <alignment vertical="top" wrapText="1"/>
    </xf>
    <xf numFmtId="0" fontId="18" fillId="3" borderId="19" xfId="23" applyNumberFormat="1" applyFont="1" applyFill="1" applyBorder="1" applyAlignment="1">
      <alignment horizontal="left" vertical="top" wrapText="1"/>
    </xf>
    <xf numFmtId="20" fontId="18" fillId="0" borderId="1" xfId="0" applyFont="1" applyBorder="1" applyAlignment="1">
      <alignment horizontal="left" vertical="center"/>
    </xf>
    <xf numFmtId="0" fontId="18" fillId="18" borderId="19" xfId="7" applyFont="1" applyFill="1" applyBorder="1" applyAlignment="1">
      <alignment vertical="top" wrapText="1"/>
    </xf>
    <xf numFmtId="164" fontId="18" fillId="19" borderId="19" xfId="23" applyFont="1" applyFill="1" applyBorder="1" applyAlignment="1">
      <alignment horizontal="justify" vertical="top"/>
    </xf>
    <xf numFmtId="20" fontId="16" fillId="0" borderId="1" xfId="0" applyFont="1" applyBorder="1" applyAlignment="1">
      <alignment horizontal="left" vertical="center"/>
    </xf>
    <xf numFmtId="20" fontId="21" fillId="0" borderId="1" xfId="0" applyFont="1" applyBorder="1" applyAlignment="1">
      <alignment vertical="center"/>
    </xf>
    <xf numFmtId="0" fontId="22" fillId="0" borderId="0" xfId="7" applyFont="1" applyFill="1" applyBorder="1" applyAlignment="1">
      <alignment vertical="top" wrapText="1"/>
    </xf>
    <xf numFmtId="0" fontId="22" fillId="0" borderId="2" xfId="7" applyFont="1" applyFill="1" applyBorder="1" applyAlignment="1">
      <alignment vertical="top" wrapText="1"/>
    </xf>
    <xf numFmtId="1" fontId="18" fillId="0" borderId="1" xfId="23" applyNumberFormat="1" applyFont="1" applyBorder="1" applyAlignment="1">
      <alignment horizontal="center"/>
    </xf>
    <xf numFmtId="0" fontId="18" fillId="0" borderId="2" xfId="23" applyNumberFormat="1" applyFont="1" applyBorder="1" applyAlignment="1">
      <alignment horizontal="left" vertical="top" wrapText="1"/>
    </xf>
    <xf numFmtId="164" fontId="17" fillId="0" borderId="27" xfId="23" applyFont="1" applyBorder="1" applyAlignment="1">
      <alignment horizontal="center"/>
    </xf>
    <xf numFmtId="164" fontId="17" fillId="0" borderId="1" xfId="23" applyFont="1" applyBorder="1" applyAlignment="1">
      <alignment horizontal="center"/>
    </xf>
    <xf numFmtId="164" fontId="29" fillId="0" borderId="25" xfId="23" applyFont="1" applyBorder="1" applyProtection="1"/>
    <xf numFmtId="0" fontId="18" fillId="18" borderId="23" xfId="7" applyFont="1" applyFill="1" applyBorder="1" applyAlignment="1">
      <alignment vertical="top" wrapText="1"/>
    </xf>
    <xf numFmtId="164" fontId="18" fillId="0" borderId="19" xfId="23" applyFont="1" applyBorder="1" applyAlignment="1">
      <alignment horizontal="justify" vertical="top"/>
    </xf>
    <xf numFmtId="0" fontId="20" fillId="0" borderId="19" xfId="7" applyFont="1" applyFill="1" applyBorder="1" applyAlignment="1">
      <alignment vertical="top" wrapText="1"/>
    </xf>
    <xf numFmtId="164" fontId="29" fillId="0" borderId="1" xfId="23" applyFont="1" applyBorder="1" applyProtection="1"/>
    <xf numFmtId="0" fontId="18" fillId="0" borderId="1" xfId="7" applyFont="1" applyFill="1" applyBorder="1" applyAlignment="1">
      <alignment vertical="top" wrapText="1"/>
    </xf>
    <xf numFmtId="164" fontId="18" fillId="19" borderId="28" xfId="23" applyFont="1" applyFill="1" applyBorder="1" applyAlignment="1">
      <alignment horizontal="justify" vertical="top"/>
    </xf>
    <xf numFmtId="164" fontId="30" fillId="0" borderId="25" xfId="23" applyFont="1" applyBorder="1" applyProtection="1"/>
    <xf numFmtId="1" fontId="18" fillId="4" borderId="22" xfId="23" applyNumberFormat="1" applyFont="1" applyFill="1" applyBorder="1" applyAlignment="1">
      <alignment horizontal="center"/>
    </xf>
    <xf numFmtId="164" fontId="17" fillId="0" borderId="1" xfId="23" applyFont="1" applyBorder="1" applyAlignment="1">
      <alignment horizontal="left"/>
    </xf>
    <xf numFmtId="164" fontId="29" fillId="0" borderId="2" xfId="23" applyFont="1" applyBorder="1" applyAlignment="1" applyProtection="1">
      <alignment horizontal="center"/>
    </xf>
    <xf numFmtId="1" fontId="18" fillId="0" borderId="0" xfId="23" applyNumberFormat="1" applyFont="1" applyFill="1" applyBorder="1" applyAlignment="1">
      <alignment horizontal="center"/>
    </xf>
    <xf numFmtId="164" fontId="17" fillId="0" borderId="29" xfId="23" applyFont="1" applyBorder="1" applyAlignment="1">
      <alignment horizontal="right" vertical="center"/>
    </xf>
    <xf numFmtId="164" fontId="17" fillId="0" borderId="29" xfId="23" applyFont="1" applyBorder="1" applyAlignment="1">
      <alignment horizontal="center"/>
    </xf>
    <xf numFmtId="164" fontId="29" fillId="0" borderId="29" xfId="23" applyFont="1" applyBorder="1" applyProtection="1"/>
    <xf numFmtId="1" fontId="18" fillId="0" borderId="3" xfId="23" applyNumberFormat="1" applyFont="1" applyBorder="1" applyAlignment="1">
      <alignment horizontal="center"/>
    </xf>
    <xf numFmtId="1" fontId="18" fillId="0" borderId="0" xfId="23" applyNumberFormat="1" applyFont="1" applyBorder="1" applyAlignment="1">
      <alignment horizontal="center"/>
    </xf>
    <xf numFmtId="164" fontId="17" fillId="0" borderId="19" xfId="23" applyFont="1" applyBorder="1" applyAlignment="1">
      <alignment horizontal="center"/>
    </xf>
    <xf numFmtId="167" fontId="18" fillId="0" borderId="5" xfId="22" applyNumberFormat="1" applyFont="1" applyBorder="1" applyAlignment="1">
      <alignment horizontal="center" vertical="center"/>
    </xf>
    <xf numFmtId="1" fontId="17" fillId="4" borderId="1" xfId="23" applyNumberFormat="1" applyFont="1" applyFill="1" applyBorder="1" applyAlignment="1">
      <alignment horizontal="center"/>
    </xf>
    <xf numFmtId="164" fontId="29" fillId="0" borderId="30" xfId="23" applyFont="1" applyBorder="1" applyAlignment="1" applyProtection="1">
      <alignment horizontal="center"/>
    </xf>
    <xf numFmtId="1" fontId="17" fillId="0" borderId="27" xfId="23" applyNumberFormat="1" applyFont="1" applyBorder="1" applyAlignment="1">
      <alignment horizontal="center"/>
    </xf>
    <xf numFmtId="164" fontId="29" fillId="0" borderId="4" xfId="23" applyFont="1" applyBorder="1" applyProtection="1"/>
    <xf numFmtId="165" fontId="17" fillId="0" borderId="19" xfId="26" applyNumberFormat="1" applyFont="1" applyBorder="1" applyAlignment="1">
      <alignment vertical="center"/>
    </xf>
    <xf numFmtId="164" fontId="29" fillId="0" borderId="30" xfId="23" applyFont="1" applyBorder="1" applyAlignment="1" applyProtection="1">
      <alignment horizontal="left"/>
    </xf>
    <xf numFmtId="0" fontId="18" fillId="20" borderId="19" xfId="7" applyFont="1" applyFill="1" applyBorder="1" applyAlignment="1">
      <alignment vertical="top" wrapText="1"/>
    </xf>
    <xf numFmtId="164" fontId="18" fillId="20" borderId="19" xfId="23" applyFont="1" applyFill="1" applyBorder="1" applyAlignment="1">
      <alignment horizontal="justify" vertical="top"/>
    </xf>
    <xf numFmtId="164" fontId="18" fillId="0" borderId="19" xfId="23" quotePrefix="1" applyFont="1" applyBorder="1" applyAlignment="1">
      <alignment horizontal="left" vertical="top"/>
    </xf>
    <xf numFmtId="164" fontId="18" fillId="0" borderId="1" xfId="23" applyFont="1" applyBorder="1" applyAlignment="1">
      <alignment horizontal="left" vertical="center"/>
    </xf>
    <xf numFmtId="164" fontId="18" fillId="0" borderId="0" xfId="23" applyFont="1" applyBorder="1"/>
    <xf numFmtId="164" fontId="29" fillId="0" borderId="25" xfId="23" applyFont="1" applyBorder="1" applyAlignment="1" applyProtection="1">
      <alignment horizontal="center"/>
    </xf>
    <xf numFmtId="164" fontId="30" fillId="0" borderId="0" xfId="23" applyFont="1" applyBorder="1" applyProtection="1"/>
    <xf numFmtId="164" fontId="17" fillId="0" borderId="0" xfId="23" applyFont="1" applyBorder="1"/>
    <xf numFmtId="164" fontId="29" fillId="0" borderId="0" xfId="23" applyFont="1" applyBorder="1" applyAlignment="1" applyProtection="1">
      <alignment horizontal="center"/>
    </xf>
    <xf numFmtId="164" fontId="29" fillId="0" borderId="0" xfId="23" applyFont="1" applyBorder="1" applyProtection="1"/>
    <xf numFmtId="0" fontId="18" fillId="0" borderId="0" xfId="23" applyNumberFormat="1" applyFont="1" applyBorder="1" applyAlignment="1">
      <alignment horizontal="left" vertical="top" wrapText="1"/>
    </xf>
    <xf numFmtId="164" fontId="18" fillId="19" borderId="0" xfId="23" applyFont="1" applyFill="1" applyBorder="1" applyAlignment="1">
      <alignment horizontal="justify" vertical="top"/>
    </xf>
    <xf numFmtId="20" fontId="21" fillId="0" borderId="0" xfId="0" applyFont="1" applyBorder="1" applyAlignment="1">
      <alignment vertical="center"/>
    </xf>
    <xf numFmtId="164" fontId="18" fillId="0" borderId="0" xfId="23" applyFont="1" applyBorder="1" applyAlignment="1">
      <alignment horizontal="justify" vertical="top"/>
    </xf>
    <xf numFmtId="164" fontId="17" fillId="0" borderId="0" xfId="23" applyFont="1" applyBorder="1" applyAlignment="1">
      <alignment horizontal="right" vertical="center"/>
    </xf>
    <xf numFmtId="165" fontId="17" fillId="0" borderId="0" xfId="26" applyNumberFormat="1" applyFont="1" applyBorder="1" applyAlignment="1">
      <alignment vertical="center"/>
    </xf>
    <xf numFmtId="164" fontId="29" fillId="0" borderId="0" xfId="23" applyFont="1" applyBorder="1" applyAlignment="1" applyProtection="1">
      <alignment horizontal="left"/>
    </xf>
    <xf numFmtId="20" fontId="13" fillId="0" borderId="0" xfId="0" quotePrefix="1" applyFont="1" applyBorder="1" applyAlignment="1">
      <alignment horizontal="left" vertical="center"/>
    </xf>
    <xf numFmtId="164" fontId="18" fillId="20" borderId="0" xfId="23" applyFont="1" applyFill="1" applyBorder="1" applyAlignment="1">
      <alignment horizontal="justify" vertical="top"/>
    </xf>
    <xf numFmtId="164" fontId="18" fillId="0" borderId="0" xfId="23" quotePrefix="1" applyFont="1" applyBorder="1" applyAlignment="1">
      <alignment horizontal="left" vertical="top"/>
    </xf>
    <xf numFmtId="164" fontId="18" fillId="0" borderId="0" xfId="23" applyFont="1" applyBorder="1" applyAlignment="1">
      <alignment horizontal="left" vertical="center"/>
    </xf>
    <xf numFmtId="20" fontId="18" fillId="0" borderId="0" xfId="0" quotePrefix="1" applyFont="1" applyBorder="1" applyAlignment="1">
      <alignment horizontal="left" vertical="center"/>
    </xf>
    <xf numFmtId="20" fontId="18" fillId="0" borderId="0" xfId="0" applyFont="1" applyFill="1" applyAlignment="1">
      <alignment horizontal="left" vertical="top"/>
    </xf>
    <xf numFmtId="20" fontId="18" fillId="0" borderId="0" xfId="0" applyFont="1" applyFill="1" applyBorder="1" applyAlignment="1">
      <alignment horizontal="left" vertical="top"/>
    </xf>
    <xf numFmtId="0" fontId="18" fillId="0" borderId="0" xfId="1" applyFont="1" applyFill="1" applyAlignment="1">
      <alignment horizontal="left" vertical="top"/>
    </xf>
    <xf numFmtId="20" fontId="14" fillId="2" borderId="1" xfId="0" applyFont="1" applyFill="1" applyBorder="1" applyAlignment="1">
      <alignment horizontal="left" vertical="center" wrapText="1"/>
    </xf>
    <xf numFmtId="176" fontId="18" fillId="0" borderId="1" xfId="0" quotePrefix="1" applyNumberFormat="1" applyFont="1" applyFill="1" applyBorder="1" applyAlignment="1">
      <alignment horizontal="center" vertical="center"/>
    </xf>
    <xf numFmtId="20" fontId="18" fillId="0" borderId="1" xfId="0" applyFont="1" applyFill="1" applyBorder="1" applyAlignment="1">
      <alignment horizontal="center" vertical="center"/>
    </xf>
    <xf numFmtId="22" fontId="18" fillId="0" borderId="1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Alignment="1">
      <alignment horizontal="left" vertical="center"/>
    </xf>
    <xf numFmtId="165" fontId="18" fillId="2" borderId="0" xfId="0" applyNumberFormat="1" applyFont="1" applyFill="1" applyAlignment="1">
      <alignment horizontal="left" vertical="center" wrapText="1"/>
    </xf>
    <xf numFmtId="167" fontId="18" fillId="2" borderId="8" xfId="4" quotePrefix="1" applyNumberFormat="1" applyFont="1" applyFill="1" applyBorder="1" applyAlignment="1">
      <alignment horizontal="left" vertical="center"/>
    </xf>
    <xf numFmtId="167" fontId="18" fillId="2" borderId="0" xfId="4" applyNumberFormat="1" applyFont="1" applyFill="1" applyBorder="1" applyAlignment="1">
      <alignment horizontal="left" vertical="center"/>
    </xf>
    <xf numFmtId="169" fontId="18" fillId="2" borderId="1" xfId="0" applyNumberFormat="1" applyFont="1" applyFill="1" applyBorder="1" applyAlignment="1">
      <alignment horizontal="left" vertical="center"/>
    </xf>
    <xf numFmtId="167" fontId="18" fillId="2" borderId="0" xfId="4" applyNumberFormat="1" applyFont="1" applyFill="1" applyBorder="1" applyAlignment="1">
      <alignment horizontal="left" vertical="center" wrapText="1"/>
    </xf>
    <xf numFmtId="170" fontId="18" fillId="2" borderId="1" xfId="4" applyNumberFormat="1" applyFont="1" applyFill="1" applyBorder="1" applyAlignment="1">
      <alignment horizontal="left" vertical="center"/>
    </xf>
    <xf numFmtId="165" fontId="18" fillId="2" borderId="1" xfId="0" applyNumberFormat="1" applyFont="1" applyFill="1" applyBorder="1" applyAlignment="1">
      <alignment horizontal="left" vertical="center" wrapText="1"/>
    </xf>
    <xf numFmtId="167" fontId="18" fillId="2" borderId="1" xfId="0" applyNumberFormat="1" applyFont="1" applyFill="1" applyBorder="1" applyAlignment="1">
      <alignment horizontal="left" vertical="center"/>
    </xf>
    <xf numFmtId="167" fontId="18" fillId="2" borderId="1" xfId="4" applyNumberFormat="1" applyFont="1" applyFill="1" applyBorder="1" applyAlignment="1">
      <alignment horizontal="left" vertical="center"/>
    </xf>
    <xf numFmtId="0" fontId="18" fillId="2" borderId="1" xfId="4" applyFont="1" applyFill="1" applyBorder="1" applyAlignment="1">
      <alignment horizontal="left" vertical="center"/>
    </xf>
    <xf numFmtId="0" fontId="18" fillId="2" borderId="1" xfId="4" applyFont="1" applyFill="1" applyBorder="1" applyAlignment="1">
      <alignment horizontal="left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8" fillId="2" borderId="6" xfId="1" applyNumberFormat="1" applyFont="1" applyFill="1" applyBorder="1" applyAlignment="1">
      <alignment horizontal="center" vertical="center"/>
    </xf>
    <xf numFmtId="167" fontId="18" fillId="2" borderId="1" xfId="1" applyNumberFormat="1" applyFont="1" applyFill="1" applyBorder="1" applyAlignment="1">
      <alignment horizontal="center" vertical="center" wrapText="1"/>
    </xf>
    <xf numFmtId="20" fontId="18" fillId="2" borderId="0" xfId="0" applyFont="1" applyFill="1" applyAlignment="1">
      <alignment horizontal="left" vertical="center"/>
    </xf>
    <xf numFmtId="20" fontId="14" fillId="2" borderId="34" xfId="0" applyFont="1" applyFill="1" applyBorder="1" applyAlignment="1">
      <alignment horizontal="left" vertical="center"/>
    </xf>
    <xf numFmtId="20" fontId="14" fillId="2" borderId="15" xfId="0" applyFont="1" applyFill="1" applyBorder="1" applyAlignment="1">
      <alignment horizontal="left" vertical="center"/>
    </xf>
    <xf numFmtId="176" fontId="14" fillId="2" borderId="1" xfId="0" quotePrefix="1" applyNumberFormat="1" applyFont="1" applyFill="1" applyBorder="1" applyAlignment="1">
      <alignment horizontal="left" vertical="center"/>
    </xf>
    <xf numFmtId="20" fontId="14" fillId="2" borderId="32" xfId="0" applyFont="1" applyFill="1" applyBorder="1" applyAlignment="1">
      <alignment horizontal="left" vertical="center" wrapText="1"/>
    </xf>
    <xf numFmtId="20" fontId="14" fillId="2" borderId="1" xfId="0" applyFont="1" applyFill="1" applyBorder="1" applyAlignment="1">
      <alignment horizontal="left" vertical="center"/>
    </xf>
    <xf numFmtId="20" fontId="14" fillId="2" borderId="1" xfId="0" applyFont="1" applyFill="1" applyBorder="1" applyAlignment="1">
      <alignment horizontal="left" vertical="top" wrapText="1"/>
    </xf>
    <xf numFmtId="20" fontId="14" fillId="2" borderId="31" xfId="0" applyFont="1" applyFill="1" applyBorder="1" applyAlignment="1">
      <alignment horizontal="left" vertical="center" wrapText="1"/>
    </xf>
    <xf numFmtId="20" fontId="14" fillId="2" borderId="0" xfId="0" applyFont="1" applyFill="1" applyBorder="1" applyAlignment="1">
      <alignment horizontal="left" vertical="center"/>
    </xf>
    <xf numFmtId="176" fontId="14" fillId="2" borderId="32" xfId="0" quotePrefix="1" applyNumberFormat="1" applyFont="1" applyFill="1" applyBorder="1" applyAlignment="1">
      <alignment horizontal="left" vertical="center"/>
    </xf>
    <xf numFmtId="164" fontId="18" fillId="2" borderId="1" xfId="23" applyFont="1" applyFill="1" applyBorder="1" applyAlignment="1">
      <alignment horizontal="left" vertical="top"/>
    </xf>
    <xf numFmtId="164" fontId="18" fillId="2" borderId="15" xfId="23" applyFont="1" applyFill="1" applyBorder="1" applyAlignment="1">
      <alignment horizontal="left" vertical="top"/>
    </xf>
    <xf numFmtId="176" fontId="18" fillId="2" borderId="1" xfId="0" quotePrefix="1" applyNumberFormat="1" applyFont="1" applyFill="1" applyBorder="1" applyAlignment="1">
      <alignment horizontal="left" vertical="center"/>
    </xf>
    <xf numFmtId="20" fontId="14" fillId="2" borderId="1" xfId="0" quotePrefix="1" applyFont="1" applyFill="1" applyBorder="1" applyAlignment="1">
      <alignment horizontal="left" vertical="center"/>
    </xf>
    <xf numFmtId="20" fontId="14" fillId="2" borderId="15" xfId="0" quotePrefix="1" applyFont="1" applyFill="1" applyBorder="1" applyAlignment="1">
      <alignment horizontal="left" vertical="center"/>
    </xf>
    <xf numFmtId="176" fontId="14" fillId="2" borderId="31" xfId="0" quotePrefix="1" applyNumberFormat="1" applyFont="1" applyFill="1" applyBorder="1" applyAlignment="1">
      <alignment horizontal="left" vertical="center"/>
    </xf>
    <xf numFmtId="22" fontId="14" fillId="2" borderId="1" xfId="0" applyNumberFormat="1" applyFont="1" applyFill="1" applyBorder="1" applyAlignment="1">
      <alignment horizontal="left" vertical="center"/>
    </xf>
    <xf numFmtId="0" fontId="18" fillId="2" borderId="1" xfId="23" applyNumberFormat="1" applyFont="1" applyFill="1" applyBorder="1" applyAlignment="1">
      <alignment horizontal="left" vertical="top" wrapText="1"/>
    </xf>
    <xf numFmtId="20" fontId="18" fillId="2" borderId="15" xfId="0" applyFont="1" applyFill="1" applyBorder="1" applyAlignment="1">
      <alignment horizontal="left" vertical="center"/>
    </xf>
    <xf numFmtId="20" fontId="13" fillId="2" borderId="15" xfId="0" applyFont="1" applyFill="1" applyBorder="1" applyAlignment="1">
      <alignment horizontal="left" vertical="center"/>
    </xf>
    <xf numFmtId="20" fontId="35" fillId="2" borderId="1" xfId="0" applyFont="1" applyFill="1" applyBorder="1" applyAlignment="1">
      <alignment horizontal="left" vertical="center"/>
    </xf>
    <xf numFmtId="20" fontId="14" fillId="2" borderId="19" xfId="0" applyFont="1" applyFill="1" applyBorder="1" applyAlignment="1">
      <alignment horizontal="left" vertical="center"/>
    </xf>
    <xf numFmtId="20" fontId="14" fillId="2" borderId="19" xfId="0" quotePrefix="1" applyFont="1" applyFill="1" applyBorder="1" applyAlignment="1">
      <alignment horizontal="left" vertical="center"/>
    </xf>
    <xf numFmtId="20" fontId="14" fillId="2" borderId="33" xfId="0" applyFont="1" applyFill="1" applyBorder="1" applyAlignment="1">
      <alignment horizontal="left" vertical="center"/>
    </xf>
    <xf numFmtId="20" fontId="14" fillId="2" borderId="34" xfId="0" quotePrefix="1" applyFont="1" applyFill="1" applyBorder="1" applyAlignment="1">
      <alignment horizontal="left" vertical="center"/>
    </xf>
    <xf numFmtId="20" fontId="14" fillId="2" borderId="0" xfId="0" quotePrefix="1" applyFont="1" applyFill="1" applyBorder="1" applyAlignment="1">
      <alignment horizontal="left" vertical="center"/>
    </xf>
    <xf numFmtId="164" fontId="18" fillId="2" borderId="19" xfId="23" applyFont="1" applyFill="1" applyBorder="1" applyAlignment="1">
      <alignment horizontal="left" vertical="top"/>
    </xf>
    <xf numFmtId="20" fontId="14" fillId="3" borderId="1" xfId="0" applyFont="1" applyFill="1" applyBorder="1" applyAlignment="1">
      <alignment horizontal="left" vertical="center"/>
    </xf>
    <xf numFmtId="176" fontId="14" fillId="3" borderId="1" xfId="0" quotePrefix="1" applyNumberFormat="1" applyFont="1" applyFill="1" applyBorder="1" applyAlignment="1">
      <alignment horizontal="left" vertical="center"/>
    </xf>
    <xf numFmtId="169" fontId="18" fillId="3" borderId="1" xfId="0" applyNumberFormat="1" applyFont="1" applyFill="1" applyBorder="1" applyAlignment="1">
      <alignment horizontal="left" vertical="center"/>
    </xf>
    <xf numFmtId="176" fontId="14" fillId="3" borderId="32" xfId="0" quotePrefix="1" applyNumberFormat="1" applyFont="1" applyFill="1" applyBorder="1" applyAlignment="1">
      <alignment horizontal="left" vertical="center"/>
    </xf>
    <xf numFmtId="20" fontId="14" fillId="3" borderId="1" xfId="0" applyFont="1" applyFill="1" applyBorder="1" applyAlignment="1">
      <alignment horizontal="left" vertical="center" wrapText="1"/>
    </xf>
    <xf numFmtId="20" fontId="19" fillId="2" borderId="0" xfId="0" applyFont="1" applyFill="1" applyAlignment="1">
      <alignment horizontal="left" vertical="center"/>
    </xf>
    <xf numFmtId="165" fontId="18" fillId="2" borderId="0" xfId="21" applyFont="1" applyFill="1" applyBorder="1" applyAlignment="1">
      <alignment horizontal="left" vertical="center"/>
    </xf>
    <xf numFmtId="165" fontId="18" fillId="2" borderId="0" xfId="0" applyNumberFormat="1" applyFont="1" applyFill="1" applyAlignment="1">
      <alignment horizontal="left" vertical="center"/>
    </xf>
    <xf numFmtId="0" fontId="18" fillId="2" borderId="6" xfId="4" applyFont="1" applyFill="1" applyBorder="1" applyAlignment="1">
      <alignment horizontal="left" vertical="center" wrapText="1"/>
    </xf>
    <xf numFmtId="0" fontId="18" fillId="2" borderId="7" xfId="4" applyFont="1" applyFill="1" applyBorder="1" applyAlignment="1">
      <alignment horizontal="left" vertical="center" wrapText="1"/>
    </xf>
    <xf numFmtId="0" fontId="18" fillId="2" borderId="3" xfId="4" applyFont="1" applyFill="1" applyBorder="1" applyAlignment="1">
      <alignment horizontal="left" vertical="center" wrapText="1"/>
    </xf>
    <xf numFmtId="167" fontId="18" fillId="2" borderId="15" xfId="4" applyNumberFormat="1" applyFont="1" applyFill="1" applyBorder="1" applyAlignment="1">
      <alignment horizontal="left" vertical="center"/>
    </xf>
    <xf numFmtId="167" fontId="18" fillId="2" borderId="16" xfId="4" applyNumberFormat="1" applyFont="1" applyFill="1" applyBorder="1" applyAlignment="1">
      <alignment horizontal="left" vertical="center"/>
    </xf>
    <xf numFmtId="167" fontId="18" fillId="2" borderId="17" xfId="4" applyNumberFormat="1" applyFont="1" applyFill="1" applyBorder="1" applyAlignment="1">
      <alignment horizontal="left" vertical="center"/>
    </xf>
    <xf numFmtId="170" fontId="18" fillId="2" borderId="6" xfId="0" applyNumberFormat="1" applyFont="1" applyFill="1" applyBorder="1" applyAlignment="1">
      <alignment horizontal="left" vertical="center"/>
    </xf>
    <xf numFmtId="170" fontId="18" fillId="2" borderId="7" xfId="0" applyNumberFormat="1" applyFont="1" applyFill="1" applyBorder="1" applyAlignment="1">
      <alignment horizontal="left" vertical="center"/>
    </xf>
    <xf numFmtId="170" fontId="18" fillId="2" borderId="3" xfId="0" applyNumberFormat="1" applyFont="1" applyFill="1" applyBorder="1" applyAlignment="1">
      <alignment horizontal="left" vertical="center"/>
    </xf>
    <xf numFmtId="0" fontId="18" fillId="2" borderId="6" xfId="4" applyFont="1" applyFill="1" applyBorder="1" applyAlignment="1">
      <alignment horizontal="left" vertical="center"/>
    </xf>
    <xf numFmtId="0" fontId="18" fillId="2" borderId="7" xfId="4" applyFont="1" applyFill="1" applyBorder="1" applyAlignment="1">
      <alignment horizontal="left" vertical="center"/>
    </xf>
    <xf numFmtId="0" fontId="18" fillId="2" borderId="3" xfId="4" applyFont="1" applyFill="1" applyBorder="1" applyAlignment="1">
      <alignment horizontal="left" vertical="center"/>
    </xf>
    <xf numFmtId="20" fontId="24" fillId="5" borderId="0" xfId="0" applyFont="1" applyFill="1" applyAlignment="1">
      <alignment horizontal="center"/>
    </xf>
    <xf numFmtId="20" fontId="36" fillId="0" borderId="0" xfId="0" quotePrefix="1" applyFont="1" applyFill="1" applyBorder="1" applyAlignment="1">
      <alignment horizontal="center" vertical="center" wrapText="1"/>
    </xf>
    <xf numFmtId="20" fontId="37" fillId="0" borderId="0" xfId="0" applyFont="1" applyFill="1" applyBorder="1" applyAlignment="1">
      <alignment vertical="center" wrapText="1"/>
    </xf>
    <xf numFmtId="20" fontId="36" fillId="0" borderId="0" xfId="0" quotePrefix="1" applyFont="1" applyFill="1" applyBorder="1" applyAlignment="1">
      <alignment horizontal="right" vertical="center" wrapText="1"/>
    </xf>
    <xf numFmtId="164" fontId="18" fillId="0" borderId="0" xfId="3" applyNumberFormat="1" applyFont="1" applyFill="1" applyBorder="1" applyAlignment="1" applyProtection="1"/>
    <xf numFmtId="164" fontId="18" fillId="0" borderId="0" xfId="3" applyNumberFormat="1" applyFont="1" applyFill="1" applyAlignment="1" applyProtection="1"/>
    <xf numFmtId="164" fontId="18" fillId="0" borderId="0" xfId="3" applyNumberFormat="1" applyFont="1" applyFill="1" applyAlignment="1"/>
    <xf numFmtId="164" fontId="18" fillId="0" borderId="1" xfId="7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>
      <alignment horizontal="center"/>
    </xf>
    <xf numFmtId="164" fontId="18" fillId="0" borderId="1" xfId="3" applyNumberFormat="1" applyFont="1" applyFill="1" applyBorder="1" applyAlignment="1" applyProtection="1">
      <alignment horizontal="center" vertical="center"/>
    </xf>
    <xf numFmtId="0" fontId="18" fillId="0" borderId="1" xfId="7" applyFont="1" applyFill="1" applyBorder="1" applyAlignment="1">
      <alignment horizontal="center" vertical="center" wrapText="1"/>
    </xf>
    <xf numFmtId="164" fontId="18" fillId="0" borderId="1" xfId="3" applyNumberFormat="1" applyFont="1" applyFill="1" applyBorder="1" applyAlignment="1" applyProtection="1">
      <alignment horizontal="left" vertical="center"/>
    </xf>
    <xf numFmtId="164" fontId="18" fillId="0" borderId="1" xfId="3" applyNumberFormat="1" applyFont="1" applyFill="1" applyBorder="1" applyAlignment="1" applyProtection="1">
      <alignment horizontal="center"/>
    </xf>
    <xf numFmtId="164" fontId="18" fillId="0" borderId="1" xfId="3" applyNumberFormat="1" applyFont="1" applyFill="1" applyBorder="1" applyAlignment="1" applyProtection="1">
      <alignment horizontal="center" vertical="center" wrapText="1"/>
    </xf>
    <xf numFmtId="164" fontId="18" fillId="0" borderId="1" xfId="3" applyNumberFormat="1" applyFont="1" applyFill="1" applyBorder="1" applyAlignment="1" applyProtection="1">
      <alignment horizontal="center" vertical="top"/>
    </xf>
    <xf numFmtId="22" fontId="18" fillId="0" borderId="0" xfId="0" applyNumberFormat="1" applyFont="1" applyFill="1"/>
    <xf numFmtId="164" fontId="17" fillId="0" borderId="0" xfId="3" applyNumberFormat="1" applyFont="1" applyFill="1" applyBorder="1" applyProtection="1"/>
    <xf numFmtId="164" fontId="17" fillId="0" borderId="0" xfId="3" applyNumberFormat="1" applyFont="1" applyFill="1"/>
    <xf numFmtId="1" fontId="18" fillId="0" borderId="1" xfId="3" applyNumberFormat="1" applyFont="1" applyFill="1" applyBorder="1" applyAlignment="1">
      <alignment horizontal="center" vertical="center"/>
    </xf>
    <xf numFmtId="165" fontId="18" fillId="0" borderId="1" xfId="9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left" vertical="center"/>
    </xf>
    <xf numFmtId="164" fontId="18" fillId="0" borderId="1" xfId="3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center" vertical="center" wrapText="1"/>
    </xf>
    <xf numFmtId="176" fontId="14" fillId="0" borderId="1" xfId="0" quotePrefix="1" applyNumberFormat="1" applyFont="1" applyFill="1" applyBorder="1" applyAlignment="1">
      <alignment horizontal="left" vertical="center"/>
    </xf>
    <xf numFmtId="0" fontId="18" fillId="0" borderId="1" xfId="3" applyNumberFormat="1" applyFont="1" applyFill="1" applyBorder="1" applyAlignment="1">
      <alignment horizontal="center" vertical="top" wrapText="1"/>
    </xf>
    <xf numFmtId="169" fontId="18" fillId="0" borderId="1" xfId="10" applyNumberFormat="1" applyFont="1" applyFill="1" applyBorder="1" applyAlignment="1" applyProtection="1">
      <alignment horizontal="center" vertical="center"/>
    </xf>
    <xf numFmtId="169" fontId="18" fillId="0" borderId="1" xfId="0" applyNumberFormat="1" applyFont="1" applyFill="1" applyBorder="1" applyAlignment="1">
      <alignment horizontal="center" vertical="center"/>
    </xf>
    <xf numFmtId="20" fontId="14" fillId="0" borderId="1" xfId="0" applyFont="1" applyFill="1" applyBorder="1" applyAlignment="1">
      <alignment horizontal="left" vertical="center"/>
    </xf>
    <xf numFmtId="20" fontId="14" fillId="0" borderId="1" xfId="0" applyFont="1" applyFill="1" applyBorder="1" applyAlignment="1">
      <alignment horizontal="left" vertical="top" wrapText="1"/>
    </xf>
    <xf numFmtId="2" fontId="18" fillId="0" borderId="1" xfId="3" applyNumberFormat="1" applyFont="1" applyFill="1" applyBorder="1" applyAlignment="1">
      <alignment horizontal="center" vertical="center"/>
    </xf>
    <xf numFmtId="2" fontId="18" fillId="0" borderId="1" xfId="3" applyNumberFormat="1" applyFont="1" applyFill="1" applyBorder="1" applyAlignment="1">
      <alignment horizontal="center" vertical="center" wrapText="1"/>
    </xf>
    <xf numFmtId="2" fontId="18" fillId="0" borderId="2" xfId="3" applyNumberFormat="1" applyFont="1" applyFill="1" applyBorder="1" applyAlignment="1">
      <alignment horizontal="right"/>
    </xf>
    <xf numFmtId="164" fontId="18" fillId="0" borderId="0" xfId="3" applyNumberFormat="1" applyFont="1" applyFill="1" applyBorder="1" applyProtection="1"/>
    <xf numFmtId="164" fontId="18" fillId="0" borderId="0" xfId="3" applyNumberFormat="1" applyFont="1" applyFill="1"/>
    <xf numFmtId="20" fontId="18" fillId="0" borderId="1" xfId="0" applyFont="1" applyFill="1" applyBorder="1" applyAlignment="1">
      <alignment horizontal="justify" vertical="top"/>
    </xf>
    <xf numFmtId="2" fontId="18" fillId="0" borderId="0" xfId="3" applyNumberFormat="1" applyFont="1" applyFill="1" applyBorder="1" applyAlignment="1">
      <alignment horizontal="right"/>
    </xf>
    <xf numFmtId="170" fontId="18" fillId="0" borderId="1" xfId="2" applyNumberFormat="1" applyFont="1" applyFill="1" applyBorder="1" applyAlignment="1" applyProtection="1">
      <alignment horizontal="center" vertical="center"/>
    </xf>
    <xf numFmtId="20" fontId="18" fillId="0" borderId="1" xfId="0" applyFont="1" applyFill="1" applyBorder="1" applyAlignment="1">
      <alignment horizontal="center" vertical="center" wrapText="1"/>
    </xf>
    <xf numFmtId="1" fontId="18" fillId="0" borderId="1" xfId="8" applyNumberFormat="1" applyFont="1" applyFill="1" applyBorder="1" applyAlignment="1">
      <alignment horizontal="center" vertical="center"/>
    </xf>
    <xf numFmtId="165" fontId="18" fillId="0" borderId="1" xfId="8" applyNumberFormat="1" applyFont="1" applyFill="1" applyBorder="1" applyAlignment="1">
      <alignment horizontal="center" vertical="center"/>
    </xf>
    <xf numFmtId="165" fontId="18" fillId="0" borderId="1" xfId="8" applyNumberFormat="1" applyFont="1" applyFill="1" applyBorder="1" applyAlignment="1">
      <alignment horizontal="left" vertical="center"/>
    </xf>
    <xf numFmtId="171" fontId="18" fillId="0" borderId="1" xfId="10" applyNumberFormat="1" applyFont="1" applyFill="1" applyBorder="1" applyAlignment="1" applyProtection="1">
      <alignment horizontal="center" vertical="center"/>
    </xf>
    <xf numFmtId="165" fontId="18" fillId="0" borderId="1" xfId="11" quotePrefix="1" applyNumberFormat="1" applyFont="1" applyFill="1" applyBorder="1" applyAlignment="1">
      <alignment horizontal="center" vertical="center" wrapText="1"/>
    </xf>
    <xf numFmtId="165" fontId="18" fillId="0" borderId="0" xfId="8" applyNumberFormat="1" applyFont="1" applyFill="1"/>
    <xf numFmtId="165" fontId="17" fillId="0" borderId="0" xfId="8" applyNumberFormat="1" applyFont="1" applyFill="1"/>
    <xf numFmtId="0" fontId="18" fillId="0" borderId="1" xfId="8" applyNumberFormat="1" applyFont="1" applyFill="1" applyBorder="1" applyAlignment="1">
      <alignment horizontal="center" vertical="center"/>
    </xf>
    <xf numFmtId="165" fontId="18" fillId="0" borderId="1" xfId="8" applyNumberFormat="1" applyFont="1" applyFill="1" applyBorder="1"/>
    <xf numFmtId="20" fontId="14" fillId="0" borderId="1" xfId="0" applyFont="1" applyFill="1" applyBorder="1" applyAlignment="1">
      <alignment horizontal="center" vertical="center" wrapText="1"/>
    </xf>
    <xf numFmtId="20" fontId="14" fillId="0" borderId="1" xfId="0" applyFont="1" applyFill="1" applyBorder="1" applyAlignment="1">
      <alignment vertical="center" wrapText="1"/>
    </xf>
    <xf numFmtId="20" fontId="18" fillId="0" borderId="1" xfId="0" applyFont="1" applyFill="1" applyBorder="1" applyAlignment="1">
      <alignment horizontal="left" vertical="center" wrapText="1"/>
    </xf>
    <xf numFmtId="165" fontId="17" fillId="0" borderId="1" xfId="8" applyNumberFormat="1" applyFont="1" applyFill="1" applyBorder="1"/>
    <xf numFmtId="164" fontId="18" fillId="0" borderId="1" xfId="23" applyNumberFormat="1" applyFont="1" applyFill="1" applyBorder="1" applyAlignment="1">
      <alignment horizontal="center" vertical="center" wrapText="1"/>
    </xf>
    <xf numFmtId="176" fontId="14" fillId="0" borderId="1" xfId="0" quotePrefix="1" applyNumberFormat="1" applyFont="1" applyFill="1" applyBorder="1" applyAlignment="1">
      <alignment horizontal="center" vertical="center"/>
    </xf>
    <xf numFmtId="20" fontId="14" fillId="0" borderId="1" xfId="0" applyFont="1" applyFill="1" applyBorder="1" applyAlignment="1">
      <alignment horizontal="center" vertical="center"/>
    </xf>
    <xf numFmtId="20" fontId="14" fillId="0" borderId="1" xfId="0" applyFont="1" applyFill="1" applyBorder="1" applyAlignment="1">
      <alignment horizontal="justify" vertical="top"/>
    </xf>
    <xf numFmtId="165" fontId="18" fillId="0" borderId="1" xfId="8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left" vertical="center" wrapText="1"/>
    </xf>
    <xf numFmtId="20" fontId="14" fillId="0" borderId="1" xfId="0" applyFont="1" applyFill="1" applyBorder="1" applyAlignment="1">
      <alignment horizontal="left" vertical="center" wrapText="1"/>
    </xf>
    <xf numFmtId="164" fontId="18" fillId="0" borderId="1" xfId="3" applyNumberFormat="1" applyFont="1" applyFill="1" applyBorder="1"/>
    <xf numFmtId="20" fontId="18" fillId="0" borderId="1" xfId="0" applyFont="1" applyFill="1" applyBorder="1" applyAlignment="1">
      <alignment horizontal="left"/>
    </xf>
    <xf numFmtId="170" fontId="18" fillId="0" borderId="1" xfId="0" applyNumberFormat="1" applyFont="1" applyFill="1" applyBorder="1" applyAlignment="1">
      <alignment horizontal="center" vertical="center"/>
    </xf>
    <xf numFmtId="175" fontId="18" fillId="0" borderId="1" xfId="2" applyNumberFormat="1" applyFont="1" applyFill="1" applyBorder="1" applyAlignment="1" applyProtection="1">
      <alignment horizontal="center" vertical="center"/>
    </xf>
    <xf numFmtId="165" fontId="17" fillId="0" borderId="1" xfId="8" applyNumberFormat="1" applyFont="1" applyFill="1" applyBorder="1" applyAlignment="1">
      <alignment horizontal="center"/>
    </xf>
    <xf numFmtId="165" fontId="18" fillId="0" borderId="1" xfId="8" applyNumberFormat="1" applyFont="1" applyFill="1" applyBorder="1" applyAlignment="1">
      <alignment horizontal="center"/>
    </xf>
    <xf numFmtId="0" fontId="18" fillId="0" borderId="1" xfId="23" applyNumberFormat="1" applyFont="1" applyFill="1" applyBorder="1" applyAlignment="1">
      <alignment horizontal="center" vertical="center" wrapText="1"/>
    </xf>
    <xf numFmtId="2" fontId="18" fillId="0" borderId="1" xfId="23" applyNumberFormat="1" applyFont="1" applyFill="1" applyBorder="1" applyAlignment="1">
      <alignment horizontal="center" vertical="center" wrapText="1"/>
    </xf>
    <xf numFmtId="2" fontId="18" fillId="0" borderId="1" xfId="23" applyNumberFormat="1" applyFont="1" applyFill="1" applyBorder="1" applyAlignment="1">
      <alignment horizontal="center" vertical="center"/>
    </xf>
    <xf numFmtId="164" fontId="18" fillId="0" borderId="1" xfId="3" applyNumberFormat="1" applyFont="1" applyFill="1" applyBorder="1" applyAlignment="1">
      <alignment horizontal="center"/>
    </xf>
    <xf numFmtId="0" fontId="18" fillId="0" borderId="1" xfId="7" applyFont="1" applyFill="1" applyBorder="1" applyAlignment="1">
      <alignment horizontal="center" vertical="top" wrapText="1"/>
    </xf>
    <xf numFmtId="165" fontId="18" fillId="0" borderId="0" xfId="8" applyNumberFormat="1" applyFont="1" applyFill="1" applyAlignment="1">
      <alignment vertical="center"/>
    </xf>
    <xf numFmtId="170" fontId="18" fillId="0" borderId="1" xfId="10" applyNumberFormat="1" applyFont="1" applyFill="1" applyBorder="1" applyAlignment="1" applyProtection="1">
      <alignment horizontal="center" vertical="center"/>
    </xf>
    <xf numFmtId="165" fontId="17" fillId="0" borderId="0" xfId="8" applyNumberFormat="1" applyFont="1" applyFill="1" applyAlignment="1">
      <alignment vertical="center"/>
    </xf>
    <xf numFmtId="165" fontId="17" fillId="0" borderId="1" xfId="8" applyNumberFormat="1" applyFont="1" applyFill="1" applyBorder="1" applyAlignment="1">
      <alignment horizontal="center" vertical="center"/>
    </xf>
    <xf numFmtId="20" fontId="18" fillId="0" borderId="1" xfId="0" applyFont="1" applyFill="1" applyBorder="1" applyAlignment="1">
      <alignment horizontal="center" vertical="top" wrapText="1"/>
    </xf>
    <xf numFmtId="165" fontId="18" fillId="0" borderId="1" xfId="11" applyNumberFormat="1" applyFont="1" applyFill="1" applyBorder="1" applyAlignment="1">
      <alignment horizontal="center" vertical="center"/>
    </xf>
    <xf numFmtId="22" fontId="14" fillId="0" borderId="1" xfId="0" applyNumberFormat="1" applyFont="1" applyFill="1" applyBorder="1" applyAlignment="1">
      <alignment horizontal="left" vertical="center"/>
    </xf>
    <xf numFmtId="165" fontId="18" fillId="0" borderId="1" xfId="6" applyNumberFormat="1" applyFont="1" applyFill="1" applyBorder="1" applyAlignment="1">
      <alignment horizontal="center" vertical="center"/>
    </xf>
    <xf numFmtId="165" fontId="18" fillId="0" borderId="1" xfId="11" quotePrefix="1" applyNumberFormat="1" applyFont="1" applyFill="1" applyBorder="1" applyAlignment="1">
      <alignment horizontal="center" vertical="top" wrapText="1"/>
    </xf>
    <xf numFmtId="164" fontId="18" fillId="0" borderId="0" xfId="3" applyNumberFormat="1" applyFont="1" applyFill="1" applyBorder="1" applyAlignment="1">
      <alignment horizontal="center" vertical="center"/>
    </xf>
    <xf numFmtId="164" fontId="18" fillId="0" borderId="0" xfId="3" applyNumberFormat="1" applyFont="1" applyFill="1" applyAlignment="1">
      <alignment vertical="center"/>
    </xf>
    <xf numFmtId="165" fontId="18" fillId="0" borderId="1" xfId="20" applyFont="1" applyFill="1" applyBorder="1" applyAlignment="1">
      <alignment horizontal="center" vertical="top" wrapText="1"/>
    </xf>
    <xf numFmtId="165" fontId="17" fillId="0" borderId="1" xfId="8" applyNumberFormat="1" applyFont="1" applyFill="1" applyBorder="1" applyAlignment="1">
      <alignment vertical="center"/>
    </xf>
    <xf numFmtId="1" fontId="18" fillId="0" borderId="1" xfId="3" applyNumberFormat="1" applyFont="1" applyFill="1" applyBorder="1" applyAlignment="1">
      <alignment horizontal="center" vertical="center" wrapText="1"/>
    </xf>
    <xf numFmtId="165" fontId="18" fillId="0" borderId="1" xfId="21" applyNumberFormat="1" applyFont="1" applyFill="1" applyBorder="1" applyAlignment="1">
      <alignment horizontal="center" vertical="center"/>
    </xf>
    <xf numFmtId="176" fontId="14" fillId="0" borderId="1" xfId="0" quotePrefix="1" applyNumberFormat="1" applyFont="1" applyFill="1" applyBorder="1" applyAlignment="1">
      <alignment horizontal="center" vertical="center" wrapText="1"/>
    </xf>
    <xf numFmtId="22" fontId="18" fillId="0" borderId="1" xfId="2" applyNumberFormat="1" applyFont="1" applyFill="1" applyBorder="1" applyAlignment="1" applyProtection="1">
      <alignment horizontal="center" vertical="center"/>
    </xf>
    <xf numFmtId="165" fontId="18" fillId="0" borderId="11" xfId="8" applyNumberFormat="1" applyFont="1" applyFill="1" applyBorder="1" applyAlignment="1">
      <alignment horizontal="left" vertical="center"/>
    </xf>
    <xf numFmtId="165" fontId="18" fillId="0" borderId="7" xfId="8" applyNumberFormat="1" applyFont="1" applyFill="1" applyBorder="1" applyAlignment="1">
      <alignment horizontal="left" vertical="center"/>
    </xf>
    <xf numFmtId="165" fontId="18" fillId="0" borderId="1" xfId="6" applyNumberFormat="1" applyFont="1" applyFill="1" applyBorder="1" applyAlignment="1">
      <alignment horizontal="left" vertical="center"/>
    </xf>
    <xf numFmtId="20" fontId="14" fillId="0" borderId="1" xfId="0" applyFont="1" applyFill="1" applyBorder="1" applyAlignment="1">
      <alignment horizontal="justify" vertical="center"/>
    </xf>
    <xf numFmtId="2" fontId="18" fillId="0" borderId="0" xfId="3" applyNumberFormat="1" applyFont="1" applyFill="1" applyBorder="1" applyAlignment="1">
      <alignment vertical="center" wrapText="1"/>
    </xf>
    <xf numFmtId="164" fontId="18" fillId="0" borderId="0" xfId="3" applyNumberFormat="1" applyFont="1" applyFill="1" applyBorder="1"/>
    <xf numFmtId="164" fontId="18" fillId="0" borderId="1" xfId="3" applyNumberFormat="1" applyFont="1" applyFill="1" applyBorder="1" applyAlignment="1">
      <alignment horizontal="center" vertical="center"/>
    </xf>
    <xf numFmtId="2" fontId="18" fillId="0" borderId="1" xfId="3" applyNumberFormat="1" applyFont="1" applyFill="1" applyBorder="1" applyAlignment="1">
      <alignment horizontal="center"/>
    </xf>
    <xf numFmtId="164" fontId="18" fillId="0" borderId="1" xfId="3" applyNumberFormat="1" applyFont="1" applyFill="1" applyBorder="1" applyAlignment="1">
      <alignment horizontal="center" vertical="top" wrapText="1"/>
    </xf>
    <xf numFmtId="2" fontId="18" fillId="0" borderId="1" xfId="3" applyNumberFormat="1" applyFont="1" applyFill="1" applyBorder="1" applyAlignment="1">
      <alignment horizontal="center" vertical="top" wrapText="1"/>
    </xf>
    <xf numFmtId="169" fontId="18" fillId="0" borderId="1" xfId="0" applyNumberFormat="1" applyFont="1" applyFill="1" applyBorder="1" applyAlignment="1">
      <alignment horizontal="center" vertical="center" wrapText="1"/>
    </xf>
    <xf numFmtId="2" fontId="18" fillId="0" borderId="21" xfId="3" applyNumberFormat="1" applyFont="1" applyFill="1" applyBorder="1" applyAlignment="1">
      <alignment vertical="center" wrapText="1"/>
    </xf>
    <xf numFmtId="164" fontId="18" fillId="0" borderId="10" xfId="3" applyNumberFormat="1" applyFont="1" applyFill="1" applyBorder="1"/>
    <xf numFmtId="177" fontId="14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23" applyNumberFormat="1" applyFont="1" applyFill="1" applyBorder="1" applyAlignment="1">
      <alignment horizontal="left" vertical="top" wrapText="1"/>
    </xf>
    <xf numFmtId="0" fontId="18" fillId="0" borderId="1" xfId="7" applyFont="1" applyFill="1" applyBorder="1" applyAlignment="1">
      <alignment horizontal="left" vertical="top" wrapText="1"/>
    </xf>
    <xf numFmtId="165" fontId="18" fillId="0" borderId="1" xfId="8" applyNumberFormat="1" applyFont="1" applyFill="1" applyBorder="1" applyAlignment="1">
      <alignment horizontal="left"/>
    </xf>
    <xf numFmtId="164" fontId="18" fillId="0" borderId="0" xfId="3" applyNumberFormat="1" applyFont="1" applyFill="1" applyBorder="1" applyAlignment="1">
      <alignment vertical="center"/>
    </xf>
    <xf numFmtId="164" fontId="18" fillId="0" borderId="1" xfId="3" applyNumberFormat="1" applyFont="1" applyFill="1" applyBorder="1" applyAlignment="1">
      <alignment vertical="center"/>
    </xf>
    <xf numFmtId="2" fontId="18" fillId="0" borderId="14" xfId="3" applyNumberFormat="1" applyFont="1" applyFill="1" applyBorder="1" applyAlignment="1">
      <alignment vertical="center" wrapText="1"/>
    </xf>
    <xf numFmtId="0" fontId="18" fillId="0" borderId="1" xfId="23" applyNumberFormat="1" applyFont="1" applyFill="1" applyBorder="1" applyAlignment="1">
      <alignment horizontal="center" vertical="top" wrapText="1"/>
    </xf>
    <xf numFmtId="164" fontId="18" fillId="0" borderId="1" xfId="23" applyNumberFormat="1" applyFont="1" applyFill="1" applyBorder="1" applyAlignment="1">
      <alignment horizontal="center" vertical="top" wrapText="1"/>
    </xf>
    <xf numFmtId="2" fontId="18" fillId="0" borderId="1" xfId="23" applyNumberFormat="1" applyFont="1" applyFill="1" applyBorder="1" applyAlignment="1">
      <alignment horizontal="center" vertical="top" wrapText="1"/>
    </xf>
    <xf numFmtId="2" fontId="18" fillId="0" borderId="1" xfId="23" applyNumberFormat="1" applyFont="1" applyFill="1" applyBorder="1" applyAlignment="1">
      <alignment horizontal="center"/>
    </xf>
    <xf numFmtId="164" fontId="18" fillId="0" borderId="1" xfId="3" applyNumberFormat="1" applyFont="1" applyFill="1" applyBorder="1" applyAlignment="1">
      <alignment horizontal="left"/>
    </xf>
    <xf numFmtId="0" fontId="18" fillId="0" borderId="1" xfId="3" applyNumberFormat="1" applyFont="1" applyFill="1" applyBorder="1" applyAlignment="1">
      <alignment horizontal="left" vertical="top" wrapText="1"/>
    </xf>
    <xf numFmtId="170" fontId="18" fillId="0" borderId="1" xfId="19" applyNumberFormat="1" applyFont="1" applyFill="1" applyBorder="1" applyAlignment="1" applyProtection="1">
      <alignment horizontal="center" vertical="center"/>
    </xf>
    <xf numFmtId="20" fontId="18" fillId="0" borderId="1" xfId="0" applyFont="1" applyFill="1" applyBorder="1" applyAlignment="1">
      <alignment horizontal="center"/>
    </xf>
    <xf numFmtId="172" fontId="18" fillId="0" borderId="1" xfId="0" applyNumberFormat="1" applyFont="1" applyFill="1" applyBorder="1" applyAlignment="1">
      <alignment horizontal="center" vertical="center"/>
    </xf>
    <xf numFmtId="164" fontId="18" fillId="0" borderId="1" xfId="3" applyNumberFormat="1" applyFont="1" applyFill="1" applyBorder="1" applyAlignment="1">
      <alignment horizontal="left" vertical="center"/>
    </xf>
    <xf numFmtId="164" fontId="18" fillId="0" borderId="1" xfId="3" applyNumberFormat="1" applyFont="1" applyFill="1" applyBorder="1" applyAlignment="1">
      <alignment horizontal="center" vertical="top"/>
    </xf>
    <xf numFmtId="164" fontId="18" fillId="0" borderId="0" xfId="3" applyNumberFormat="1" applyFont="1" applyFill="1" applyBorder="1" applyAlignment="1" applyProtection="1">
      <alignment horizontal="left"/>
    </xf>
    <xf numFmtId="165" fontId="18" fillId="0" borderId="1" xfId="20" quotePrefix="1" applyFont="1" applyFill="1" applyBorder="1" applyAlignment="1">
      <alignment horizontal="center" vertical="top" wrapText="1"/>
    </xf>
    <xf numFmtId="165" fontId="18" fillId="0" borderId="1" xfId="9" quotePrefix="1" applyNumberFormat="1" applyFont="1" applyFill="1" applyBorder="1" applyAlignment="1">
      <alignment horizontal="center" vertical="center"/>
    </xf>
    <xf numFmtId="1" fontId="18" fillId="0" borderId="1" xfId="12" applyNumberFormat="1" applyFont="1" applyFill="1" applyBorder="1" applyAlignment="1">
      <alignment horizontal="center" vertical="center"/>
    </xf>
    <xf numFmtId="20" fontId="18" fillId="0" borderId="1" xfId="12" applyFont="1" applyFill="1" applyBorder="1" applyAlignment="1">
      <alignment horizontal="center" vertical="center"/>
    </xf>
    <xf numFmtId="20" fontId="18" fillId="0" borderId="1" xfId="12" applyFont="1" applyFill="1" applyBorder="1" applyAlignment="1">
      <alignment horizontal="left" vertical="center"/>
    </xf>
    <xf numFmtId="20" fontId="18" fillId="0" borderId="1" xfId="12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/>
    </xf>
    <xf numFmtId="169" fontId="18" fillId="0" borderId="1" xfId="3" applyNumberFormat="1" applyFont="1" applyFill="1" applyBorder="1" applyAlignment="1">
      <alignment horizontal="center" vertical="center"/>
    </xf>
    <xf numFmtId="164" fontId="33" fillId="0" borderId="0" xfId="3" applyNumberFormat="1" applyFont="1" applyFill="1" applyBorder="1" applyAlignment="1" applyProtection="1">
      <alignment horizontal="center"/>
    </xf>
    <xf numFmtId="170" fontId="18" fillId="0" borderId="1" xfId="13" applyNumberFormat="1" applyFont="1" applyFill="1" applyBorder="1" applyAlignment="1" applyProtection="1">
      <alignment horizontal="center" vertical="center"/>
    </xf>
    <xf numFmtId="164" fontId="34" fillId="0" borderId="0" xfId="3" applyNumberFormat="1" applyFont="1" applyFill="1" applyBorder="1" applyAlignment="1" applyProtection="1">
      <alignment horizontal="center"/>
    </xf>
    <xf numFmtId="164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" fontId="18" fillId="0" borderId="1" xfId="3" applyNumberFormat="1" applyFont="1" applyFill="1" applyBorder="1" applyAlignment="1">
      <alignment horizontal="center"/>
    </xf>
    <xf numFmtId="164" fontId="18" fillId="0" borderId="1" xfId="3" applyNumberFormat="1" applyFont="1" applyFill="1" applyBorder="1" applyAlignment="1" applyProtection="1">
      <alignment horizontal="left"/>
    </xf>
    <xf numFmtId="169" fontId="18" fillId="0" borderId="1" xfId="3" applyNumberFormat="1" applyFont="1" applyFill="1" applyBorder="1" applyAlignment="1">
      <alignment horizontal="center" vertical="center" wrapText="1"/>
    </xf>
    <xf numFmtId="169" fontId="18" fillId="0" borderId="1" xfId="3" applyNumberFormat="1" applyFont="1" applyFill="1" applyBorder="1" applyAlignment="1">
      <alignment horizontal="center"/>
    </xf>
    <xf numFmtId="0" fontId="18" fillId="0" borderId="1" xfId="3" applyNumberFormat="1" applyFont="1" applyFill="1" applyBorder="1" applyAlignment="1">
      <alignment horizontal="center"/>
    </xf>
    <xf numFmtId="0" fontId="18" fillId="0" borderId="1" xfId="3" applyNumberFormat="1" applyFont="1" applyFill="1" applyBorder="1" applyAlignment="1">
      <alignment horizontal="center" vertical="center"/>
    </xf>
    <xf numFmtId="173" fontId="18" fillId="0" borderId="1" xfId="3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left" vertical="center"/>
    </xf>
    <xf numFmtId="164" fontId="18" fillId="0" borderId="1" xfId="3" applyNumberFormat="1" applyFont="1" applyFill="1" applyBorder="1" applyAlignment="1">
      <alignment horizontal="center" vertical="center"/>
    </xf>
    <xf numFmtId="9" fontId="18" fillId="0" borderId="1" xfId="2" applyFont="1" applyFill="1" applyBorder="1" applyAlignment="1" applyProtection="1">
      <alignment horizontal="center" vertical="center"/>
    </xf>
    <xf numFmtId="2" fontId="18" fillId="0" borderId="1" xfId="3" applyNumberFormat="1" applyFont="1" applyFill="1" applyBorder="1" applyAlignment="1">
      <alignment horizontal="center" vertical="center" wrapText="1"/>
    </xf>
    <xf numFmtId="165" fontId="18" fillId="0" borderId="1" xfId="21" applyNumberFormat="1" applyFont="1" applyFill="1" applyBorder="1" applyAlignment="1">
      <alignment horizontal="left" vertical="center"/>
    </xf>
    <xf numFmtId="165" fontId="18" fillId="0" borderId="1" xfId="20" applyFont="1" applyFill="1" applyBorder="1" applyAlignment="1">
      <alignment horizontal="center" vertical="center"/>
    </xf>
    <xf numFmtId="1" fontId="18" fillId="0" borderId="1" xfId="7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 wrapText="1"/>
    </xf>
    <xf numFmtId="164" fontId="18" fillId="0" borderId="1" xfId="3" applyNumberFormat="1" applyFont="1" applyFill="1" applyBorder="1" applyAlignment="1">
      <alignment horizontal="left" vertical="top"/>
    </xf>
    <xf numFmtId="173" fontId="18" fillId="0" borderId="1" xfId="3" applyNumberFormat="1" applyFont="1" applyFill="1" applyBorder="1" applyAlignment="1">
      <alignment horizontal="center" vertical="center"/>
    </xf>
    <xf numFmtId="169" fontId="18" fillId="0" borderId="1" xfId="7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" fontId="18" fillId="0" borderId="1" xfId="3" applyNumberFormat="1" applyFont="1" applyFill="1" applyBorder="1" applyAlignment="1">
      <alignment horizontal="center" vertical="top"/>
    </xf>
    <xf numFmtId="176" fontId="18" fillId="0" borderId="1" xfId="0" quotePrefix="1" applyNumberFormat="1" applyFont="1" applyFill="1" applyBorder="1" applyAlignment="1">
      <alignment horizontal="left" vertical="center"/>
    </xf>
    <xf numFmtId="22" fontId="14" fillId="0" borderId="1" xfId="0" applyNumberFormat="1" applyFont="1" applyFill="1" applyBorder="1" applyAlignment="1">
      <alignment horizontal="center" vertical="center" wrapText="1"/>
    </xf>
    <xf numFmtId="20" fontId="18" fillId="0" borderId="1" xfId="0" applyFont="1" applyFill="1" applyBorder="1" applyAlignment="1">
      <alignment wrapText="1"/>
    </xf>
    <xf numFmtId="0" fontId="18" fillId="0" borderId="1" xfId="7" quotePrefix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left" vertical="center" wrapText="1"/>
    </xf>
    <xf numFmtId="16" fontId="18" fillId="0" borderId="1" xfId="0" applyNumberFormat="1" applyFont="1" applyFill="1" applyBorder="1" applyAlignment="1">
      <alignment horizontal="center" vertical="center"/>
    </xf>
    <xf numFmtId="0" fontId="18" fillId="0" borderId="1" xfId="20" applyNumberFormat="1" applyFont="1" applyFill="1" applyBorder="1" applyAlignment="1">
      <alignment horizontal="center" vertical="center"/>
    </xf>
    <xf numFmtId="0" fontId="18" fillId="0" borderId="1" xfId="11" applyNumberFormat="1" applyFont="1" applyFill="1" applyBorder="1" applyAlignment="1">
      <alignment horizontal="left" vertical="center"/>
    </xf>
    <xf numFmtId="22" fontId="14" fillId="0" borderId="1" xfId="0" applyNumberFormat="1" applyFont="1" applyFill="1" applyBorder="1" applyAlignment="1">
      <alignment horizontal="center" vertical="center"/>
    </xf>
    <xf numFmtId="16" fontId="18" fillId="0" borderId="1" xfId="20" applyNumberFormat="1" applyFont="1" applyFill="1" applyBorder="1" applyAlignment="1">
      <alignment horizontal="center" vertical="center"/>
    </xf>
    <xf numFmtId="170" fontId="17" fillId="0" borderId="1" xfId="2" applyNumberFormat="1" applyFont="1" applyFill="1" applyBorder="1" applyAlignment="1" applyProtection="1">
      <alignment horizontal="center" vertical="center"/>
    </xf>
    <xf numFmtId="164" fontId="18" fillId="0" borderId="1" xfId="3" quotePrefix="1" applyNumberFormat="1" applyFont="1" applyFill="1" applyBorder="1" applyAlignment="1">
      <alignment horizontal="left" vertical="center"/>
    </xf>
    <xf numFmtId="164" fontId="18" fillId="0" borderId="1" xfId="3" quotePrefix="1" applyNumberFormat="1" applyFont="1" applyFill="1" applyBorder="1" applyAlignment="1">
      <alignment horizontal="center" vertical="center"/>
    </xf>
    <xf numFmtId="164" fontId="18" fillId="0" borderId="1" xfId="3" quotePrefix="1" applyNumberFormat="1" applyFont="1" applyFill="1" applyBorder="1" applyAlignment="1">
      <alignment horizontal="center" vertical="top"/>
    </xf>
    <xf numFmtId="176" fontId="14" fillId="0" borderId="1" xfId="0" applyNumberFormat="1" applyFont="1" applyFill="1" applyBorder="1" applyAlignment="1">
      <alignment horizontal="center" vertical="center" wrapText="1"/>
    </xf>
    <xf numFmtId="20" fontId="18" fillId="0" borderId="1" xfId="0" quotePrefix="1" applyFont="1" applyFill="1" applyBorder="1" applyAlignment="1">
      <alignment horizontal="left" vertical="center"/>
    </xf>
    <xf numFmtId="1" fontId="18" fillId="0" borderId="0" xfId="3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 wrapText="1"/>
    </xf>
    <xf numFmtId="20" fontId="18" fillId="0" borderId="0" xfId="12" applyFont="1" applyFill="1" applyBorder="1" applyAlignment="1">
      <alignment horizontal="left" vertical="center"/>
    </xf>
    <xf numFmtId="20" fontId="18" fillId="0" borderId="0" xfId="12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 wrapText="1"/>
    </xf>
    <xf numFmtId="0" fontId="18" fillId="0" borderId="0" xfId="0" quotePrefix="1" applyNumberFormat="1" applyFont="1" applyFill="1" applyBorder="1" applyAlignment="1">
      <alignment horizontal="center" vertical="center" wrapText="1"/>
    </xf>
    <xf numFmtId="171" fontId="18" fillId="0" borderId="0" xfId="10" applyNumberFormat="1" applyFont="1" applyFill="1" applyBorder="1" applyAlignment="1" applyProtection="1">
      <alignment horizontal="center" vertical="center"/>
    </xf>
    <xf numFmtId="169" fontId="18" fillId="0" borderId="0" xfId="10" applyNumberFormat="1" applyFont="1" applyFill="1" applyBorder="1" applyAlignment="1" applyProtection="1">
      <alignment horizontal="center" vertical="center"/>
    </xf>
    <xf numFmtId="20" fontId="18" fillId="0" borderId="0" xfId="12" applyFont="1" applyFill="1" applyBorder="1" applyAlignment="1">
      <alignment horizontal="center" vertical="center" wrapText="1"/>
    </xf>
    <xf numFmtId="169" fontId="18" fillId="0" borderId="0" xfId="3" applyNumberFormat="1" applyFont="1" applyFill="1" applyBorder="1" applyAlignment="1">
      <alignment horizontal="center" vertical="center"/>
    </xf>
    <xf numFmtId="2" fontId="18" fillId="0" borderId="0" xfId="3" applyNumberFormat="1" applyFont="1" applyFill="1" applyBorder="1" applyAlignment="1">
      <alignment horizontal="center" vertical="center"/>
    </xf>
    <xf numFmtId="164" fontId="18" fillId="0" borderId="0" xfId="3" applyNumberFormat="1" applyFont="1" applyFill="1" applyBorder="1" applyAlignment="1">
      <alignment horizontal="center" vertical="center" wrapText="1"/>
    </xf>
    <xf numFmtId="2" fontId="18" fillId="0" borderId="0" xfId="3" applyNumberFormat="1" applyFont="1" applyFill="1" applyBorder="1" applyAlignment="1">
      <alignment horizontal="center" vertical="center" wrapText="1"/>
    </xf>
    <xf numFmtId="1" fontId="18" fillId="0" borderId="0" xfId="3" applyNumberFormat="1" applyFont="1" applyFill="1" applyBorder="1"/>
    <xf numFmtId="1" fontId="18" fillId="0" borderId="0" xfId="3" applyNumberFormat="1" applyFont="1" applyFill="1"/>
    <xf numFmtId="164" fontId="31" fillId="0" borderId="0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left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/>
    </xf>
    <xf numFmtId="164" fontId="32" fillId="0" borderId="0" xfId="3" applyNumberFormat="1" applyFont="1" applyFill="1" applyBorder="1" applyAlignment="1">
      <alignment horizontal="center" vertical="center" wrapText="1"/>
    </xf>
    <xf numFmtId="164" fontId="2" fillId="0" borderId="0" xfId="3" applyNumberFormat="1" applyFont="1" applyFill="1" applyBorder="1"/>
    <xf numFmtId="1" fontId="2" fillId="0" borderId="0" xfId="3" applyNumberFormat="1" applyFont="1" applyFill="1" applyBorder="1"/>
    <xf numFmtId="1" fontId="2" fillId="0" borderId="0" xfId="3" applyNumberFormat="1" applyFont="1" applyFill="1"/>
    <xf numFmtId="164" fontId="2" fillId="0" borderId="0" xfId="3" applyNumberFormat="1" applyFont="1" applyFill="1"/>
    <xf numFmtId="164" fontId="1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18" fillId="0" borderId="1" xfId="23" applyFont="1" applyFill="1" applyBorder="1" applyAlignment="1">
      <alignment horizontal="left" vertical="top"/>
    </xf>
    <xf numFmtId="165" fontId="17" fillId="21" borderId="1" xfId="4" applyNumberFormat="1" applyFont="1" applyFill="1" applyBorder="1" applyAlignment="1">
      <alignment horizontal="center" vertical="center" wrapText="1"/>
    </xf>
    <xf numFmtId="166" fontId="17" fillId="21" borderId="1" xfId="5" quotePrefix="1" applyNumberFormat="1" applyFont="1" applyFill="1" applyBorder="1" applyAlignment="1">
      <alignment horizontal="center" vertical="center" wrapText="1"/>
    </xf>
    <xf numFmtId="165" fontId="17" fillId="21" borderId="1" xfId="4" applyNumberFormat="1" applyFont="1" applyFill="1" applyBorder="1" applyAlignment="1">
      <alignment horizontal="center" vertical="center"/>
    </xf>
    <xf numFmtId="164" fontId="17" fillId="21" borderId="1" xfId="0" applyNumberFormat="1" applyFont="1" applyFill="1" applyBorder="1" applyAlignment="1">
      <alignment horizontal="center" vertical="center" wrapText="1"/>
    </xf>
    <xf numFmtId="166" fontId="17" fillId="21" borderId="1" xfId="0" quotePrefix="1" applyNumberFormat="1" applyFont="1" applyFill="1" applyBorder="1" applyAlignment="1">
      <alignment horizontal="center" vertical="center" wrapText="1"/>
    </xf>
    <xf numFmtId="0" fontId="17" fillId="21" borderId="1" xfId="0" applyNumberFormat="1" applyFont="1" applyFill="1" applyBorder="1" applyAlignment="1">
      <alignment horizontal="center" vertical="center" wrapText="1"/>
    </xf>
    <xf numFmtId="165" fontId="17" fillId="21" borderId="1" xfId="4" applyNumberFormat="1" applyFont="1" applyFill="1" applyBorder="1" applyAlignment="1">
      <alignment horizontal="center" vertical="center"/>
    </xf>
    <xf numFmtId="0" fontId="17" fillId="21" borderId="1" xfId="0" applyNumberFormat="1" applyFont="1" applyFill="1" applyBorder="1" applyAlignment="1">
      <alignment horizontal="center" vertical="center" wrapText="1"/>
    </xf>
    <xf numFmtId="1" fontId="17" fillId="21" borderId="1" xfId="0" applyNumberFormat="1" applyFont="1" applyFill="1" applyBorder="1" applyAlignment="1">
      <alignment horizontal="center" vertical="center" wrapText="1"/>
    </xf>
    <xf numFmtId="2" fontId="17" fillId="21" borderId="1" xfId="0" quotePrefix="1" applyNumberFormat="1" applyFont="1" applyFill="1" applyBorder="1" applyAlignment="1">
      <alignment horizontal="center" vertical="center" wrapText="1"/>
    </xf>
    <xf numFmtId="168" fontId="17" fillId="21" borderId="1" xfId="5" applyNumberFormat="1" applyFont="1" applyFill="1" applyBorder="1" applyAlignment="1">
      <alignment horizontal="center" vertical="center" wrapText="1"/>
    </xf>
    <xf numFmtId="167" fontId="17" fillId="21" borderId="1" xfId="4" applyNumberFormat="1" applyFont="1" applyFill="1" applyBorder="1" applyAlignment="1">
      <alignment horizontal="center" vertical="center"/>
    </xf>
    <xf numFmtId="165" fontId="17" fillId="21" borderId="1" xfId="4" applyNumberFormat="1" applyFont="1" applyFill="1" applyBorder="1" applyAlignment="1">
      <alignment vertical="center" wrapText="1"/>
    </xf>
    <xf numFmtId="0" fontId="17" fillId="21" borderId="1" xfId="5" applyNumberFormat="1" applyFont="1" applyFill="1" applyBorder="1" applyAlignment="1">
      <alignment horizontal="center" vertical="center" wrapText="1"/>
    </xf>
    <xf numFmtId="165" fontId="17" fillId="21" borderId="1" xfId="6" applyNumberFormat="1" applyFont="1" applyFill="1" applyBorder="1" applyAlignment="1">
      <alignment horizontal="center" vertical="center" wrapText="1"/>
    </xf>
    <xf numFmtId="164" fontId="34" fillId="21" borderId="1" xfId="3" applyNumberFormat="1" applyFont="1" applyFill="1" applyBorder="1" applyAlignment="1" applyProtection="1">
      <alignment horizontal="center" vertical="center" wrapText="1"/>
    </xf>
    <xf numFmtId="164" fontId="34" fillId="21" borderId="1" xfId="3" applyNumberFormat="1" applyFont="1" applyFill="1" applyBorder="1" applyAlignment="1" applyProtection="1">
      <alignment horizontal="center" vertical="center"/>
    </xf>
    <xf numFmtId="164" fontId="17" fillId="21" borderId="1" xfId="7" quotePrefix="1" applyNumberFormat="1" applyFont="1" applyFill="1" applyBorder="1" applyAlignment="1">
      <alignment horizontal="center" vertical="center" wrapText="1"/>
    </xf>
    <xf numFmtId="168" fontId="17" fillId="21" borderId="1" xfId="0" quotePrefix="1" applyNumberFormat="1" applyFont="1" applyFill="1" applyBorder="1" applyAlignment="1">
      <alignment horizontal="center" vertical="center" wrapText="1"/>
    </xf>
    <xf numFmtId="165" fontId="18" fillId="21" borderId="0" xfId="6" applyNumberFormat="1" applyFont="1" applyFill="1"/>
    <xf numFmtId="165" fontId="17" fillId="21" borderId="0" xfId="6" applyNumberFormat="1" applyFont="1" applyFill="1"/>
    <xf numFmtId="164" fontId="33" fillId="21" borderId="17" xfId="3" applyNumberFormat="1" applyFont="1" applyFill="1" applyBorder="1" applyAlignment="1" applyProtection="1">
      <alignment horizontal="center" vertical="center"/>
    </xf>
    <xf numFmtId="164" fontId="18" fillId="21" borderId="1" xfId="7" applyNumberFormat="1" applyFont="1" applyFill="1" applyBorder="1" applyAlignment="1">
      <alignment horizontal="center" vertical="center" wrapText="1"/>
    </xf>
    <xf numFmtId="165" fontId="17" fillId="21" borderId="1" xfId="6" applyNumberFormat="1" applyFont="1" applyFill="1" applyBorder="1" applyAlignment="1">
      <alignment horizontal="center" vertical="center"/>
    </xf>
    <xf numFmtId="164" fontId="34" fillId="21" borderId="1" xfId="3" applyNumberFormat="1" applyFont="1" applyFill="1" applyBorder="1" applyAlignment="1" applyProtection="1">
      <alignment horizontal="center" vertical="center"/>
    </xf>
    <xf numFmtId="164" fontId="17" fillId="21" borderId="1" xfId="7" applyNumberFormat="1" applyFont="1" applyFill="1" applyBorder="1" applyAlignment="1">
      <alignment horizontal="center" vertical="center" wrapText="1"/>
    </xf>
    <xf numFmtId="164" fontId="33" fillId="21" borderId="1" xfId="3" applyNumberFormat="1" applyFont="1" applyFill="1" applyBorder="1" applyAlignment="1" applyProtection="1">
      <alignment horizontal="center" vertical="center"/>
    </xf>
    <xf numFmtId="1" fontId="17" fillId="21" borderId="1" xfId="3" applyNumberFormat="1" applyFont="1" applyFill="1" applyBorder="1" applyAlignment="1" applyProtection="1">
      <alignment horizontal="center" vertical="center"/>
    </xf>
    <xf numFmtId="1" fontId="17" fillId="21" borderId="1" xfId="3" applyNumberFormat="1" applyFont="1" applyFill="1" applyBorder="1" applyAlignment="1" applyProtection="1">
      <alignment horizontal="left" vertical="center"/>
    </xf>
    <xf numFmtId="1" fontId="17" fillId="21" borderId="1" xfId="3" applyNumberFormat="1" applyFont="1" applyFill="1" applyBorder="1" applyAlignment="1" applyProtection="1">
      <alignment horizontal="center"/>
    </xf>
    <xf numFmtId="164" fontId="18" fillId="21" borderId="0" xfId="3" applyNumberFormat="1" applyFont="1" applyFill="1" applyBorder="1" applyAlignment="1">
      <alignment horizontal="center"/>
    </xf>
    <xf numFmtId="164" fontId="17" fillId="21" borderId="0" xfId="3" applyNumberFormat="1" applyFont="1" applyFill="1" applyBorder="1" applyAlignment="1">
      <alignment horizontal="center"/>
    </xf>
    <xf numFmtId="164" fontId="17" fillId="21" borderId="0" xfId="3" applyNumberFormat="1" applyFont="1" applyFill="1" applyAlignment="1">
      <alignment horizontal="center"/>
    </xf>
  </cellXfs>
  <cellStyles count="27">
    <cellStyle name="Normal" xfId="0" builtinId="0"/>
    <cellStyle name="Normal 10" xfId="24"/>
    <cellStyle name="Normal 2" xfId="15"/>
    <cellStyle name="Normal 2 2" xfId="14"/>
    <cellStyle name="Normal 26" xfId="16"/>
    <cellStyle name="Normal 3" xfId="11"/>
    <cellStyle name="Normal 3 2" xfId="25"/>
    <cellStyle name="Normal 3 3" xfId="20"/>
    <cellStyle name="Normal 4" xfId="5"/>
    <cellStyle name="Normal 4 2" xfId="22"/>
    <cellStyle name="Normal 42" xfId="17"/>
    <cellStyle name="Normal 43" xfId="18"/>
    <cellStyle name="Normal 5" xfId="26"/>
    <cellStyle name="Normal_NR CUMU avail Apr'08-Mar'09 SCS" xfId="7"/>
    <cellStyle name="Normal_NR1 AVAILABTY 2007-08 MAR" xfId="12"/>
    <cellStyle name="Normal_NR1 AVAILBTY'07-08 APRIL" xfId="3"/>
    <cellStyle name="Normal_NR1 AVAILBTY'07-08 APRIL 2" xfId="23"/>
    <cellStyle name="Normal_TRIP0704_NR-1 outage Data JULY'2011-1 2" xfId="4"/>
    <cellStyle name="Normal_TRIP0803_NR-1 outage Data JULY'2011-1" xfId="8"/>
    <cellStyle name="Normal_TRIP0803_NR-1 outage Data JULY'2011-1 2" xfId="6"/>
    <cellStyle name="Normal_TRIP0803_NR-1 outage Data JULY'2011-1 2 2" xfId="21"/>
    <cellStyle name="Normal_TRIP1112" xfId="9"/>
    <cellStyle name="Percent" xfId="2" builtinId="5"/>
    <cellStyle name="Percent 2" xfId="19"/>
    <cellStyle name="Percent 3" xfId="13"/>
    <cellStyle name="Percent_TRIP1107" xfId="10"/>
    <cellStyle name="RowLevel_1" xfId="1" builtinId="1" iLevel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1\CPCC_NMS%20Daily%20Reports\CPCC%20&amp;%20NMS%20reports%202014\CPCC%20DAILY%20REPORT-2014\Daily%20Report%201310\NR1DR-181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My%20Documents1/CPCC%20WORKING%202011-2012/Daily%20Reports%202011-12/Daily%20Report%201203/NR1DR-0303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NR-I/TRIP07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%20AVAILABILITY-scs/scs/TRIP%202007-08/NR-I/TRIP07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1/CPCC%20WORKING%202013-2014/Trip%202013-14/NR_I%20Availability/Documents%20and%20Settings/Administrator/My%20Documents/CPCC%20WORKING%202008-09/TRIP%202008-09/NR-I/scs/TRIP%202007-08/NR-I/TRIP07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bays"/>
      <sheetName val="Code List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_Genaral"/>
      <sheetName val="DR_Line-Outg"/>
      <sheetName val="DR_BR_outg"/>
      <sheetName val="Code List"/>
      <sheetName val="bays"/>
      <sheetName val="l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1004"/>
  <sheetViews>
    <sheetView tabSelected="1" view="pageLayout" topLeftCell="A964" zoomScaleNormal="85" workbookViewId="0">
      <selection activeCell="C967" sqref="C967"/>
    </sheetView>
  </sheetViews>
  <sheetFormatPr defaultColWidth="14.7109375" defaultRowHeight="30" customHeight="1"/>
  <cols>
    <col min="1" max="1" width="8.42578125" style="331" customWidth="1"/>
    <col min="2" max="2" width="12" style="436" customWidth="1"/>
    <col min="3" max="3" width="32.7109375" style="437" customWidth="1"/>
    <col min="4" max="4" width="11.5703125" style="438" customWidth="1"/>
    <col min="5" max="5" width="7.140625" style="438" customWidth="1"/>
    <col min="6" max="6" width="6.85546875" style="439" customWidth="1"/>
    <col min="7" max="7" width="18.7109375" style="438" customWidth="1"/>
    <col min="8" max="8" width="16.28515625" style="438" customWidth="1"/>
    <col min="9" max="9" width="8.85546875" style="439" hidden="1" customWidth="1"/>
    <col min="10" max="10" width="8.42578125" style="439" hidden="1" customWidth="1"/>
    <col min="11" max="11" width="9.7109375" style="439" hidden="1" customWidth="1"/>
    <col min="12" max="12" width="10.140625" style="439" customWidth="1"/>
    <col min="13" max="13" width="10" style="439" customWidth="1"/>
    <col min="14" max="14" width="10.5703125" style="439" customWidth="1"/>
    <col min="15" max="15" width="9.7109375" style="439" customWidth="1"/>
    <col min="16" max="17" width="9.42578125" style="439" customWidth="1"/>
    <col min="18" max="18" width="9.5703125" style="439" customWidth="1"/>
    <col min="19" max="19" width="9.5703125" style="439" hidden="1" customWidth="1"/>
    <col min="20" max="22" width="11.28515625" style="438" hidden="1" customWidth="1"/>
    <col min="23" max="23" width="41.42578125" style="440" customWidth="1"/>
    <col min="24" max="24" width="9.42578125" style="439" customWidth="1"/>
    <col min="25" max="25" width="9.85546875" style="438" hidden="1" customWidth="1"/>
    <col min="26" max="26" width="9.7109375" style="438" hidden="1" customWidth="1"/>
    <col min="27" max="27" width="10.7109375" style="438" hidden="1" customWidth="1"/>
    <col min="28" max="28" width="12.5703125" style="438" hidden="1" customWidth="1"/>
    <col min="29" max="29" width="14.28515625" style="438" hidden="1" customWidth="1"/>
    <col min="30" max="30" width="11.5703125" style="438" customWidth="1"/>
    <col min="31" max="31" width="17.7109375" style="441" customWidth="1"/>
    <col min="32" max="47" width="13.7109375" style="441" customWidth="1"/>
    <col min="48" max="67" width="13.7109375" style="444" customWidth="1"/>
    <col min="68" max="16384" width="14.7109375" style="444"/>
  </cols>
  <sheetData>
    <row r="1" spans="1:54" s="253" customFormat="1" ht="25.15" customHeight="1">
      <c r="A1" s="252" t="s">
        <v>1495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</row>
    <row r="2" spans="1:54" s="253" customFormat="1" ht="25.15" customHeight="1">
      <c r="A2" s="252" t="s">
        <v>1493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</row>
    <row r="3" spans="1:54" s="257" customFormat="1" ht="25.15" customHeight="1">
      <c r="A3" s="254" t="s">
        <v>1494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6"/>
      <c r="AT3" s="256"/>
      <c r="AU3" s="256"/>
      <c r="AV3" s="256"/>
      <c r="AW3" s="256"/>
      <c r="AX3" s="256"/>
      <c r="AY3" s="256"/>
      <c r="AZ3" s="256"/>
      <c r="BA3" s="256"/>
      <c r="BB3" s="256"/>
    </row>
    <row r="4" spans="1:54" s="468" customFormat="1" ht="55.15" customHeight="1">
      <c r="A4" s="448" t="s">
        <v>0</v>
      </c>
      <c r="B4" s="449" t="s">
        <v>1</v>
      </c>
      <c r="C4" s="450" t="s">
        <v>2</v>
      </c>
      <c r="D4" s="451" t="s">
        <v>3</v>
      </c>
      <c r="E4" s="452" t="s">
        <v>4</v>
      </c>
      <c r="F4" s="453" t="s">
        <v>5</v>
      </c>
      <c r="G4" s="454" t="s">
        <v>6</v>
      </c>
      <c r="H4" s="454" t="s">
        <v>7</v>
      </c>
      <c r="I4" s="455" t="s">
        <v>20</v>
      </c>
      <c r="J4" s="456" t="s">
        <v>21</v>
      </c>
      <c r="K4" s="457"/>
      <c r="L4" s="458" t="s">
        <v>22</v>
      </c>
      <c r="M4" s="459" t="s">
        <v>23</v>
      </c>
      <c r="N4" s="454" t="s">
        <v>24</v>
      </c>
      <c r="O4" s="454" t="s">
        <v>25</v>
      </c>
      <c r="P4" s="449" t="s">
        <v>8</v>
      </c>
      <c r="Q4" s="449" t="s">
        <v>9</v>
      </c>
      <c r="R4" s="449" t="s">
        <v>10</v>
      </c>
      <c r="S4" s="449" t="s">
        <v>8</v>
      </c>
      <c r="T4" s="460"/>
      <c r="U4" s="449" t="s">
        <v>9</v>
      </c>
      <c r="V4" s="449" t="s">
        <v>10</v>
      </c>
      <c r="W4" s="461" t="s">
        <v>11</v>
      </c>
      <c r="X4" s="452" t="s">
        <v>12</v>
      </c>
      <c r="Y4" s="462" t="s">
        <v>13</v>
      </c>
      <c r="Z4" s="463" t="s">
        <v>14</v>
      </c>
      <c r="AA4" s="464" t="s">
        <v>15</v>
      </c>
      <c r="AB4" s="463" t="s">
        <v>16</v>
      </c>
      <c r="AC4" s="465" t="s">
        <v>17</v>
      </c>
      <c r="AD4" s="466" t="s">
        <v>18</v>
      </c>
      <c r="AE4" s="467"/>
      <c r="AH4" s="467"/>
    </row>
    <row r="5" spans="1:54" s="468" customFormat="1" ht="14.25" customHeight="1">
      <c r="A5" s="448"/>
      <c r="B5" s="449"/>
      <c r="C5" s="450"/>
      <c r="D5" s="451"/>
      <c r="E5" s="452"/>
      <c r="F5" s="453"/>
      <c r="G5" s="450" t="s">
        <v>19</v>
      </c>
      <c r="H5" s="450" t="s">
        <v>19</v>
      </c>
      <c r="I5" s="455"/>
      <c r="J5" s="456"/>
      <c r="K5" s="457"/>
      <c r="L5" s="459" t="s">
        <v>26</v>
      </c>
      <c r="M5" s="459" t="s">
        <v>27</v>
      </c>
      <c r="N5" s="454" t="s">
        <v>28</v>
      </c>
      <c r="O5" s="454" t="s">
        <v>29</v>
      </c>
      <c r="P5" s="449"/>
      <c r="Q5" s="449"/>
      <c r="R5" s="449"/>
      <c r="S5" s="449"/>
      <c r="T5" s="460"/>
      <c r="U5" s="449"/>
      <c r="V5" s="449"/>
      <c r="W5" s="461"/>
      <c r="X5" s="452"/>
      <c r="Y5" s="462"/>
      <c r="Z5" s="463"/>
      <c r="AA5" s="464"/>
      <c r="AB5" s="463"/>
      <c r="AC5" s="465"/>
      <c r="AD5" s="466"/>
      <c r="AE5" s="469" t="s">
        <v>33</v>
      </c>
      <c r="AF5" s="470"/>
      <c r="AH5" s="467"/>
    </row>
    <row r="6" spans="1:54" s="468" customFormat="1" ht="11.25" customHeight="1">
      <c r="A6" s="448"/>
      <c r="B6" s="449"/>
      <c r="C6" s="450"/>
      <c r="D6" s="451"/>
      <c r="E6" s="452"/>
      <c r="F6" s="453"/>
      <c r="G6" s="450"/>
      <c r="H6" s="450"/>
      <c r="I6" s="455"/>
      <c r="J6" s="456"/>
      <c r="K6" s="457"/>
      <c r="L6" s="459" t="s">
        <v>34</v>
      </c>
      <c r="M6" s="459" t="s">
        <v>34</v>
      </c>
      <c r="N6" s="459" t="s">
        <v>34</v>
      </c>
      <c r="O6" s="459" t="s">
        <v>34</v>
      </c>
      <c r="P6" s="449"/>
      <c r="Q6" s="449"/>
      <c r="R6" s="449"/>
      <c r="S6" s="449"/>
      <c r="T6" s="460" t="s">
        <v>35</v>
      </c>
      <c r="U6" s="449"/>
      <c r="V6" s="449"/>
      <c r="W6" s="461"/>
      <c r="X6" s="452"/>
      <c r="Y6" s="471" t="s">
        <v>30</v>
      </c>
      <c r="Z6" s="472" t="s">
        <v>31</v>
      </c>
      <c r="AA6" s="472" t="s">
        <v>32</v>
      </c>
      <c r="AB6" s="472" t="s">
        <v>33</v>
      </c>
      <c r="AC6" s="473"/>
      <c r="AD6" s="466"/>
      <c r="AE6" s="469" t="s">
        <v>39</v>
      </c>
      <c r="AF6" s="474" t="s">
        <v>40</v>
      </c>
      <c r="AH6" s="467"/>
    </row>
    <row r="7" spans="1:54" s="480" customFormat="1" ht="15" customHeight="1">
      <c r="A7" s="475">
        <v>1</v>
      </c>
      <c r="B7" s="475">
        <v>2</v>
      </c>
      <c r="C7" s="476">
        <v>3</v>
      </c>
      <c r="D7" s="475">
        <v>4</v>
      </c>
      <c r="E7" s="475">
        <v>5</v>
      </c>
      <c r="F7" s="477">
        <v>6</v>
      </c>
      <c r="G7" s="475">
        <v>7</v>
      </c>
      <c r="H7" s="475">
        <v>8</v>
      </c>
      <c r="I7" s="477">
        <v>9</v>
      </c>
      <c r="J7" s="477">
        <v>10</v>
      </c>
      <c r="K7" s="477">
        <v>11</v>
      </c>
      <c r="L7" s="477">
        <v>12</v>
      </c>
      <c r="M7" s="477">
        <v>13</v>
      </c>
      <c r="N7" s="477">
        <v>14</v>
      </c>
      <c r="O7" s="477">
        <v>15</v>
      </c>
      <c r="P7" s="477">
        <v>16</v>
      </c>
      <c r="Q7" s="477">
        <v>17</v>
      </c>
      <c r="R7" s="477">
        <v>18</v>
      </c>
      <c r="S7" s="477">
        <v>19</v>
      </c>
      <c r="T7" s="477">
        <v>20</v>
      </c>
      <c r="U7" s="477">
        <v>21</v>
      </c>
      <c r="V7" s="477">
        <v>22</v>
      </c>
      <c r="W7" s="461"/>
      <c r="X7" s="452"/>
      <c r="Y7" s="472" t="s">
        <v>36</v>
      </c>
      <c r="Z7" s="472" t="s">
        <v>37</v>
      </c>
      <c r="AA7" s="472" t="s">
        <v>38</v>
      </c>
      <c r="AB7" s="472" t="s">
        <v>39</v>
      </c>
      <c r="AC7" s="472" t="s">
        <v>40</v>
      </c>
      <c r="AD7" s="466"/>
      <c r="AE7" s="478"/>
      <c r="AF7" s="479"/>
    </row>
    <row r="8" spans="1:54" s="269" customFormat="1" ht="30" customHeight="1">
      <c r="A8" s="261" t="s">
        <v>41</v>
      </c>
      <c r="B8" s="262"/>
      <c r="C8" s="263" t="s">
        <v>42</v>
      </c>
      <c r="D8" s="261"/>
      <c r="E8" s="261"/>
      <c r="F8" s="264"/>
      <c r="G8" s="261"/>
      <c r="H8" s="261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1"/>
      <c r="U8" s="261"/>
      <c r="V8" s="261"/>
      <c r="W8" s="265"/>
      <c r="X8" s="266" t="s">
        <v>1491</v>
      </c>
      <c r="Y8" s="261"/>
      <c r="Z8" s="261"/>
      <c r="AA8" s="261"/>
      <c r="AB8" s="261"/>
      <c r="AC8" s="261"/>
      <c r="AD8" s="261"/>
      <c r="AE8" s="267">
        <v>0</v>
      </c>
      <c r="AF8" s="268"/>
      <c r="AG8" s="268"/>
      <c r="AH8" s="268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</row>
    <row r="9" spans="1:54" s="286" customFormat="1" ht="36.75" customHeight="1">
      <c r="A9" s="270">
        <v>1</v>
      </c>
      <c r="B9" s="271" t="s">
        <v>469</v>
      </c>
      <c r="C9" s="272" t="s">
        <v>470</v>
      </c>
      <c r="D9" s="273">
        <v>148.03399999999999</v>
      </c>
      <c r="E9" s="274" t="s">
        <v>534</v>
      </c>
      <c r="F9" s="275" t="s">
        <v>43</v>
      </c>
      <c r="G9" s="276">
        <v>43070.411111111112</v>
      </c>
      <c r="H9" s="276">
        <v>43070.640972222223</v>
      </c>
      <c r="I9" s="277"/>
      <c r="J9" s="277"/>
      <c r="K9" s="277"/>
      <c r="L9" s="278">
        <f>IF(RIGHT(T9)="T",(+H9-G9),0)</f>
        <v>0</v>
      </c>
      <c r="M9" s="278">
        <f>IF(RIGHT(T9)="U",(+H9-G9),0)</f>
        <v>0</v>
      </c>
      <c r="N9" s="278">
        <f>IF(RIGHT(T9)="C",(+H9-G9),0)</f>
        <v>0</v>
      </c>
      <c r="O9" s="278">
        <f>IF(RIGHT(T9)="D",(+H9-G9),0)</f>
        <v>0.22986111111094942</v>
      </c>
      <c r="P9" s="279"/>
      <c r="Q9" s="279"/>
      <c r="R9" s="279"/>
      <c r="S9" s="279"/>
      <c r="T9" s="280" t="s">
        <v>462</v>
      </c>
      <c r="U9" s="280"/>
      <c r="V9" s="280"/>
      <c r="W9" s="281" t="s">
        <v>1250</v>
      </c>
      <c r="X9" s="266"/>
      <c r="Y9" s="282"/>
      <c r="Z9" s="274"/>
      <c r="AA9" s="273"/>
      <c r="AB9" s="283"/>
      <c r="AC9" s="282"/>
      <c r="AD9" s="282"/>
      <c r="AE9" s="284">
        <f>31*24</f>
        <v>744</v>
      </c>
      <c r="AF9" s="285"/>
      <c r="AG9" s="285"/>
      <c r="AH9" s="285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</row>
    <row r="10" spans="1:54" s="286" customFormat="1" ht="36.75" customHeight="1">
      <c r="A10" s="270"/>
      <c r="B10" s="271"/>
      <c r="C10" s="272"/>
      <c r="D10" s="273"/>
      <c r="E10" s="274"/>
      <c r="F10" s="275"/>
      <c r="G10" s="186"/>
      <c r="H10" s="186"/>
      <c r="I10" s="277"/>
      <c r="J10" s="277"/>
      <c r="K10" s="277"/>
      <c r="L10" s="278">
        <f>IF(RIGHT(T10)="T",(+H10-G10),0)</f>
        <v>0</v>
      </c>
      <c r="M10" s="278">
        <f>IF(RIGHT(T10)="U",(+H10-G10),0)</f>
        <v>0</v>
      </c>
      <c r="N10" s="278">
        <f>IF(RIGHT(T10)="C",(+H10-G10),0)</f>
        <v>0</v>
      </c>
      <c r="O10" s="278">
        <f>IF(RIGHT(T10)="D",(+H10-G10),0)</f>
        <v>0</v>
      </c>
      <c r="P10" s="279"/>
      <c r="Q10" s="279"/>
      <c r="R10" s="279"/>
      <c r="S10" s="279"/>
      <c r="T10" s="187"/>
      <c r="U10" s="187"/>
      <c r="V10" s="187"/>
      <c r="W10" s="287"/>
      <c r="X10" s="266"/>
      <c r="Y10" s="282"/>
      <c r="Z10" s="274"/>
      <c r="AA10" s="273"/>
      <c r="AB10" s="283"/>
      <c r="AC10" s="282"/>
      <c r="AD10" s="282"/>
      <c r="AE10" s="288"/>
      <c r="AF10" s="285"/>
      <c r="AG10" s="285"/>
      <c r="AH10" s="285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</row>
    <row r="11" spans="1:54" s="286" customFormat="1" ht="36.75" customHeight="1">
      <c r="A11" s="270"/>
      <c r="B11" s="271"/>
      <c r="C11" s="272"/>
      <c r="D11" s="273"/>
      <c r="E11" s="274"/>
      <c r="F11" s="275"/>
      <c r="G11" s="289"/>
      <c r="H11" s="289"/>
      <c r="I11" s="277"/>
      <c r="J11" s="277"/>
      <c r="K11" s="277"/>
      <c r="L11" s="278">
        <f>IF(RIGHT(T11)="T",(+H11-G11),0)</f>
        <v>0</v>
      </c>
      <c r="M11" s="278">
        <f>IF(RIGHT(T11)="U",(+H11-G11),0)</f>
        <v>0</v>
      </c>
      <c r="N11" s="278">
        <f>IF(RIGHT(T11)="C",(+H11-G11),0)</f>
        <v>0</v>
      </c>
      <c r="O11" s="278">
        <f>IF(RIGHT(T11)="D",(+H11-G11),0)</f>
        <v>0</v>
      </c>
      <c r="P11" s="279"/>
      <c r="Q11" s="279"/>
      <c r="R11" s="279"/>
      <c r="S11" s="279"/>
      <c r="T11" s="188"/>
      <c r="U11" s="188"/>
      <c r="V11" s="188"/>
      <c r="W11" s="290"/>
      <c r="X11" s="266"/>
      <c r="Y11" s="282"/>
      <c r="Z11" s="274"/>
      <c r="AA11" s="273"/>
      <c r="AB11" s="283"/>
      <c r="AC11" s="282"/>
      <c r="AD11" s="282"/>
      <c r="AE11" s="288"/>
      <c r="AF11" s="285"/>
      <c r="AG11" s="285"/>
      <c r="AH11" s="285"/>
      <c r="AI11" s="259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</row>
    <row r="12" spans="1:54" s="297" customFormat="1" ht="30" customHeight="1">
      <c r="A12" s="291"/>
      <c r="B12" s="292"/>
      <c r="C12" s="293" t="s">
        <v>47</v>
      </c>
      <c r="D12" s="292"/>
      <c r="E12" s="274"/>
      <c r="F12" s="275" t="s">
        <v>43</v>
      </c>
      <c r="G12" s="294"/>
      <c r="H12" s="294"/>
      <c r="I12" s="275" t="s">
        <v>43</v>
      </c>
      <c r="J12" s="275" t="s">
        <v>43</v>
      </c>
      <c r="K12" s="275" t="s">
        <v>43</v>
      </c>
      <c r="L12" s="278">
        <f>SUM(L9:L11)</f>
        <v>0</v>
      </c>
      <c r="M12" s="278">
        <f>SUM(M9:M11)</f>
        <v>0</v>
      </c>
      <c r="N12" s="278">
        <f>SUM(N9:N11)</f>
        <v>0</v>
      </c>
      <c r="O12" s="278">
        <f>SUM(O9:O11)</f>
        <v>0.22986111111094942</v>
      </c>
      <c r="P12" s="278"/>
      <c r="Q12" s="278"/>
      <c r="R12" s="278"/>
      <c r="S12" s="278"/>
      <c r="T12" s="292"/>
      <c r="U12" s="292"/>
      <c r="V12" s="292"/>
      <c r="W12" s="295"/>
      <c r="X12" s="266"/>
      <c r="Y12" s="282">
        <f>$AE$9-((N12*24))</f>
        <v>744</v>
      </c>
      <c r="Z12" s="274">
        <v>1327</v>
      </c>
      <c r="AA12" s="273">
        <v>148.03399999999999</v>
      </c>
      <c r="AB12" s="283">
        <f t="shared" ref="AB12" si="0">Z12*AA12</f>
        <v>196441.11799999999</v>
      </c>
      <c r="AC12" s="282">
        <f>(AB12*(Y12-R12*24))/Y12</f>
        <v>196441.11799999999</v>
      </c>
      <c r="AD12" s="282">
        <f t="shared" ref="AD12" si="1">(AC12/AB12)*100</f>
        <v>100</v>
      </c>
      <c r="AE12" s="296"/>
    </row>
    <row r="13" spans="1:54" s="296" customFormat="1" ht="30" customHeight="1">
      <c r="A13" s="298">
        <v>2</v>
      </c>
      <c r="B13" s="271" t="s">
        <v>44</v>
      </c>
      <c r="C13" s="293" t="s">
        <v>45</v>
      </c>
      <c r="D13" s="273">
        <v>334.52</v>
      </c>
      <c r="E13" s="274" t="s">
        <v>534</v>
      </c>
      <c r="F13" s="275" t="s">
        <v>43</v>
      </c>
      <c r="G13" s="276">
        <v>43070</v>
      </c>
      <c r="H13" s="276">
        <v>43070.383333333331</v>
      </c>
      <c r="I13" s="275"/>
      <c r="J13" s="275"/>
      <c r="K13" s="275"/>
      <c r="L13" s="278">
        <f t="shared" ref="L13:L34" si="2">IF(RIGHT(T13)="T",(+H13-G13),0)</f>
        <v>0</v>
      </c>
      <c r="M13" s="278">
        <f t="shared" ref="M13:M34" si="3">IF(RIGHT(T13)="U",(+H13-G13),0)</f>
        <v>0</v>
      </c>
      <c r="N13" s="278">
        <f t="shared" ref="N13:N34" si="4">IF(RIGHT(T13)="C",(+H13-G13),0)</f>
        <v>0</v>
      </c>
      <c r="O13" s="278">
        <f t="shared" ref="O13:O34" si="5">IF(RIGHT(T13)="D",(+H13-G13),0)</f>
        <v>0.38333333333139308</v>
      </c>
      <c r="P13" s="275"/>
      <c r="Q13" s="275"/>
      <c r="R13" s="275"/>
      <c r="S13" s="275"/>
      <c r="T13" s="280" t="s">
        <v>46</v>
      </c>
      <c r="U13" s="280"/>
      <c r="V13" s="280"/>
      <c r="W13" s="281" t="s">
        <v>1131</v>
      </c>
      <c r="X13" s="266"/>
      <c r="Y13" s="292"/>
      <c r="Z13" s="292"/>
      <c r="AA13" s="292"/>
      <c r="AB13" s="292"/>
      <c r="AC13" s="292"/>
      <c r="AD13" s="292"/>
    </row>
    <row r="14" spans="1:54" s="296" customFormat="1" ht="30" customHeight="1">
      <c r="A14" s="298"/>
      <c r="B14" s="271"/>
      <c r="C14" s="293"/>
      <c r="D14" s="273"/>
      <c r="E14" s="274"/>
      <c r="F14" s="275"/>
      <c r="G14" s="276">
        <v>43073.388888888891</v>
      </c>
      <c r="H14" s="276">
        <v>43073.79583333333</v>
      </c>
      <c r="I14" s="275"/>
      <c r="J14" s="275"/>
      <c r="K14" s="275"/>
      <c r="L14" s="278">
        <f t="shared" si="2"/>
        <v>0.40694444443943212</v>
      </c>
      <c r="M14" s="278">
        <f t="shared" si="3"/>
        <v>0</v>
      </c>
      <c r="N14" s="278">
        <f t="shared" si="4"/>
        <v>0</v>
      </c>
      <c r="O14" s="278">
        <f t="shared" si="5"/>
        <v>0</v>
      </c>
      <c r="P14" s="275"/>
      <c r="Q14" s="275"/>
      <c r="R14" s="275"/>
      <c r="S14" s="275"/>
      <c r="T14" s="280" t="s">
        <v>464</v>
      </c>
      <c r="U14" s="280"/>
      <c r="V14" s="280"/>
      <c r="W14" s="281" t="s">
        <v>1212</v>
      </c>
      <c r="X14" s="266"/>
      <c r="Y14" s="292"/>
      <c r="Z14" s="292"/>
      <c r="AA14" s="292"/>
      <c r="AB14" s="292"/>
      <c r="AC14" s="292"/>
      <c r="AD14" s="292"/>
    </row>
    <row r="15" spans="1:54" s="296" customFormat="1" ht="30" customHeight="1">
      <c r="A15" s="298"/>
      <c r="B15" s="271"/>
      <c r="C15" s="293"/>
      <c r="D15" s="273"/>
      <c r="E15" s="274"/>
      <c r="F15" s="275"/>
      <c r="G15" s="276">
        <v>43073.79583333333</v>
      </c>
      <c r="H15" s="276">
        <v>43074.308333333334</v>
      </c>
      <c r="I15" s="275"/>
      <c r="J15" s="275"/>
      <c r="K15" s="275"/>
      <c r="L15" s="278">
        <f t="shared" si="2"/>
        <v>0</v>
      </c>
      <c r="M15" s="278">
        <f t="shared" si="3"/>
        <v>0</v>
      </c>
      <c r="N15" s="278">
        <f t="shared" si="4"/>
        <v>0</v>
      </c>
      <c r="O15" s="278">
        <f t="shared" si="5"/>
        <v>0.51250000000436557</v>
      </c>
      <c r="P15" s="275"/>
      <c r="Q15" s="275"/>
      <c r="R15" s="275"/>
      <c r="S15" s="275"/>
      <c r="T15" s="280" t="s">
        <v>46</v>
      </c>
      <c r="U15" s="280"/>
      <c r="V15" s="280"/>
      <c r="W15" s="281" t="s">
        <v>1103</v>
      </c>
      <c r="X15" s="266"/>
      <c r="Y15" s="292"/>
      <c r="Z15" s="292"/>
      <c r="AA15" s="292"/>
      <c r="AB15" s="292"/>
      <c r="AC15" s="292"/>
      <c r="AD15" s="292"/>
    </row>
    <row r="16" spans="1:54" s="296" customFormat="1" ht="30" customHeight="1">
      <c r="A16" s="298"/>
      <c r="B16" s="271"/>
      <c r="C16" s="293"/>
      <c r="D16" s="273"/>
      <c r="E16" s="274"/>
      <c r="F16" s="275"/>
      <c r="G16" s="276">
        <v>43074.868055555555</v>
      </c>
      <c r="H16" s="276">
        <v>43075.326388888891</v>
      </c>
      <c r="I16" s="275"/>
      <c r="J16" s="275"/>
      <c r="K16" s="275"/>
      <c r="L16" s="278">
        <f t="shared" si="2"/>
        <v>0</v>
      </c>
      <c r="M16" s="278">
        <f t="shared" si="3"/>
        <v>0</v>
      </c>
      <c r="N16" s="278">
        <f t="shared" si="4"/>
        <v>0</v>
      </c>
      <c r="O16" s="278">
        <f t="shared" si="5"/>
        <v>0.45833333333575865</v>
      </c>
      <c r="P16" s="275"/>
      <c r="Q16" s="275"/>
      <c r="R16" s="275"/>
      <c r="S16" s="275"/>
      <c r="T16" s="280" t="s">
        <v>46</v>
      </c>
      <c r="U16" s="280"/>
      <c r="V16" s="280"/>
      <c r="W16" s="281" t="s">
        <v>1215</v>
      </c>
      <c r="X16" s="266"/>
      <c r="Y16" s="292"/>
      <c r="Z16" s="292"/>
      <c r="AA16" s="292"/>
      <c r="AB16" s="292"/>
      <c r="AC16" s="292"/>
      <c r="AD16" s="292"/>
    </row>
    <row r="17" spans="1:30" s="296" customFormat="1" ht="30" customHeight="1">
      <c r="A17" s="298"/>
      <c r="B17" s="271"/>
      <c r="C17" s="293"/>
      <c r="D17" s="273"/>
      <c r="E17" s="274"/>
      <c r="F17" s="275"/>
      <c r="G17" s="276">
        <v>43076.817361111112</v>
      </c>
      <c r="H17" s="276">
        <v>43077.320138888892</v>
      </c>
      <c r="I17" s="275"/>
      <c r="J17" s="275"/>
      <c r="K17" s="275"/>
      <c r="L17" s="278">
        <f t="shared" si="2"/>
        <v>0</v>
      </c>
      <c r="M17" s="278">
        <f t="shared" si="3"/>
        <v>0</v>
      </c>
      <c r="N17" s="278">
        <f t="shared" si="4"/>
        <v>0</v>
      </c>
      <c r="O17" s="278">
        <f t="shared" si="5"/>
        <v>0.50277777777955635</v>
      </c>
      <c r="P17" s="275"/>
      <c r="Q17" s="275"/>
      <c r="R17" s="275"/>
      <c r="S17" s="275"/>
      <c r="T17" s="280" t="s">
        <v>46</v>
      </c>
      <c r="U17" s="280"/>
      <c r="V17" s="280"/>
      <c r="W17" s="281" t="s">
        <v>1103</v>
      </c>
      <c r="X17" s="266"/>
      <c r="Y17" s="292"/>
      <c r="Z17" s="292"/>
      <c r="AA17" s="292"/>
      <c r="AB17" s="292"/>
      <c r="AC17" s="292"/>
      <c r="AD17" s="292"/>
    </row>
    <row r="18" spans="1:30" s="296" customFormat="1" ht="30" customHeight="1">
      <c r="A18" s="298"/>
      <c r="B18" s="271"/>
      <c r="C18" s="293"/>
      <c r="D18" s="273"/>
      <c r="E18" s="274"/>
      <c r="F18" s="275"/>
      <c r="G18" s="276">
        <v>43079.026388888888</v>
      </c>
      <c r="H18" s="276">
        <v>43080.344444444447</v>
      </c>
      <c r="I18" s="275"/>
      <c r="J18" s="275"/>
      <c r="K18" s="275"/>
      <c r="L18" s="278">
        <f t="shared" si="2"/>
        <v>0</v>
      </c>
      <c r="M18" s="278">
        <f t="shared" si="3"/>
        <v>0</v>
      </c>
      <c r="N18" s="278">
        <f t="shared" si="4"/>
        <v>0</v>
      </c>
      <c r="O18" s="278">
        <f t="shared" si="5"/>
        <v>1.3180555555591127</v>
      </c>
      <c r="P18" s="275"/>
      <c r="Q18" s="275"/>
      <c r="R18" s="275"/>
      <c r="S18" s="275"/>
      <c r="T18" s="280" t="s">
        <v>46</v>
      </c>
      <c r="U18" s="280"/>
      <c r="V18" s="280"/>
      <c r="W18" s="281" t="s">
        <v>1135</v>
      </c>
      <c r="X18" s="266"/>
      <c r="Y18" s="292"/>
      <c r="Z18" s="292"/>
      <c r="AA18" s="292"/>
      <c r="AB18" s="292"/>
      <c r="AC18" s="292"/>
      <c r="AD18" s="292"/>
    </row>
    <row r="19" spans="1:30" s="296" customFormat="1" ht="30" customHeight="1">
      <c r="A19" s="298"/>
      <c r="B19" s="271"/>
      <c r="C19" s="293"/>
      <c r="D19" s="273"/>
      <c r="E19" s="274"/>
      <c r="F19" s="275"/>
      <c r="G19" s="276">
        <v>43081.067361111112</v>
      </c>
      <c r="H19" s="276">
        <v>43081.45208333333</v>
      </c>
      <c r="I19" s="275"/>
      <c r="J19" s="275"/>
      <c r="K19" s="275"/>
      <c r="L19" s="278">
        <f t="shared" si="2"/>
        <v>0</v>
      </c>
      <c r="M19" s="278">
        <f t="shared" si="3"/>
        <v>0</v>
      </c>
      <c r="N19" s="278">
        <f t="shared" si="4"/>
        <v>0</v>
      </c>
      <c r="O19" s="278">
        <f t="shared" si="5"/>
        <v>0.38472222221753327</v>
      </c>
      <c r="P19" s="275"/>
      <c r="Q19" s="275"/>
      <c r="R19" s="275"/>
      <c r="S19" s="275"/>
      <c r="T19" s="280" t="s">
        <v>46</v>
      </c>
      <c r="U19" s="280"/>
      <c r="V19" s="280"/>
      <c r="W19" s="281" t="s">
        <v>1188</v>
      </c>
      <c r="X19" s="266"/>
      <c r="Y19" s="292"/>
      <c r="Z19" s="292"/>
      <c r="AA19" s="292"/>
      <c r="AB19" s="292"/>
      <c r="AC19" s="292"/>
      <c r="AD19" s="292"/>
    </row>
    <row r="20" spans="1:30" s="296" customFormat="1" ht="30" customHeight="1">
      <c r="A20" s="298"/>
      <c r="B20" s="271"/>
      <c r="C20" s="293"/>
      <c r="D20" s="273"/>
      <c r="E20" s="274"/>
      <c r="F20" s="275"/>
      <c r="G20" s="276">
        <v>43081.84375</v>
      </c>
      <c r="H20" s="276">
        <v>43082.297222222223</v>
      </c>
      <c r="I20" s="275"/>
      <c r="J20" s="275"/>
      <c r="K20" s="275"/>
      <c r="L20" s="278">
        <f t="shared" si="2"/>
        <v>0</v>
      </c>
      <c r="M20" s="278">
        <f t="shared" si="3"/>
        <v>0</v>
      </c>
      <c r="N20" s="278">
        <f t="shared" si="4"/>
        <v>0</v>
      </c>
      <c r="O20" s="278">
        <f t="shared" si="5"/>
        <v>0.45347222222335404</v>
      </c>
      <c r="P20" s="275"/>
      <c r="Q20" s="275"/>
      <c r="R20" s="275"/>
      <c r="S20" s="275"/>
      <c r="T20" s="280" t="s">
        <v>46</v>
      </c>
      <c r="U20" s="280"/>
      <c r="V20" s="280"/>
      <c r="W20" s="281" t="s">
        <v>1133</v>
      </c>
      <c r="X20" s="266"/>
      <c r="Y20" s="292"/>
      <c r="Z20" s="292"/>
      <c r="AA20" s="292"/>
      <c r="AB20" s="292"/>
      <c r="AC20" s="292"/>
      <c r="AD20" s="292"/>
    </row>
    <row r="21" spans="1:30" s="296" customFormat="1" ht="30" customHeight="1">
      <c r="A21" s="298"/>
      <c r="B21" s="271"/>
      <c r="C21" s="293"/>
      <c r="D21" s="273"/>
      <c r="E21" s="274"/>
      <c r="F21" s="275"/>
      <c r="G21" s="276">
        <v>43082.827777777777</v>
      </c>
      <c r="H21" s="276">
        <v>43083.395833333336</v>
      </c>
      <c r="I21" s="275"/>
      <c r="J21" s="275"/>
      <c r="K21" s="275"/>
      <c r="L21" s="278">
        <f t="shared" si="2"/>
        <v>0</v>
      </c>
      <c r="M21" s="278">
        <f t="shared" si="3"/>
        <v>0</v>
      </c>
      <c r="N21" s="278">
        <f t="shared" si="4"/>
        <v>0</v>
      </c>
      <c r="O21" s="278">
        <f t="shared" si="5"/>
        <v>0.56805555555911269</v>
      </c>
      <c r="P21" s="275"/>
      <c r="Q21" s="275"/>
      <c r="R21" s="275"/>
      <c r="S21" s="275"/>
      <c r="T21" s="280" t="s">
        <v>46</v>
      </c>
      <c r="U21" s="280"/>
      <c r="V21" s="280"/>
      <c r="W21" s="281" t="s">
        <v>1215</v>
      </c>
      <c r="X21" s="266"/>
      <c r="Y21" s="292"/>
      <c r="Z21" s="292"/>
      <c r="AA21" s="292"/>
      <c r="AB21" s="292"/>
      <c r="AC21" s="292"/>
      <c r="AD21" s="292"/>
    </row>
    <row r="22" spans="1:30" s="296" customFormat="1" ht="30" customHeight="1">
      <c r="A22" s="298"/>
      <c r="B22" s="271"/>
      <c r="C22" s="293"/>
      <c r="D22" s="273"/>
      <c r="E22" s="274"/>
      <c r="F22" s="275"/>
      <c r="G22" s="276">
        <v>43085.822222222225</v>
      </c>
      <c r="H22" s="276">
        <v>43086.375</v>
      </c>
      <c r="I22" s="275"/>
      <c r="J22" s="275"/>
      <c r="K22" s="275"/>
      <c r="L22" s="278">
        <f t="shared" si="2"/>
        <v>0</v>
      </c>
      <c r="M22" s="278">
        <f t="shared" si="3"/>
        <v>0</v>
      </c>
      <c r="N22" s="278">
        <f t="shared" si="4"/>
        <v>0</v>
      </c>
      <c r="O22" s="278">
        <f t="shared" si="5"/>
        <v>0.55277777777519077</v>
      </c>
      <c r="P22" s="275"/>
      <c r="Q22" s="275"/>
      <c r="R22" s="275"/>
      <c r="S22" s="275"/>
      <c r="T22" s="280" t="s">
        <v>46</v>
      </c>
      <c r="U22" s="280"/>
      <c r="V22" s="280"/>
      <c r="W22" s="281" t="s">
        <v>1135</v>
      </c>
      <c r="X22" s="266"/>
      <c r="Y22" s="292"/>
      <c r="Z22" s="292"/>
      <c r="AA22" s="292"/>
      <c r="AB22" s="292"/>
      <c r="AC22" s="292"/>
      <c r="AD22" s="292"/>
    </row>
    <row r="23" spans="1:30" s="296" customFormat="1" ht="30" customHeight="1">
      <c r="A23" s="298"/>
      <c r="B23" s="271"/>
      <c r="C23" s="293"/>
      <c r="D23" s="273"/>
      <c r="E23" s="274"/>
      <c r="F23" s="275"/>
      <c r="G23" s="276">
        <v>43086.838194444441</v>
      </c>
      <c r="H23" s="276">
        <v>43087.28125</v>
      </c>
      <c r="I23" s="275"/>
      <c r="J23" s="275"/>
      <c r="K23" s="275"/>
      <c r="L23" s="278">
        <f t="shared" si="2"/>
        <v>0</v>
      </c>
      <c r="M23" s="278">
        <f t="shared" si="3"/>
        <v>0</v>
      </c>
      <c r="N23" s="278">
        <f t="shared" si="4"/>
        <v>0</v>
      </c>
      <c r="O23" s="278">
        <f t="shared" si="5"/>
        <v>0.44305555555911269</v>
      </c>
      <c r="P23" s="275"/>
      <c r="Q23" s="275"/>
      <c r="R23" s="275"/>
      <c r="S23" s="275"/>
      <c r="T23" s="280" t="s">
        <v>46</v>
      </c>
      <c r="U23" s="280"/>
      <c r="V23" s="280"/>
      <c r="W23" s="281" t="s">
        <v>1215</v>
      </c>
      <c r="X23" s="266"/>
      <c r="Y23" s="292"/>
      <c r="Z23" s="292"/>
      <c r="AA23" s="292"/>
      <c r="AB23" s="292"/>
      <c r="AC23" s="292"/>
      <c r="AD23" s="292"/>
    </row>
    <row r="24" spans="1:30" s="296" customFormat="1" ht="30" customHeight="1">
      <c r="A24" s="298"/>
      <c r="B24" s="271"/>
      <c r="C24" s="293"/>
      <c r="D24" s="273"/>
      <c r="E24" s="274"/>
      <c r="F24" s="275"/>
      <c r="G24" s="276">
        <v>43088.050694444442</v>
      </c>
      <c r="H24" s="276">
        <v>43088.298611111109</v>
      </c>
      <c r="I24" s="275"/>
      <c r="J24" s="275"/>
      <c r="K24" s="275"/>
      <c r="L24" s="278">
        <f t="shared" si="2"/>
        <v>0</v>
      </c>
      <c r="M24" s="278">
        <f t="shared" si="3"/>
        <v>0</v>
      </c>
      <c r="N24" s="278">
        <f t="shared" si="4"/>
        <v>0</v>
      </c>
      <c r="O24" s="278">
        <f t="shared" si="5"/>
        <v>0.24791666666715173</v>
      </c>
      <c r="P24" s="275"/>
      <c r="Q24" s="275"/>
      <c r="R24" s="275"/>
      <c r="S24" s="275"/>
      <c r="T24" s="280" t="s">
        <v>46</v>
      </c>
      <c r="U24" s="280"/>
      <c r="V24" s="280"/>
      <c r="W24" s="281" t="s">
        <v>1106</v>
      </c>
      <c r="X24" s="266"/>
      <c r="Y24" s="292"/>
      <c r="Z24" s="292"/>
      <c r="AA24" s="292"/>
      <c r="AB24" s="292"/>
      <c r="AC24" s="292"/>
      <c r="AD24" s="292"/>
    </row>
    <row r="25" spans="1:30" s="296" customFormat="1" ht="30" customHeight="1">
      <c r="A25" s="298"/>
      <c r="B25" s="271"/>
      <c r="C25" s="293"/>
      <c r="D25" s="273"/>
      <c r="E25" s="274"/>
      <c r="F25" s="275"/>
      <c r="G25" s="276">
        <v>43090.816666666666</v>
      </c>
      <c r="H25" s="276">
        <v>43091.307638888888</v>
      </c>
      <c r="I25" s="275"/>
      <c r="J25" s="275"/>
      <c r="K25" s="275"/>
      <c r="L25" s="278">
        <f t="shared" si="2"/>
        <v>0</v>
      </c>
      <c r="M25" s="278">
        <f t="shared" si="3"/>
        <v>0</v>
      </c>
      <c r="N25" s="278">
        <f t="shared" si="4"/>
        <v>0</v>
      </c>
      <c r="O25" s="278">
        <f t="shared" si="5"/>
        <v>0.49097222222189885</v>
      </c>
      <c r="P25" s="275"/>
      <c r="Q25" s="275"/>
      <c r="R25" s="275"/>
      <c r="S25" s="275"/>
      <c r="T25" s="280" t="s">
        <v>46</v>
      </c>
      <c r="U25" s="280"/>
      <c r="V25" s="280"/>
      <c r="W25" s="281" t="s">
        <v>1136</v>
      </c>
      <c r="X25" s="266"/>
      <c r="Y25" s="292"/>
      <c r="Z25" s="292"/>
      <c r="AA25" s="292"/>
      <c r="AB25" s="292"/>
      <c r="AC25" s="292"/>
      <c r="AD25" s="292"/>
    </row>
    <row r="26" spans="1:30" s="296" customFormat="1" ht="30" customHeight="1">
      <c r="A26" s="298"/>
      <c r="B26" s="271"/>
      <c r="C26" s="293"/>
      <c r="D26" s="273"/>
      <c r="E26" s="274"/>
      <c r="F26" s="275"/>
      <c r="G26" s="276">
        <v>43091.900694444441</v>
      </c>
      <c r="H26" s="276">
        <v>43092.279861111114</v>
      </c>
      <c r="I26" s="275"/>
      <c r="J26" s="275"/>
      <c r="K26" s="275"/>
      <c r="L26" s="278">
        <f t="shared" si="2"/>
        <v>0</v>
      </c>
      <c r="M26" s="278">
        <f t="shared" si="3"/>
        <v>0</v>
      </c>
      <c r="N26" s="278">
        <f t="shared" si="4"/>
        <v>0</v>
      </c>
      <c r="O26" s="278">
        <f t="shared" si="5"/>
        <v>0.3791666666729725</v>
      </c>
      <c r="P26" s="275"/>
      <c r="Q26" s="275"/>
      <c r="R26" s="275"/>
      <c r="S26" s="275"/>
      <c r="T26" s="280" t="s">
        <v>46</v>
      </c>
      <c r="U26" s="280"/>
      <c r="V26" s="280"/>
      <c r="W26" s="281" t="s">
        <v>1136</v>
      </c>
      <c r="X26" s="266"/>
      <c r="Y26" s="292"/>
      <c r="Z26" s="292"/>
      <c r="AA26" s="292"/>
      <c r="AB26" s="292"/>
      <c r="AC26" s="292"/>
      <c r="AD26" s="292"/>
    </row>
    <row r="27" spans="1:30" s="296" customFormat="1" ht="30" customHeight="1">
      <c r="A27" s="298"/>
      <c r="B27" s="271"/>
      <c r="C27" s="293"/>
      <c r="D27" s="273"/>
      <c r="E27" s="274"/>
      <c r="F27" s="275"/>
      <c r="G27" s="276">
        <v>43094.995138888888</v>
      </c>
      <c r="H27" s="276">
        <v>43095.411805555559</v>
      </c>
      <c r="I27" s="275"/>
      <c r="J27" s="275"/>
      <c r="K27" s="275"/>
      <c r="L27" s="278">
        <f t="shared" si="2"/>
        <v>0</v>
      </c>
      <c r="M27" s="278">
        <f t="shared" si="3"/>
        <v>0</v>
      </c>
      <c r="N27" s="278">
        <f t="shared" si="4"/>
        <v>0</v>
      </c>
      <c r="O27" s="278">
        <f t="shared" si="5"/>
        <v>0.41666666667151731</v>
      </c>
      <c r="P27" s="275"/>
      <c r="Q27" s="275"/>
      <c r="R27" s="275"/>
      <c r="S27" s="275"/>
      <c r="T27" s="280" t="s">
        <v>46</v>
      </c>
      <c r="U27" s="280"/>
      <c r="V27" s="280"/>
      <c r="W27" s="281" t="s">
        <v>1104</v>
      </c>
      <c r="X27" s="266"/>
      <c r="Y27" s="292"/>
      <c r="Z27" s="292"/>
      <c r="AA27" s="292"/>
      <c r="AB27" s="292"/>
      <c r="AC27" s="292"/>
      <c r="AD27" s="292"/>
    </row>
    <row r="28" spans="1:30" s="296" customFormat="1" ht="30" customHeight="1">
      <c r="A28" s="298"/>
      <c r="B28" s="271"/>
      <c r="C28" s="293"/>
      <c r="D28" s="273"/>
      <c r="E28" s="274"/>
      <c r="F28" s="275"/>
      <c r="G28" s="276">
        <v>43097.546527777777</v>
      </c>
      <c r="H28" s="276">
        <v>43098.273611111108</v>
      </c>
      <c r="I28" s="275"/>
      <c r="J28" s="275"/>
      <c r="K28" s="275"/>
      <c r="L28" s="278">
        <f t="shared" si="2"/>
        <v>0</v>
      </c>
      <c r="M28" s="278">
        <f t="shared" si="3"/>
        <v>0</v>
      </c>
      <c r="N28" s="278">
        <f t="shared" si="4"/>
        <v>0</v>
      </c>
      <c r="O28" s="278">
        <f t="shared" si="5"/>
        <v>0.72708333333139308</v>
      </c>
      <c r="P28" s="275"/>
      <c r="Q28" s="275"/>
      <c r="R28" s="275"/>
      <c r="S28" s="275"/>
      <c r="T28" s="280" t="s">
        <v>46</v>
      </c>
      <c r="U28" s="280"/>
      <c r="V28" s="280"/>
      <c r="W28" s="281" t="s">
        <v>1228</v>
      </c>
      <c r="X28" s="266"/>
      <c r="Y28" s="292"/>
      <c r="Z28" s="292"/>
      <c r="AA28" s="292"/>
      <c r="AB28" s="292"/>
      <c r="AC28" s="292"/>
      <c r="AD28" s="292"/>
    </row>
    <row r="29" spans="1:30" s="296" customFormat="1" ht="30" customHeight="1">
      <c r="A29" s="298"/>
      <c r="B29" s="271"/>
      <c r="C29" s="293"/>
      <c r="D29" s="273"/>
      <c r="E29" s="274"/>
      <c r="F29" s="275"/>
      <c r="G29" s="276">
        <v>43098.870833333334</v>
      </c>
      <c r="H29" s="276">
        <v>43099.429166666669</v>
      </c>
      <c r="I29" s="275"/>
      <c r="J29" s="275"/>
      <c r="K29" s="275"/>
      <c r="L29" s="278">
        <f t="shared" si="2"/>
        <v>0</v>
      </c>
      <c r="M29" s="278">
        <f t="shared" si="3"/>
        <v>0</v>
      </c>
      <c r="N29" s="278">
        <f t="shared" si="4"/>
        <v>0</v>
      </c>
      <c r="O29" s="278">
        <f t="shared" si="5"/>
        <v>0.55833333333430346</v>
      </c>
      <c r="P29" s="275"/>
      <c r="Q29" s="275"/>
      <c r="R29" s="275"/>
      <c r="S29" s="275"/>
      <c r="T29" s="280" t="s">
        <v>46</v>
      </c>
      <c r="U29" s="280"/>
      <c r="V29" s="280"/>
      <c r="W29" s="281" t="s">
        <v>1230</v>
      </c>
      <c r="X29" s="266"/>
      <c r="Y29" s="292"/>
      <c r="Z29" s="292"/>
      <c r="AA29" s="292"/>
      <c r="AB29" s="292"/>
      <c r="AC29" s="292"/>
      <c r="AD29" s="292"/>
    </row>
    <row r="30" spans="1:30" s="296" customFormat="1" ht="30" customHeight="1">
      <c r="A30" s="298"/>
      <c r="B30" s="271"/>
      <c r="C30" s="293"/>
      <c r="D30" s="273"/>
      <c r="E30" s="274"/>
      <c r="F30" s="275"/>
      <c r="G30" s="276">
        <v>43099.864583333336</v>
      </c>
      <c r="H30" s="276">
        <v>43100.413194444445</v>
      </c>
      <c r="I30" s="275"/>
      <c r="J30" s="275"/>
      <c r="K30" s="275"/>
      <c r="L30" s="278">
        <f t="shared" si="2"/>
        <v>0</v>
      </c>
      <c r="M30" s="278">
        <f t="shared" si="3"/>
        <v>0</v>
      </c>
      <c r="N30" s="278">
        <f t="shared" si="4"/>
        <v>0</v>
      </c>
      <c r="O30" s="278">
        <f t="shared" si="5"/>
        <v>0.54861111110949423</v>
      </c>
      <c r="P30" s="275"/>
      <c r="Q30" s="275"/>
      <c r="R30" s="275"/>
      <c r="S30" s="275"/>
      <c r="T30" s="280" t="s">
        <v>46</v>
      </c>
      <c r="U30" s="280"/>
      <c r="V30" s="280"/>
      <c r="W30" s="281" t="s">
        <v>1111</v>
      </c>
      <c r="X30" s="266"/>
      <c r="Y30" s="292"/>
      <c r="Z30" s="292"/>
      <c r="AA30" s="292"/>
      <c r="AB30" s="292"/>
      <c r="AC30" s="292"/>
      <c r="AD30" s="292"/>
    </row>
    <row r="31" spans="1:30" s="296" customFormat="1" ht="30" customHeight="1">
      <c r="A31" s="298"/>
      <c r="B31" s="271"/>
      <c r="C31" s="293"/>
      <c r="D31" s="273"/>
      <c r="E31" s="274"/>
      <c r="F31" s="275"/>
      <c r="G31" s="276">
        <v>43100.873611111114</v>
      </c>
      <c r="H31" s="276">
        <v>43101</v>
      </c>
      <c r="I31" s="275"/>
      <c r="J31" s="275"/>
      <c r="K31" s="275"/>
      <c r="L31" s="278">
        <f t="shared" si="2"/>
        <v>0</v>
      </c>
      <c r="M31" s="278">
        <f t="shared" si="3"/>
        <v>0</v>
      </c>
      <c r="N31" s="278">
        <f t="shared" si="4"/>
        <v>0</v>
      </c>
      <c r="O31" s="278">
        <f t="shared" si="5"/>
        <v>0.12638888888614019</v>
      </c>
      <c r="P31" s="275"/>
      <c r="Q31" s="275"/>
      <c r="R31" s="275"/>
      <c r="S31" s="275"/>
      <c r="T31" s="280" t="s">
        <v>46</v>
      </c>
      <c r="U31" s="280"/>
      <c r="V31" s="280"/>
      <c r="W31" s="281" t="s">
        <v>1233</v>
      </c>
      <c r="X31" s="266"/>
      <c r="Y31" s="292"/>
      <c r="Z31" s="292"/>
      <c r="AA31" s="292"/>
      <c r="AB31" s="292"/>
      <c r="AC31" s="292"/>
      <c r="AD31" s="292"/>
    </row>
    <row r="32" spans="1:30" s="296" customFormat="1" ht="30" customHeight="1">
      <c r="A32" s="298"/>
      <c r="B32" s="271"/>
      <c r="C32" s="293"/>
      <c r="D32" s="273"/>
      <c r="E32" s="274"/>
      <c r="F32" s="275"/>
      <c r="G32" s="186"/>
      <c r="H32" s="186"/>
      <c r="I32" s="275"/>
      <c r="J32" s="275"/>
      <c r="K32" s="275"/>
      <c r="L32" s="278">
        <f t="shared" si="2"/>
        <v>0</v>
      </c>
      <c r="M32" s="278">
        <f t="shared" si="3"/>
        <v>0</v>
      </c>
      <c r="N32" s="278">
        <f t="shared" si="4"/>
        <v>0</v>
      </c>
      <c r="O32" s="278">
        <f t="shared" si="5"/>
        <v>0</v>
      </c>
      <c r="P32" s="275"/>
      <c r="Q32" s="275"/>
      <c r="R32" s="275"/>
      <c r="S32" s="275"/>
      <c r="T32" s="187"/>
      <c r="U32" s="187"/>
      <c r="V32" s="187"/>
      <c r="W32" s="287"/>
      <c r="X32" s="266"/>
      <c r="Y32" s="292"/>
      <c r="Z32" s="292"/>
      <c r="AA32" s="292"/>
      <c r="AB32" s="292"/>
      <c r="AC32" s="292"/>
      <c r="AD32" s="292"/>
    </row>
    <row r="33" spans="1:31" s="296" customFormat="1" ht="30" customHeight="1">
      <c r="A33" s="298"/>
      <c r="B33" s="271"/>
      <c r="C33" s="293"/>
      <c r="D33" s="273"/>
      <c r="E33" s="274"/>
      <c r="F33" s="275"/>
      <c r="G33" s="299"/>
      <c r="H33" s="299"/>
      <c r="I33" s="275"/>
      <c r="J33" s="275"/>
      <c r="K33" s="275"/>
      <c r="L33" s="278">
        <f t="shared" si="2"/>
        <v>0</v>
      </c>
      <c r="M33" s="278">
        <f t="shared" si="3"/>
        <v>0</v>
      </c>
      <c r="N33" s="278">
        <f t="shared" si="4"/>
        <v>0</v>
      </c>
      <c r="O33" s="278">
        <f t="shared" si="5"/>
        <v>0</v>
      </c>
      <c r="P33" s="275"/>
      <c r="Q33" s="275"/>
      <c r="R33" s="275"/>
      <c r="S33" s="275"/>
      <c r="T33" s="300"/>
      <c r="U33" s="300"/>
      <c r="V33" s="300"/>
      <c r="W33" s="301"/>
      <c r="X33" s="266"/>
      <c r="Y33" s="292"/>
      <c r="Z33" s="292"/>
      <c r="AA33" s="292"/>
      <c r="AB33" s="292"/>
      <c r="AC33" s="292"/>
      <c r="AD33" s="292"/>
    </row>
    <row r="34" spans="1:31" s="296" customFormat="1" ht="30" customHeight="1">
      <c r="A34" s="298"/>
      <c r="B34" s="271"/>
      <c r="C34" s="293"/>
      <c r="D34" s="273"/>
      <c r="E34" s="274"/>
      <c r="F34" s="275"/>
      <c r="G34" s="299"/>
      <c r="H34" s="299"/>
      <c r="I34" s="275"/>
      <c r="J34" s="275"/>
      <c r="K34" s="275"/>
      <c r="L34" s="278">
        <f t="shared" si="2"/>
        <v>0</v>
      </c>
      <c r="M34" s="278">
        <f t="shared" si="3"/>
        <v>0</v>
      </c>
      <c r="N34" s="278">
        <f t="shared" si="4"/>
        <v>0</v>
      </c>
      <c r="O34" s="278">
        <f t="shared" si="5"/>
        <v>0</v>
      </c>
      <c r="P34" s="275"/>
      <c r="Q34" s="275"/>
      <c r="R34" s="275"/>
      <c r="S34" s="275"/>
      <c r="T34" s="187"/>
      <c r="U34" s="187"/>
      <c r="V34" s="187"/>
      <c r="W34" s="302"/>
      <c r="X34" s="266"/>
      <c r="Y34" s="292"/>
      <c r="Z34" s="292"/>
      <c r="AA34" s="292"/>
      <c r="AB34" s="292"/>
      <c r="AC34" s="292"/>
      <c r="AD34" s="292"/>
    </row>
    <row r="35" spans="1:31" s="297" customFormat="1" ht="30" customHeight="1">
      <c r="A35" s="291"/>
      <c r="B35" s="292"/>
      <c r="C35" s="293" t="s">
        <v>47</v>
      </c>
      <c r="D35" s="292"/>
      <c r="E35" s="274"/>
      <c r="F35" s="275" t="s">
        <v>43</v>
      </c>
      <c r="G35" s="303"/>
      <c r="H35" s="303"/>
      <c r="I35" s="275" t="s">
        <v>43</v>
      </c>
      <c r="J35" s="275" t="s">
        <v>43</v>
      </c>
      <c r="K35" s="275" t="s">
        <v>43</v>
      </c>
      <c r="L35" s="278">
        <f>SUM(L13:L34)</f>
        <v>0.40694444443943212</v>
      </c>
      <c r="M35" s="278">
        <f>SUM(M13:M34)</f>
        <v>0</v>
      </c>
      <c r="N35" s="278">
        <f>SUM(N13:N34)</f>
        <v>0</v>
      </c>
      <c r="O35" s="278">
        <f>SUM(O13:O34)</f>
        <v>9.0722222222393611</v>
      </c>
      <c r="P35" s="278"/>
      <c r="Q35" s="278"/>
      <c r="R35" s="278"/>
      <c r="S35" s="278"/>
      <c r="T35" s="292"/>
      <c r="U35" s="292"/>
      <c r="V35" s="292"/>
      <c r="W35" s="295"/>
      <c r="X35" s="266"/>
      <c r="Y35" s="282">
        <f>$AE$9-((N35*24))</f>
        <v>744</v>
      </c>
      <c r="Z35" s="274">
        <v>1216</v>
      </c>
      <c r="AA35" s="304">
        <v>334.52</v>
      </c>
      <c r="AB35" s="283">
        <f>Z35*AA35</f>
        <v>406776.31999999995</v>
      </c>
      <c r="AC35" s="282">
        <f>(AB35*(Y35-L35*24))/Y35</f>
        <v>401436.46956278977</v>
      </c>
      <c r="AD35" s="282">
        <f>(AC35/AB35)*100</f>
        <v>98.687275985679264</v>
      </c>
      <c r="AE35" s="296"/>
    </row>
    <row r="36" spans="1:31" s="296" customFormat="1" ht="30" customHeight="1">
      <c r="A36" s="298">
        <v>3</v>
      </c>
      <c r="B36" s="271" t="s">
        <v>48</v>
      </c>
      <c r="C36" s="293" t="s">
        <v>49</v>
      </c>
      <c r="D36" s="273">
        <v>334.8</v>
      </c>
      <c r="E36" s="274" t="s">
        <v>534</v>
      </c>
      <c r="F36" s="275" t="s">
        <v>43</v>
      </c>
      <c r="G36" s="276">
        <v>43070.8</v>
      </c>
      <c r="H36" s="276">
        <v>43071.379166666666</v>
      </c>
      <c r="I36" s="275"/>
      <c r="J36" s="275"/>
      <c r="K36" s="277"/>
      <c r="L36" s="278">
        <f t="shared" ref="L36:L52" si="6">IF(RIGHT(T36)="T",(+H36-G36),0)</f>
        <v>0</v>
      </c>
      <c r="M36" s="278">
        <f t="shared" ref="M36:M52" si="7">IF(RIGHT(T36)="U",(+H36-G36),0)</f>
        <v>0</v>
      </c>
      <c r="N36" s="278">
        <f t="shared" ref="N36:N52" si="8">IF(RIGHT(T36)="C",(+H36-G36),0)</f>
        <v>0</v>
      </c>
      <c r="O36" s="278">
        <f t="shared" ref="O36:O52" si="9">IF(RIGHT(T36)="D",(+H36-G36),0)</f>
        <v>0.57916666666278616</v>
      </c>
      <c r="P36" s="275"/>
      <c r="Q36" s="275"/>
      <c r="R36" s="275"/>
      <c r="S36" s="275"/>
      <c r="T36" s="280" t="s">
        <v>46</v>
      </c>
      <c r="U36" s="280"/>
      <c r="V36" s="280"/>
      <c r="W36" s="281" t="s">
        <v>1136</v>
      </c>
      <c r="X36" s="266"/>
      <c r="Y36" s="292"/>
      <c r="Z36" s="292"/>
      <c r="AA36" s="292"/>
      <c r="AB36" s="292"/>
      <c r="AC36" s="292"/>
      <c r="AD36" s="292"/>
    </row>
    <row r="37" spans="1:31" s="296" customFormat="1" ht="30" customHeight="1">
      <c r="A37" s="298"/>
      <c r="B37" s="271"/>
      <c r="C37" s="293"/>
      <c r="D37" s="273"/>
      <c r="E37" s="274"/>
      <c r="F37" s="275"/>
      <c r="G37" s="276">
        <v>43071.878472222219</v>
      </c>
      <c r="H37" s="276">
        <v>43073.379166666666</v>
      </c>
      <c r="I37" s="275"/>
      <c r="J37" s="275"/>
      <c r="K37" s="277"/>
      <c r="L37" s="278">
        <f t="shared" si="6"/>
        <v>0</v>
      </c>
      <c r="M37" s="278">
        <f t="shared" si="7"/>
        <v>0</v>
      </c>
      <c r="N37" s="278">
        <f t="shared" si="8"/>
        <v>0</v>
      </c>
      <c r="O37" s="278">
        <f t="shared" si="9"/>
        <v>1.5006944444467081</v>
      </c>
      <c r="P37" s="275"/>
      <c r="Q37" s="275"/>
      <c r="R37" s="275"/>
      <c r="S37" s="275"/>
      <c r="T37" s="280" t="s">
        <v>46</v>
      </c>
      <c r="U37" s="280"/>
      <c r="V37" s="280"/>
      <c r="W37" s="281" t="s">
        <v>1103</v>
      </c>
      <c r="X37" s="266"/>
      <c r="Y37" s="292"/>
      <c r="Z37" s="292"/>
      <c r="AA37" s="292"/>
      <c r="AB37" s="292"/>
      <c r="AC37" s="292"/>
      <c r="AD37" s="292"/>
    </row>
    <row r="38" spans="1:31" s="296" customFormat="1" ht="30" customHeight="1">
      <c r="A38" s="298"/>
      <c r="B38" s="271"/>
      <c r="C38" s="293"/>
      <c r="D38" s="273"/>
      <c r="E38" s="274"/>
      <c r="F38" s="275"/>
      <c r="G38" s="276">
        <v>43074.331250000003</v>
      </c>
      <c r="H38" s="276">
        <v>43074.765972222223</v>
      </c>
      <c r="I38" s="275"/>
      <c r="J38" s="275"/>
      <c r="K38" s="277"/>
      <c r="L38" s="278">
        <f t="shared" si="6"/>
        <v>0.43472222222044365</v>
      </c>
      <c r="M38" s="278">
        <f t="shared" si="7"/>
        <v>0</v>
      </c>
      <c r="N38" s="278">
        <f t="shared" si="8"/>
        <v>0</v>
      </c>
      <c r="O38" s="278">
        <f t="shared" si="9"/>
        <v>0</v>
      </c>
      <c r="P38" s="275"/>
      <c r="Q38" s="275"/>
      <c r="R38" s="275"/>
      <c r="S38" s="275"/>
      <c r="T38" s="280" t="s">
        <v>464</v>
      </c>
      <c r="U38" s="280"/>
      <c r="V38" s="280"/>
      <c r="W38" s="281" t="s">
        <v>1212</v>
      </c>
      <c r="X38" s="266"/>
      <c r="Y38" s="292"/>
      <c r="Z38" s="292"/>
      <c r="AA38" s="292"/>
      <c r="AB38" s="292"/>
      <c r="AC38" s="292"/>
      <c r="AD38" s="292"/>
    </row>
    <row r="39" spans="1:31" s="296" customFormat="1" ht="30" customHeight="1">
      <c r="A39" s="298"/>
      <c r="B39" s="271"/>
      <c r="C39" s="293"/>
      <c r="D39" s="273"/>
      <c r="E39" s="274"/>
      <c r="F39" s="275"/>
      <c r="G39" s="276">
        <v>43075.048611111109</v>
      </c>
      <c r="H39" s="276">
        <v>43075.258333333331</v>
      </c>
      <c r="I39" s="275"/>
      <c r="J39" s="275"/>
      <c r="K39" s="277"/>
      <c r="L39" s="278">
        <f t="shared" si="6"/>
        <v>0</v>
      </c>
      <c r="M39" s="278">
        <f t="shared" si="7"/>
        <v>0</v>
      </c>
      <c r="N39" s="278">
        <f t="shared" si="8"/>
        <v>0</v>
      </c>
      <c r="O39" s="278">
        <f t="shared" si="9"/>
        <v>0.20972222222189885</v>
      </c>
      <c r="P39" s="275"/>
      <c r="Q39" s="275"/>
      <c r="R39" s="275"/>
      <c r="S39" s="275"/>
      <c r="T39" s="280" t="s">
        <v>46</v>
      </c>
      <c r="U39" s="280"/>
      <c r="V39" s="280"/>
      <c r="W39" s="281" t="s">
        <v>1215</v>
      </c>
      <c r="X39" s="266"/>
      <c r="Y39" s="292"/>
      <c r="Z39" s="292"/>
      <c r="AA39" s="292"/>
      <c r="AB39" s="292"/>
      <c r="AC39" s="292"/>
      <c r="AD39" s="292"/>
    </row>
    <row r="40" spans="1:31" s="296" customFormat="1" ht="30" customHeight="1">
      <c r="A40" s="298"/>
      <c r="B40" s="271"/>
      <c r="C40" s="293"/>
      <c r="D40" s="273"/>
      <c r="E40" s="274"/>
      <c r="F40" s="275"/>
      <c r="G40" s="276">
        <v>43075.834722222222</v>
      </c>
      <c r="H40" s="276">
        <v>43076.297222222223</v>
      </c>
      <c r="I40" s="275"/>
      <c r="J40" s="275"/>
      <c r="K40" s="277"/>
      <c r="L40" s="278">
        <f t="shared" si="6"/>
        <v>0</v>
      </c>
      <c r="M40" s="278">
        <f t="shared" si="7"/>
        <v>0</v>
      </c>
      <c r="N40" s="278">
        <f t="shared" si="8"/>
        <v>0</v>
      </c>
      <c r="O40" s="278">
        <f t="shared" si="9"/>
        <v>0.46250000000145519</v>
      </c>
      <c r="P40" s="275"/>
      <c r="Q40" s="275"/>
      <c r="R40" s="275"/>
      <c r="S40" s="275"/>
      <c r="T40" s="280" t="s">
        <v>46</v>
      </c>
      <c r="U40" s="280"/>
      <c r="V40" s="280"/>
      <c r="W40" s="281" t="s">
        <v>1108</v>
      </c>
      <c r="X40" s="266"/>
      <c r="Y40" s="292"/>
      <c r="Z40" s="292"/>
      <c r="AA40" s="292"/>
      <c r="AB40" s="292"/>
      <c r="AC40" s="292"/>
      <c r="AD40" s="292"/>
    </row>
    <row r="41" spans="1:31" s="296" customFormat="1" ht="30" customHeight="1">
      <c r="A41" s="298"/>
      <c r="B41" s="271"/>
      <c r="C41" s="293"/>
      <c r="D41" s="273"/>
      <c r="E41" s="274"/>
      <c r="F41" s="275"/>
      <c r="G41" s="276">
        <v>43077.802083333336</v>
      </c>
      <c r="H41" s="276">
        <v>43078.302083333336</v>
      </c>
      <c r="I41" s="275"/>
      <c r="J41" s="275"/>
      <c r="K41" s="277"/>
      <c r="L41" s="278">
        <f t="shared" si="6"/>
        <v>0</v>
      </c>
      <c r="M41" s="278">
        <f t="shared" si="7"/>
        <v>0</v>
      </c>
      <c r="N41" s="278">
        <f t="shared" si="8"/>
        <v>0</v>
      </c>
      <c r="O41" s="278">
        <f t="shared" si="9"/>
        <v>0.5</v>
      </c>
      <c r="P41" s="275"/>
      <c r="Q41" s="275"/>
      <c r="R41" s="275"/>
      <c r="S41" s="275"/>
      <c r="T41" s="280" t="s">
        <v>46</v>
      </c>
      <c r="U41" s="280"/>
      <c r="V41" s="280"/>
      <c r="W41" s="281" t="s">
        <v>1233</v>
      </c>
      <c r="X41" s="266"/>
      <c r="Y41" s="292"/>
      <c r="Z41" s="292"/>
      <c r="AA41" s="292"/>
      <c r="AB41" s="292"/>
      <c r="AC41" s="292"/>
      <c r="AD41" s="292"/>
    </row>
    <row r="42" spans="1:31" s="296" customFormat="1" ht="30" customHeight="1">
      <c r="A42" s="298"/>
      <c r="B42" s="271"/>
      <c r="C42" s="293"/>
      <c r="D42" s="273"/>
      <c r="E42" s="274"/>
      <c r="F42" s="275"/>
      <c r="G42" s="276">
        <v>43080.814583333333</v>
      </c>
      <c r="H42" s="276">
        <v>43081.291666666664</v>
      </c>
      <c r="I42" s="275"/>
      <c r="J42" s="275"/>
      <c r="K42" s="277"/>
      <c r="L42" s="278">
        <f t="shared" si="6"/>
        <v>0</v>
      </c>
      <c r="M42" s="278">
        <f t="shared" si="7"/>
        <v>0</v>
      </c>
      <c r="N42" s="278">
        <f t="shared" si="8"/>
        <v>0</v>
      </c>
      <c r="O42" s="278">
        <f t="shared" si="9"/>
        <v>0.47708333333139308</v>
      </c>
      <c r="P42" s="275"/>
      <c r="Q42" s="275"/>
      <c r="R42" s="275"/>
      <c r="S42" s="275"/>
      <c r="T42" s="280" t="s">
        <v>46</v>
      </c>
      <c r="U42" s="280"/>
      <c r="V42" s="280"/>
      <c r="W42" s="281" t="s">
        <v>1241</v>
      </c>
      <c r="X42" s="266"/>
      <c r="Y42" s="292"/>
      <c r="Z42" s="292"/>
      <c r="AA42" s="292"/>
      <c r="AB42" s="292"/>
      <c r="AC42" s="292"/>
      <c r="AD42" s="292"/>
    </row>
    <row r="43" spans="1:31" s="296" customFormat="1" ht="30" customHeight="1">
      <c r="A43" s="298"/>
      <c r="B43" s="271"/>
      <c r="C43" s="293"/>
      <c r="D43" s="273"/>
      <c r="E43" s="274"/>
      <c r="F43" s="275"/>
      <c r="G43" s="276">
        <v>43083.834027777775</v>
      </c>
      <c r="H43" s="276">
        <v>43084.333333333336</v>
      </c>
      <c r="I43" s="275"/>
      <c r="J43" s="275"/>
      <c r="K43" s="277"/>
      <c r="L43" s="278">
        <f t="shared" si="6"/>
        <v>0</v>
      </c>
      <c r="M43" s="278">
        <f t="shared" si="7"/>
        <v>0</v>
      </c>
      <c r="N43" s="278">
        <f t="shared" si="8"/>
        <v>0</v>
      </c>
      <c r="O43" s="278">
        <f t="shared" si="9"/>
        <v>0.49930555556056788</v>
      </c>
      <c r="P43" s="275"/>
      <c r="Q43" s="275"/>
      <c r="R43" s="275"/>
      <c r="S43" s="275"/>
      <c r="T43" s="280" t="s">
        <v>46</v>
      </c>
      <c r="U43" s="280"/>
      <c r="V43" s="280"/>
      <c r="W43" s="281" t="s">
        <v>1135</v>
      </c>
      <c r="X43" s="266"/>
      <c r="Y43" s="292"/>
      <c r="Z43" s="292"/>
      <c r="AA43" s="292"/>
      <c r="AB43" s="292"/>
      <c r="AC43" s="292"/>
      <c r="AD43" s="292"/>
    </row>
    <row r="44" spans="1:31" s="296" customFormat="1" ht="30" customHeight="1">
      <c r="A44" s="298"/>
      <c r="B44" s="271"/>
      <c r="C44" s="293"/>
      <c r="D44" s="273"/>
      <c r="E44" s="274"/>
      <c r="F44" s="275"/>
      <c r="G44" s="276">
        <v>43084.834027777775</v>
      </c>
      <c r="H44" s="276">
        <v>43085.353472222225</v>
      </c>
      <c r="I44" s="275"/>
      <c r="J44" s="275"/>
      <c r="K44" s="277"/>
      <c r="L44" s="278">
        <f t="shared" si="6"/>
        <v>0</v>
      </c>
      <c r="M44" s="278">
        <f t="shared" si="7"/>
        <v>0</v>
      </c>
      <c r="N44" s="278">
        <f t="shared" si="8"/>
        <v>0</v>
      </c>
      <c r="O44" s="278">
        <f t="shared" si="9"/>
        <v>0.51944444444961846</v>
      </c>
      <c r="P44" s="275"/>
      <c r="Q44" s="275"/>
      <c r="R44" s="275"/>
      <c r="S44" s="275"/>
      <c r="T44" s="280" t="s">
        <v>46</v>
      </c>
      <c r="U44" s="280"/>
      <c r="V44" s="280"/>
      <c r="W44" s="281" t="s">
        <v>1215</v>
      </c>
      <c r="X44" s="266"/>
      <c r="Y44" s="292"/>
      <c r="Z44" s="292"/>
      <c r="AA44" s="292"/>
      <c r="AB44" s="292"/>
      <c r="AC44" s="292"/>
      <c r="AD44" s="292"/>
    </row>
    <row r="45" spans="1:31" s="296" customFormat="1" ht="30" customHeight="1">
      <c r="A45" s="298"/>
      <c r="B45" s="271"/>
      <c r="C45" s="293"/>
      <c r="D45" s="273"/>
      <c r="E45" s="274"/>
      <c r="F45" s="275"/>
      <c r="G45" s="276">
        <v>43087.051388888889</v>
      </c>
      <c r="H45" s="276">
        <v>43087.355555555558</v>
      </c>
      <c r="I45" s="275"/>
      <c r="J45" s="275"/>
      <c r="K45" s="277"/>
      <c r="L45" s="278">
        <f t="shared" si="6"/>
        <v>0</v>
      </c>
      <c r="M45" s="278">
        <f t="shared" si="7"/>
        <v>0</v>
      </c>
      <c r="N45" s="278">
        <f t="shared" si="8"/>
        <v>0</v>
      </c>
      <c r="O45" s="278">
        <f t="shared" si="9"/>
        <v>0.30416666666860692</v>
      </c>
      <c r="P45" s="275"/>
      <c r="Q45" s="275"/>
      <c r="R45" s="275"/>
      <c r="S45" s="275"/>
      <c r="T45" s="280" t="s">
        <v>46</v>
      </c>
      <c r="U45" s="280"/>
      <c r="V45" s="280"/>
      <c r="W45" s="281" t="s">
        <v>1233</v>
      </c>
      <c r="X45" s="266"/>
      <c r="Y45" s="292"/>
      <c r="Z45" s="292"/>
      <c r="AA45" s="292"/>
      <c r="AB45" s="292"/>
      <c r="AC45" s="292"/>
      <c r="AD45" s="292"/>
    </row>
    <row r="46" spans="1:31" s="296" customFormat="1" ht="30" customHeight="1">
      <c r="A46" s="298"/>
      <c r="B46" s="271"/>
      <c r="C46" s="293"/>
      <c r="D46" s="273"/>
      <c r="E46" s="274"/>
      <c r="F46" s="275"/>
      <c r="G46" s="276">
        <v>43087.918055555558</v>
      </c>
      <c r="H46" s="276">
        <v>43088.418749999997</v>
      </c>
      <c r="I46" s="275"/>
      <c r="J46" s="275"/>
      <c r="K46" s="277"/>
      <c r="L46" s="278">
        <f t="shared" si="6"/>
        <v>0</v>
      </c>
      <c r="M46" s="278">
        <f t="shared" si="7"/>
        <v>0</v>
      </c>
      <c r="N46" s="278">
        <f t="shared" si="8"/>
        <v>0</v>
      </c>
      <c r="O46" s="278">
        <f t="shared" si="9"/>
        <v>0.50069444443943212</v>
      </c>
      <c r="P46" s="275"/>
      <c r="Q46" s="275"/>
      <c r="R46" s="275"/>
      <c r="S46" s="275"/>
      <c r="T46" s="280" t="s">
        <v>46</v>
      </c>
      <c r="U46" s="280"/>
      <c r="V46" s="280"/>
      <c r="W46" s="281" t="s">
        <v>1133</v>
      </c>
      <c r="X46" s="266"/>
      <c r="Y46" s="292"/>
      <c r="Z46" s="292"/>
      <c r="AA46" s="292"/>
      <c r="AB46" s="292"/>
      <c r="AC46" s="292"/>
      <c r="AD46" s="292"/>
    </row>
    <row r="47" spans="1:31" s="296" customFormat="1" ht="30" customHeight="1">
      <c r="A47" s="298"/>
      <c r="B47" s="271"/>
      <c r="C47" s="293"/>
      <c r="D47" s="273"/>
      <c r="E47" s="274"/>
      <c r="F47" s="275"/>
      <c r="G47" s="276">
        <v>43088.92083333333</v>
      </c>
      <c r="H47" s="276">
        <v>43089.364583333336</v>
      </c>
      <c r="I47" s="275"/>
      <c r="J47" s="275"/>
      <c r="K47" s="277"/>
      <c r="L47" s="278">
        <f t="shared" si="6"/>
        <v>0</v>
      </c>
      <c r="M47" s="278">
        <f t="shared" si="7"/>
        <v>0</v>
      </c>
      <c r="N47" s="278">
        <f t="shared" si="8"/>
        <v>0</v>
      </c>
      <c r="O47" s="278">
        <f t="shared" si="9"/>
        <v>0.44375000000582077</v>
      </c>
      <c r="P47" s="275"/>
      <c r="Q47" s="275"/>
      <c r="R47" s="275"/>
      <c r="S47" s="275"/>
      <c r="T47" s="280" t="s">
        <v>46</v>
      </c>
      <c r="U47" s="280"/>
      <c r="V47" s="280"/>
      <c r="W47" s="281" t="s">
        <v>1215</v>
      </c>
      <c r="X47" s="266"/>
      <c r="Y47" s="292"/>
      <c r="Z47" s="292"/>
      <c r="AA47" s="292"/>
      <c r="AB47" s="292"/>
      <c r="AC47" s="292"/>
      <c r="AD47" s="292"/>
    </row>
    <row r="48" spans="1:31" s="296" customFormat="1" ht="30" customHeight="1">
      <c r="A48" s="298"/>
      <c r="B48" s="271"/>
      <c r="C48" s="293"/>
      <c r="D48" s="273"/>
      <c r="E48" s="274"/>
      <c r="F48" s="275"/>
      <c r="G48" s="276">
        <v>43090.009027777778</v>
      </c>
      <c r="H48" s="276">
        <v>43090.289583333331</v>
      </c>
      <c r="I48" s="275"/>
      <c r="J48" s="275"/>
      <c r="K48" s="277"/>
      <c r="L48" s="278">
        <f t="shared" si="6"/>
        <v>0</v>
      </c>
      <c r="M48" s="278">
        <f t="shared" si="7"/>
        <v>0</v>
      </c>
      <c r="N48" s="278">
        <f t="shared" si="8"/>
        <v>0</v>
      </c>
      <c r="O48" s="278">
        <f t="shared" si="9"/>
        <v>0.28055555555329192</v>
      </c>
      <c r="P48" s="275"/>
      <c r="Q48" s="275"/>
      <c r="R48" s="275"/>
      <c r="S48" s="275"/>
      <c r="T48" s="280" t="s">
        <v>46</v>
      </c>
      <c r="U48" s="280"/>
      <c r="V48" s="280"/>
      <c r="W48" s="281" t="s">
        <v>1233</v>
      </c>
      <c r="X48" s="266"/>
      <c r="Y48" s="292"/>
      <c r="Z48" s="292"/>
      <c r="AA48" s="292"/>
      <c r="AB48" s="292"/>
      <c r="AC48" s="292"/>
      <c r="AD48" s="292"/>
    </row>
    <row r="49" spans="1:47" s="296" customFormat="1" ht="30" customHeight="1">
      <c r="A49" s="298"/>
      <c r="B49" s="271"/>
      <c r="C49" s="293"/>
      <c r="D49" s="273"/>
      <c r="E49" s="274"/>
      <c r="F49" s="275"/>
      <c r="G49" s="276">
        <v>43092.716666666667</v>
      </c>
      <c r="H49" s="276">
        <v>43094.435416666667</v>
      </c>
      <c r="I49" s="275"/>
      <c r="J49" s="275"/>
      <c r="K49" s="277"/>
      <c r="L49" s="278">
        <f t="shared" si="6"/>
        <v>0</v>
      </c>
      <c r="M49" s="278">
        <f t="shared" si="7"/>
        <v>0</v>
      </c>
      <c r="N49" s="278">
        <f t="shared" si="8"/>
        <v>0</v>
      </c>
      <c r="O49" s="278">
        <f t="shared" si="9"/>
        <v>1.71875</v>
      </c>
      <c r="P49" s="275"/>
      <c r="Q49" s="275"/>
      <c r="R49" s="275"/>
      <c r="S49" s="275"/>
      <c r="T49" s="280" t="s">
        <v>46</v>
      </c>
      <c r="U49" s="280"/>
      <c r="V49" s="280"/>
      <c r="W49" s="281" t="s">
        <v>1233</v>
      </c>
      <c r="X49" s="266"/>
      <c r="Y49" s="292"/>
      <c r="Z49" s="292"/>
      <c r="AA49" s="292"/>
      <c r="AB49" s="292"/>
      <c r="AC49" s="292"/>
      <c r="AD49" s="292"/>
    </row>
    <row r="50" spans="1:47" s="296" customFormat="1" ht="30" customHeight="1">
      <c r="A50" s="298"/>
      <c r="B50" s="271"/>
      <c r="C50" s="293"/>
      <c r="D50" s="273"/>
      <c r="E50" s="274"/>
      <c r="F50" s="275"/>
      <c r="G50" s="276">
        <v>43095.051388888889</v>
      </c>
      <c r="H50" s="276">
        <v>43095.280555555553</v>
      </c>
      <c r="I50" s="275"/>
      <c r="J50" s="275"/>
      <c r="K50" s="277"/>
      <c r="L50" s="278">
        <f t="shared" si="6"/>
        <v>0</v>
      </c>
      <c r="M50" s="278">
        <f t="shared" si="7"/>
        <v>0</v>
      </c>
      <c r="N50" s="278">
        <f t="shared" si="8"/>
        <v>0</v>
      </c>
      <c r="O50" s="278">
        <f t="shared" si="9"/>
        <v>0.22916666666424135</v>
      </c>
      <c r="P50" s="275"/>
      <c r="Q50" s="275"/>
      <c r="R50" s="275"/>
      <c r="S50" s="275"/>
      <c r="T50" s="280" t="s">
        <v>46</v>
      </c>
      <c r="U50" s="280"/>
      <c r="V50" s="280"/>
      <c r="W50" s="281" t="s">
        <v>1103</v>
      </c>
      <c r="X50" s="266"/>
      <c r="Y50" s="292"/>
      <c r="Z50" s="292"/>
      <c r="AA50" s="292"/>
      <c r="AB50" s="292"/>
      <c r="AC50" s="292"/>
      <c r="AD50" s="292"/>
    </row>
    <row r="51" spans="1:47" s="296" customFormat="1" ht="30" customHeight="1">
      <c r="A51" s="298"/>
      <c r="B51" s="271"/>
      <c r="C51" s="293"/>
      <c r="D51" s="273"/>
      <c r="E51" s="274"/>
      <c r="F51" s="275"/>
      <c r="G51" s="276">
        <v>43096.00277777778</v>
      </c>
      <c r="H51" s="276">
        <v>43097.37222222222</v>
      </c>
      <c r="I51" s="275"/>
      <c r="J51" s="275"/>
      <c r="K51" s="277"/>
      <c r="L51" s="278">
        <f t="shared" si="6"/>
        <v>0</v>
      </c>
      <c r="M51" s="278">
        <f t="shared" si="7"/>
        <v>0</v>
      </c>
      <c r="N51" s="278">
        <f t="shared" si="8"/>
        <v>0</v>
      </c>
      <c r="O51" s="278">
        <f t="shared" si="9"/>
        <v>1.3694444444408873</v>
      </c>
      <c r="P51" s="275"/>
      <c r="Q51" s="275"/>
      <c r="R51" s="275"/>
      <c r="S51" s="275"/>
      <c r="T51" s="280" t="s">
        <v>46</v>
      </c>
      <c r="U51" s="280"/>
      <c r="V51" s="280"/>
      <c r="W51" s="281" t="s">
        <v>1111</v>
      </c>
      <c r="X51" s="266"/>
      <c r="Y51" s="292"/>
      <c r="Z51" s="292"/>
      <c r="AA51" s="292"/>
      <c r="AB51" s="292"/>
      <c r="AC51" s="292"/>
      <c r="AD51" s="292"/>
    </row>
    <row r="52" spans="1:47" s="296" customFormat="1" ht="30" customHeight="1">
      <c r="A52" s="298"/>
      <c r="B52" s="271"/>
      <c r="C52" s="293"/>
      <c r="D52" s="273"/>
      <c r="E52" s="274"/>
      <c r="F52" s="275"/>
      <c r="G52" s="305"/>
      <c r="H52" s="305"/>
      <c r="I52" s="275"/>
      <c r="J52" s="275"/>
      <c r="K52" s="277"/>
      <c r="L52" s="278">
        <f t="shared" si="6"/>
        <v>0</v>
      </c>
      <c r="M52" s="278">
        <f t="shared" si="7"/>
        <v>0</v>
      </c>
      <c r="N52" s="278">
        <f t="shared" si="8"/>
        <v>0</v>
      </c>
      <c r="O52" s="278">
        <f t="shared" si="9"/>
        <v>0</v>
      </c>
      <c r="P52" s="275"/>
      <c r="Q52" s="275"/>
      <c r="R52" s="275"/>
      <c r="S52" s="275"/>
      <c r="T52" s="306"/>
      <c r="U52" s="306"/>
      <c r="V52" s="306"/>
      <c r="W52" s="307"/>
      <c r="X52" s="266"/>
      <c r="Y52" s="292"/>
      <c r="Z52" s="292"/>
      <c r="AA52" s="292"/>
      <c r="AB52" s="292"/>
      <c r="AC52" s="292"/>
      <c r="AD52" s="292"/>
    </row>
    <row r="53" spans="1:47" s="297" customFormat="1" ht="30" customHeight="1">
      <c r="A53" s="291"/>
      <c r="B53" s="292"/>
      <c r="C53" s="293" t="s">
        <v>47</v>
      </c>
      <c r="D53" s="292"/>
      <c r="E53" s="274"/>
      <c r="F53" s="275" t="s">
        <v>43</v>
      </c>
      <c r="G53" s="303"/>
      <c r="H53" s="303"/>
      <c r="I53" s="275" t="s">
        <v>43</v>
      </c>
      <c r="J53" s="275" t="s">
        <v>43</v>
      </c>
      <c r="K53" s="275" t="s">
        <v>43</v>
      </c>
      <c r="L53" s="278">
        <f>SUM(L36:L52)</f>
        <v>0.43472222222044365</v>
      </c>
      <c r="M53" s="278">
        <f>SUM(M36:M52)</f>
        <v>0</v>
      </c>
      <c r="N53" s="278">
        <f>SUM(N36:N52)</f>
        <v>0</v>
      </c>
      <c r="O53" s="278">
        <f>SUM(O36:O52)</f>
        <v>9.5944444444467081</v>
      </c>
      <c r="P53" s="278"/>
      <c r="Q53" s="278"/>
      <c r="R53" s="278"/>
      <c r="S53" s="278"/>
      <c r="T53" s="292"/>
      <c r="U53" s="292"/>
      <c r="V53" s="292"/>
      <c r="W53" s="308"/>
      <c r="X53" s="266"/>
      <c r="Y53" s="282">
        <f>$AE$9-((N53*24))</f>
        <v>744</v>
      </c>
      <c r="Z53" s="274">
        <v>1210</v>
      </c>
      <c r="AA53" s="273">
        <v>334.8</v>
      </c>
      <c r="AB53" s="283">
        <f t="shared" ref="AB53" si="10">Z53*AA53</f>
        <v>405108</v>
      </c>
      <c r="AC53" s="282">
        <f>(AB53*(Y53-L53*24))/Y53</f>
        <v>399427.05000002321</v>
      </c>
      <c r="AD53" s="282">
        <f t="shared" ref="AD53" si="11">(AC53/AB53)*100</f>
        <v>98.597670250901785</v>
      </c>
      <c r="AE53" s="296"/>
    </row>
    <row r="54" spans="1:47" s="286" customFormat="1" ht="27.75" customHeight="1">
      <c r="A54" s="270">
        <v>4</v>
      </c>
      <c r="B54" s="262" t="s">
        <v>53</v>
      </c>
      <c r="C54" s="309" t="s">
        <v>54</v>
      </c>
      <c r="D54" s="273">
        <v>318.91899999999998</v>
      </c>
      <c r="E54" s="274" t="s">
        <v>534</v>
      </c>
      <c r="F54" s="275" t="s">
        <v>43</v>
      </c>
      <c r="G54" s="276">
        <v>43088.15</v>
      </c>
      <c r="H54" s="276">
        <v>43088.628472222219</v>
      </c>
      <c r="I54" s="277"/>
      <c r="J54" s="277"/>
      <c r="K54" s="277"/>
      <c r="L54" s="278">
        <f t="shared" ref="L54:L63" si="12">IF(RIGHT(T54)="T",(+H54-G54),0)</f>
        <v>0</v>
      </c>
      <c r="M54" s="278">
        <f t="shared" ref="M54:M63" si="13">IF(RIGHT(T54)="U",(+H54-G54),0)</f>
        <v>0</v>
      </c>
      <c r="N54" s="278">
        <f t="shared" ref="N54:N63" si="14">IF(RIGHT(T54)="C",(+H54-G54),0)</f>
        <v>0.47847222221753327</v>
      </c>
      <c r="O54" s="278">
        <f t="shared" ref="O54:O63" si="15">IF(RIGHT(T54)="D",(+H54-G54),0)</f>
        <v>0</v>
      </c>
      <c r="P54" s="279"/>
      <c r="Q54" s="279"/>
      <c r="R54" s="279"/>
      <c r="S54" s="279"/>
      <c r="T54" s="276" t="s">
        <v>1190</v>
      </c>
      <c r="U54" s="276"/>
      <c r="V54" s="276"/>
      <c r="W54" s="310" t="s">
        <v>1278</v>
      </c>
      <c r="X54" s="266"/>
      <c r="Y54" s="282"/>
      <c r="Z54" s="282"/>
      <c r="AA54" s="282"/>
      <c r="AB54" s="282"/>
      <c r="AC54" s="282"/>
      <c r="AD54" s="282"/>
      <c r="AE54" s="267"/>
      <c r="AF54" s="285"/>
      <c r="AG54" s="285"/>
      <c r="AH54" s="285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</row>
    <row r="55" spans="1:47" s="286" customFormat="1" ht="27.75" customHeight="1">
      <c r="A55" s="270"/>
      <c r="B55" s="262"/>
      <c r="C55" s="309"/>
      <c r="D55" s="273"/>
      <c r="E55" s="274"/>
      <c r="F55" s="275"/>
      <c r="G55" s="276">
        <v>43092.398611111108</v>
      </c>
      <c r="H55" s="276">
        <v>43092.818055555559</v>
      </c>
      <c r="I55" s="277"/>
      <c r="J55" s="277"/>
      <c r="K55" s="277"/>
      <c r="L55" s="278">
        <f t="shared" si="12"/>
        <v>0.41944444445107365</v>
      </c>
      <c r="M55" s="278">
        <f t="shared" si="13"/>
        <v>0</v>
      </c>
      <c r="N55" s="278">
        <f t="shared" si="14"/>
        <v>0</v>
      </c>
      <c r="O55" s="278">
        <f t="shared" si="15"/>
        <v>0</v>
      </c>
      <c r="P55" s="279"/>
      <c r="Q55" s="279"/>
      <c r="R55" s="279"/>
      <c r="S55" s="279"/>
      <c r="T55" s="280" t="s">
        <v>464</v>
      </c>
      <c r="U55" s="280"/>
      <c r="V55" s="280"/>
      <c r="W55" s="281" t="s">
        <v>1280</v>
      </c>
      <c r="X55" s="266"/>
      <c r="Y55" s="282"/>
      <c r="Z55" s="282"/>
      <c r="AA55" s="282"/>
      <c r="AB55" s="282"/>
      <c r="AC55" s="282"/>
      <c r="AD55" s="282"/>
      <c r="AE55" s="267"/>
      <c r="AF55" s="285"/>
      <c r="AG55" s="285"/>
      <c r="AH55" s="285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</row>
    <row r="56" spans="1:47" s="286" customFormat="1" ht="27.75" customHeight="1">
      <c r="A56" s="270"/>
      <c r="B56" s="262"/>
      <c r="C56" s="309"/>
      <c r="D56" s="273"/>
      <c r="E56" s="274"/>
      <c r="F56" s="275"/>
      <c r="G56" s="276">
        <v>43093.175694444442</v>
      </c>
      <c r="H56" s="276">
        <v>43093.357638888891</v>
      </c>
      <c r="I56" s="277"/>
      <c r="J56" s="277"/>
      <c r="K56" s="277"/>
      <c r="L56" s="278">
        <f t="shared" si="12"/>
        <v>0</v>
      </c>
      <c r="M56" s="278">
        <f t="shared" si="13"/>
        <v>0</v>
      </c>
      <c r="N56" s="278">
        <f t="shared" si="14"/>
        <v>0.18194444444816327</v>
      </c>
      <c r="O56" s="278">
        <f t="shared" si="15"/>
        <v>0</v>
      </c>
      <c r="P56" s="279"/>
      <c r="Q56" s="279"/>
      <c r="R56" s="279"/>
      <c r="S56" s="279"/>
      <c r="T56" s="276" t="s">
        <v>1190</v>
      </c>
      <c r="U56" s="276"/>
      <c r="V56" s="276"/>
      <c r="W56" s="310" t="s">
        <v>1281</v>
      </c>
      <c r="X56" s="266"/>
      <c r="Y56" s="282"/>
      <c r="Z56" s="282"/>
      <c r="AA56" s="282"/>
      <c r="AB56" s="282"/>
      <c r="AC56" s="282"/>
      <c r="AD56" s="282"/>
      <c r="AE56" s="267"/>
      <c r="AF56" s="285"/>
      <c r="AG56" s="285"/>
      <c r="AH56" s="285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</row>
    <row r="57" spans="1:47" s="286" customFormat="1" ht="27.75" customHeight="1">
      <c r="A57" s="270"/>
      <c r="B57" s="262"/>
      <c r="C57" s="309"/>
      <c r="D57" s="273"/>
      <c r="E57" s="274"/>
      <c r="F57" s="275"/>
      <c r="G57" s="276">
        <v>43093.357638888891</v>
      </c>
      <c r="H57" s="276">
        <v>43093.879166666666</v>
      </c>
      <c r="I57" s="277"/>
      <c r="J57" s="277"/>
      <c r="K57" s="277"/>
      <c r="L57" s="278">
        <f t="shared" si="12"/>
        <v>0.52152777777519077</v>
      </c>
      <c r="M57" s="278">
        <f t="shared" si="13"/>
        <v>0</v>
      </c>
      <c r="N57" s="278">
        <f t="shared" si="14"/>
        <v>0</v>
      </c>
      <c r="O57" s="278">
        <f t="shared" si="15"/>
        <v>0</v>
      </c>
      <c r="P57" s="279"/>
      <c r="Q57" s="279"/>
      <c r="R57" s="279"/>
      <c r="S57" s="279"/>
      <c r="T57" s="280" t="s">
        <v>464</v>
      </c>
      <c r="U57" s="280"/>
      <c r="V57" s="280"/>
      <c r="W57" s="281" t="s">
        <v>1280</v>
      </c>
      <c r="X57" s="266"/>
      <c r="Y57" s="282"/>
      <c r="Z57" s="282"/>
      <c r="AA57" s="282"/>
      <c r="AB57" s="282"/>
      <c r="AC57" s="282"/>
      <c r="AD57" s="282"/>
      <c r="AE57" s="267"/>
      <c r="AF57" s="285"/>
      <c r="AG57" s="285"/>
      <c r="AH57" s="285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</row>
    <row r="58" spans="1:47" s="286" customFormat="1" ht="27.75" customHeight="1">
      <c r="A58" s="270"/>
      <c r="B58" s="262"/>
      <c r="C58" s="309"/>
      <c r="D58" s="273"/>
      <c r="E58" s="274"/>
      <c r="F58" s="275"/>
      <c r="G58" s="276">
        <v>43094.104166666664</v>
      </c>
      <c r="H58" s="276">
        <v>43094.104166666664</v>
      </c>
      <c r="I58" s="277"/>
      <c r="J58" s="277"/>
      <c r="K58" s="277"/>
      <c r="L58" s="278">
        <f t="shared" si="12"/>
        <v>0</v>
      </c>
      <c r="M58" s="278">
        <f t="shared" si="13"/>
        <v>0</v>
      </c>
      <c r="N58" s="278">
        <f t="shared" si="14"/>
        <v>0</v>
      </c>
      <c r="O58" s="278">
        <f t="shared" si="15"/>
        <v>0</v>
      </c>
      <c r="P58" s="279"/>
      <c r="Q58" s="279"/>
      <c r="R58" s="279"/>
      <c r="S58" s="279"/>
      <c r="T58" s="276" t="s">
        <v>477</v>
      </c>
      <c r="U58" s="276"/>
      <c r="V58" s="276"/>
      <c r="W58" s="310" t="s">
        <v>1283</v>
      </c>
      <c r="X58" s="266"/>
      <c r="Y58" s="282"/>
      <c r="Z58" s="282"/>
      <c r="AA58" s="282"/>
      <c r="AB58" s="282"/>
      <c r="AC58" s="282"/>
      <c r="AD58" s="282"/>
      <c r="AE58" s="267"/>
      <c r="AF58" s="285"/>
      <c r="AG58" s="285"/>
      <c r="AH58" s="285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</row>
    <row r="59" spans="1:47" s="286" customFormat="1" ht="27.75" customHeight="1">
      <c r="A59" s="270"/>
      <c r="B59" s="262"/>
      <c r="C59" s="309"/>
      <c r="D59" s="273"/>
      <c r="E59" s="274"/>
      <c r="F59" s="275"/>
      <c r="G59" s="276">
        <v>43094.292361111111</v>
      </c>
      <c r="H59" s="276">
        <v>43094.354166666664</v>
      </c>
      <c r="I59" s="277"/>
      <c r="J59" s="277"/>
      <c r="K59" s="277"/>
      <c r="L59" s="278">
        <f t="shared" si="12"/>
        <v>0</v>
      </c>
      <c r="M59" s="278">
        <f t="shared" si="13"/>
        <v>0</v>
      </c>
      <c r="N59" s="278">
        <f t="shared" si="14"/>
        <v>6.1805555553291924E-2</v>
      </c>
      <c r="O59" s="278">
        <f t="shared" si="15"/>
        <v>0</v>
      </c>
      <c r="P59" s="279"/>
      <c r="Q59" s="279"/>
      <c r="R59" s="279"/>
      <c r="S59" s="279"/>
      <c r="T59" s="276" t="s">
        <v>1190</v>
      </c>
      <c r="U59" s="276"/>
      <c r="V59" s="276"/>
      <c r="W59" s="310" t="s">
        <v>1284</v>
      </c>
      <c r="X59" s="266"/>
      <c r="Y59" s="282"/>
      <c r="Z59" s="282"/>
      <c r="AA59" s="282"/>
      <c r="AB59" s="282"/>
      <c r="AC59" s="282"/>
      <c r="AD59" s="282"/>
      <c r="AE59" s="267"/>
      <c r="AF59" s="285"/>
      <c r="AG59" s="285"/>
      <c r="AH59" s="285"/>
      <c r="AI59" s="259"/>
      <c r="AJ59" s="259"/>
      <c r="AK59" s="259"/>
      <c r="AL59" s="259"/>
      <c r="AM59" s="259"/>
      <c r="AN59" s="259"/>
      <c r="AO59" s="259"/>
      <c r="AP59" s="259"/>
      <c r="AQ59" s="259"/>
      <c r="AR59" s="259"/>
      <c r="AS59" s="259"/>
      <c r="AT59" s="259"/>
      <c r="AU59" s="259"/>
    </row>
    <row r="60" spans="1:47" s="286" customFormat="1" ht="27.75" customHeight="1">
      <c r="A60" s="270"/>
      <c r="B60" s="262"/>
      <c r="C60" s="309"/>
      <c r="D60" s="273"/>
      <c r="E60" s="274"/>
      <c r="F60" s="275"/>
      <c r="G60" s="276">
        <v>43094.354166666664</v>
      </c>
      <c r="H60" s="276">
        <v>43094.793749999997</v>
      </c>
      <c r="I60" s="277"/>
      <c r="J60" s="277"/>
      <c r="K60" s="277"/>
      <c r="L60" s="278">
        <f t="shared" si="12"/>
        <v>0.43958333333284827</v>
      </c>
      <c r="M60" s="278">
        <f t="shared" si="13"/>
        <v>0</v>
      </c>
      <c r="N60" s="278">
        <f t="shared" si="14"/>
        <v>0</v>
      </c>
      <c r="O60" s="278">
        <f t="shared" si="15"/>
        <v>0</v>
      </c>
      <c r="P60" s="279"/>
      <c r="Q60" s="279"/>
      <c r="R60" s="279"/>
      <c r="S60" s="279"/>
      <c r="T60" s="280" t="s">
        <v>464</v>
      </c>
      <c r="U60" s="280"/>
      <c r="V60" s="280"/>
      <c r="W60" s="281" t="s">
        <v>1280</v>
      </c>
      <c r="X60" s="266"/>
      <c r="Y60" s="282"/>
      <c r="Z60" s="282"/>
      <c r="AA60" s="282"/>
      <c r="AB60" s="282"/>
      <c r="AC60" s="282"/>
      <c r="AD60" s="282"/>
      <c r="AE60" s="267"/>
      <c r="AF60" s="285"/>
      <c r="AG60" s="285"/>
      <c r="AH60" s="285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</row>
    <row r="61" spans="1:47" s="286" customFormat="1" ht="27.75" customHeight="1">
      <c r="A61" s="270"/>
      <c r="B61" s="262"/>
      <c r="C61" s="309"/>
      <c r="D61" s="273"/>
      <c r="E61" s="274"/>
      <c r="F61" s="275"/>
      <c r="G61" s="276">
        <v>43095.413888888892</v>
      </c>
      <c r="H61" s="276">
        <v>43095.790277777778</v>
      </c>
      <c r="I61" s="277"/>
      <c r="J61" s="277"/>
      <c r="K61" s="277"/>
      <c r="L61" s="278">
        <f t="shared" si="12"/>
        <v>0.37638888888614019</v>
      </c>
      <c r="M61" s="278">
        <f t="shared" si="13"/>
        <v>0</v>
      </c>
      <c r="N61" s="278">
        <f t="shared" si="14"/>
        <v>0</v>
      </c>
      <c r="O61" s="278">
        <f t="shared" si="15"/>
        <v>0</v>
      </c>
      <c r="P61" s="279"/>
      <c r="Q61" s="279"/>
      <c r="R61" s="279"/>
      <c r="S61" s="279"/>
      <c r="T61" s="280" t="s">
        <v>464</v>
      </c>
      <c r="U61" s="280"/>
      <c r="V61" s="280"/>
      <c r="W61" s="281" t="s">
        <v>1287</v>
      </c>
      <c r="X61" s="266"/>
      <c r="Y61" s="282"/>
      <c r="Z61" s="282"/>
      <c r="AA61" s="282"/>
      <c r="AB61" s="282"/>
      <c r="AC61" s="282"/>
      <c r="AD61" s="282"/>
      <c r="AE61" s="267"/>
      <c r="AF61" s="285"/>
      <c r="AG61" s="285"/>
      <c r="AH61" s="285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59"/>
      <c r="AU61" s="259"/>
    </row>
    <row r="62" spans="1:47" s="286" customFormat="1" ht="27.75" customHeight="1">
      <c r="A62" s="270"/>
      <c r="B62" s="262"/>
      <c r="C62" s="309"/>
      <c r="D62" s="273"/>
      <c r="E62" s="274"/>
      <c r="F62" s="275"/>
      <c r="G62" s="276">
        <v>43097.26458333333</v>
      </c>
      <c r="H62" s="276">
        <v>43097.26458333333</v>
      </c>
      <c r="I62" s="277"/>
      <c r="J62" s="277"/>
      <c r="K62" s="277"/>
      <c r="L62" s="278">
        <f t="shared" si="12"/>
        <v>0</v>
      </c>
      <c r="M62" s="278">
        <f t="shared" si="13"/>
        <v>0</v>
      </c>
      <c r="N62" s="278">
        <f t="shared" si="14"/>
        <v>0</v>
      </c>
      <c r="O62" s="278">
        <f t="shared" si="15"/>
        <v>0</v>
      </c>
      <c r="P62" s="279"/>
      <c r="Q62" s="279"/>
      <c r="R62" s="279"/>
      <c r="S62" s="279"/>
      <c r="T62" s="276" t="s">
        <v>477</v>
      </c>
      <c r="U62" s="276"/>
      <c r="V62" s="276"/>
      <c r="W62" s="310" t="s">
        <v>1288</v>
      </c>
      <c r="X62" s="266"/>
      <c r="Y62" s="282"/>
      <c r="Z62" s="282"/>
      <c r="AA62" s="282"/>
      <c r="AB62" s="282"/>
      <c r="AC62" s="282"/>
      <c r="AD62" s="282"/>
      <c r="AE62" s="267"/>
      <c r="AF62" s="285"/>
      <c r="AG62" s="285"/>
      <c r="AH62" s="285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</row>
    <row r="63" spans="1:47" s="286" customFormat="1" ht="27.75" customHeight="1">
      <c r="A63" s="270"/>
      <c r="B63" s="262"/>
      <c r="C63" s="309"/>
      <c r="D63" s="273"/>
      <c r="E63" s="274"/>
      <c r="F63" s="275"/>
      <c r="G63" s="311"/>
      <c r="H63" s="311"/>
      <c r="I63" s="277"/>
      <c r="J63" s="277"/>
      <c r="K63" s="277"/>
      <c r="L63" s="278">
        <f t="shared" si="12"/>
        <v>0</v>
      </c>
      <c r="M63" s="278">
        <f t="shared" si="13"/>
        <v>0</v>
      </c>
      <c r="N63" s="278">
        <f t="shared" si="14"/>
        <v>0</v>
      </c>
      <c r="O63" s="278">
        <f t="shared" si="15"/>
        <v>0</v>
      </c>
      <c r="P63" s="279"/>
      <c r="Q63" s="279"/>
      <c r="R63" s="279"/>
      <c r="S63" s="279"/>
      <c r="T63" s="336"/>
      <c r="U63" s="336"/>
      <c r="V63" s="336"/>
      <c r="W63" s="333"/>
      <c r="X63" s="266"/>
      <c r="Y63" s="282"/>
      <c r="Z63" s="282"/>
      <c r="AA63" s="282"/>
      <c r="AB63" s="282"/>
      <c r="AC63" s="282"/>
      <c r="AD63" s="282"/>
      <c r="AE63" s="267"/>
      <c r="AF63" s="285"/>
      <c r="AG63" s="285"/>
      <c r="AH63" s="285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</row>
    <row r="64" spans="1:47" s="297" customFormat="1" ht="30" customHeight="1">
      <c r="A64" s="291"/>
      <c r="B64" s="292"/>
      <c r="C64" s="293" t="s">
        <v>47</v>
      </c>
      <c r="D64" s="292"/>
      <c r="E64" s="274"/>
      <c r="F64" s="275" t="s">
        <v>43</v>
      </c>
      <c r="G64" s="303"/>
      <c r="H64" s="303"/>
      <c r="I64" s="275" t="s">
        <v>43</v>
      </c>
      <c r="J64" s="275" t="s">
        <v>43</v>
      </c>
      <c r="K64" s="275" t="s">
        <v>43</v>
      </c>
      <c r="L64" s="278">
        <f>SUM(L54:L63)</f>
        <v>1.7569444444452529</v>
      </c>
      <c r="M64" s="278">
        <f>SUM(M54:M63)</f>
        <v>0</v>
      </c>
      <c r="N64" s="278">
        <f>SUM(N54:N63)</f>
        <v>0.72222222221898846</v>
      </c>
      <c r="O64" s="278">
        <f>SUM(O54:O63)</f>
        <v>0</v>
      </c>
      <c r="P64" s="278"/>
      <c r="Q64" s="278"/>
      <c r="R64" s="278"/>
      <c r="S64" s="278"/>
      <c r="T64" s="292"/>
      <c r="U64" s="292"/>
      <c r="V64" s="292"/>
      <c r="W64" s="308"/>
      <c r="X64" s="266"/>
      <c r="Y64" s="282">
        <f>$AE$9-((N64*24))</f>
        <v>726.66666666674428</v>
      </c>
      <c r="Z64" s="274">
        <v>1374</v>
      </c>
      <c r="AA64" s="273">
        <v>318.91899999999998</v>
      </c>
      <c r="AB64" s="283">
        <f t="shared" ref="AB64" si="16">Z64*AA64</f>
        <v>438194.70599999995</v>
      </c>
      <c r="AC64" s="282">
        <f>(AB64*(Y64-L64*24))/Y64</f>
        <v>412767.3526472387</v>
      </c>
      <c r="AD64" s="282">
        <f t="shared" ref="AD64" si="17">(AC64/AB64)*100</f>
        <v>94.197247706419972</v>
      </c>
      <c r="AE64" s="296"/>
    </row>
    <row r="65" spans="1:31" s="297" customFormat="1" ht="30" customHeight="1">
      <c r="A65" s="291">
        <v>5</v>
      </c>
      <c r="B65" s="262" t="s">
        <v>441</v>
      </c>
      <c r="C65" s="309" t="s">
        <v>442</v>
      </c>
      <c r="D65" s="292">
        <v>251.613</v>
      </c>
      <c r="E65" s="274" t="s">
        <v>534</v>
      </c>
      <c r="F65" s="275" t="s">
        <v>43</v>
      </c>
      <c r="G65" s="276">
        <v>43070.408333333333</v>
      </c>
      <c r="H65" s="276">
        <v>43070.797222222223</v>
      </c>
      <c r="I65" s="277"/>
      <c r="J65" s="277"/>
      <c r="K65" s="277"/>
      <c r="L65" s="278">
        <f>IF(RIGHT(T65)="T",(+H65-G65),0)</f>
        <v>0.38888888889050577</v>
      </c>
      <c r="M65" s="278">
        <f>IF(RIGHT(T65)="U",(+H65-G65),0)</f>
        <v>0</v>
      </c>
      <c r="N65" s="278">
        <f>IF(RIGHT(T65)="C",(+H65-G65),0)</f>
        <v>0</v>
      </c>
      <c r="O65" s="278">
        <f>IF(RIGHT(T65)="D",(+H65-G65),0)</f>
        <v>0</v>
      </c>
      <c r="P65" s="279"/>
      <c r="Q65" s="279"/>
      <c r="R65" s="279"/>
      <c r="S65" s="279"/>
      <c r="T65" s="280" t="s">
        <v>464</v>
      </c>
      <c r="U65" s="280"/>
      <c r="V65" s="280"/>
      <c r="W65" s="281" t="s">
        <v>1290</v>
      </c>
      <c r="X65" s="266"/>
      <c r="Y65" s="282"/>
      <c r="Z65" s="282"/>
      <c r="AA65" s="282"/>
      <c r="AB65" s="282"/>
      <c r="AC65" s="282"/>
      <c r="AD65" s="282"/>
      <c r="AE65" s="296"/>
    </row>
    <row r="66" spans="1:31" s="297" customFormat="1" ht="30" customHeight="1">
      <c r="A66" s="291"/>
      <c r="B66" s="262"/>
      <c r="C66" s="309"/>
      <c r="D66" s="292"/>
      <c r="E66" s="274"/>
      <c r="F66" s="275"/>
      <c r="G66" s="276">
        <v>43071.383333333331</v>
      </c>
      <c r="H66" s="276">
        <v>43071.779166666667</v>
      </c>
      <c r="I66" s="277"/>
      <c r="J66" s="277"/>
      <c r="K66" s="277"/>
      <c r="L66" s="278">
        <f>IF(RIGHT(T66)="T",(+H66-G66),0)</f>
        <v>0.39583333333575865</v>
      </c>
      <c r="M66" s="278">
        <f>IF(RIGHT(T66)="U",(+H66-G66),0)</f>
        <v>0</v>
      </c>
      <c r="N66" s="278">
        <f>IF(RIGHT(T66)="C",(+H66-G66),0)</f>
        <v>0</v>
      </c>
      <c r="O66" s="278">
        <f>IF(RIGHT(T66)="D",(+H66-G66),0)</f>
        <v>0</v>
      </c>
      <c r="P66" s="279"/>
      <c r="Q66" s="279"/>
      <c r="R66" s="279"/>
      <c r="S66" s="279"/>
      <c r="T66" s="280" t="s">
        <v>464</v>
      </c>
      <c r="U66" s="280"/>
      <c r="V66" s="280"/>
      <c r="W66" s="281" t="s">
        <v>1287</v>
      </c>
      <c r="X66" s="266"/>
      <c r="Y66" s="282"/>
      <c r="Z66" s="282"/>
      <c r="AA66" s="282"/>
      <c r="AB66" s="282"/>
      <c r="AC66" s="282"/>
      <c r="AD66" s="282"/>
      <c r="AE66" s="296"/>
    </row>
    <row r="67" spans="1:31" s="297" customFormat="1" ht="30" customHeight="1">
      <c r="A67" s="291"/>
      <c r="B67" s="262"/>
      <c r="C67" s="309"/>
      <c r="D67" s="292"/>
      <c r="E67" s="274"/>
      <c r="F67" s="275"/>
      <c r="G67" s="276">
        <v>43072.38958333333</v>
      </c>
      <c r="H67" s="276">
        <v>43072.779861111114</v>
      </c>
      <c r="I67" s="277"/>
      <c r="J67" s="277"/>
      <c r="K67" s="277"/>
      <c r="L67" s="278">
        <f>IF(RIGHT(T67)="T",(+H67-G67),0)</f>
        <v>0.39027777778392192</v>
      </c>
      <c r="M67" s="278">
        <f>IF(RIGHT(T67)="U",(+H67-G67),0)</f>
        <v>0</v>
      </c>
      <c r="N67" s="278">
        <f>IF(RIGHT(T67)="C",(+H67-G67),0)</f>
        <v>0</v>
      </c>
      <c r="O67" s="278">
        <f>IF(RIGHT(T67)="D",(+H67-G67),0)</f>
        <v>0</v>
      </c>
      <c r="P67" s="279"/>
      <c r="Q67" s="279"/>
      <c r="R67" s="279"/>
      <c r="S67" s="279"/>
      <c r="T67" s="280" t="s">
        <v>464</v>
      </c>
      <c r="U67" s="280"/>
      <c r="V67" s="280"/>
      <c r="W67" s="281" t="s">
        <v>1287</v>
      </c>
      <c r="X67" s="266"/>
      <c r="Y67" s="282"/>
      <c r="Z67" s="282"/>
      <c r="AA67" s="282"/>
      <c r="AB67" s="282"/>
      <c r="AC67" s="282"/>
      <c r="AD67" s="282"/>
      <c r="AE67" s="296"/>
    </row>
    <row r="68" spans="1:31" s="297" customFormat="1" ht="30" customHeight="1">
      <c r="A68" s="291"/>
      <c r="B68" s="262"/>
      <c r="C68" s="309"/>
      <c r="D68" s="292"/>
      <c r="E68" s="274"/>
      <c r="F68" s="275" t="s">
        <v>43</v>
      </c>
      <c r="G68" s="276">
        <v>43073.364583333336</v>
      </c>
      <c r="H68" s="276">
        <v>43073.762499999997</v>
      </c>
      <c r="I68" s="277"/>
      <c r="J68" s="277"/>
      <c r="K68" s="277"/>
      <c r="L68" s="278">
        <f>IF(RIGHT(T68)="T",(+H68-G68),0)</f>
        <v>0.39791666666133096</v>
      </c>
      <c r="M68" s="278">
        <f>IF(RIGHT(T68)="U",(+H68-G68),0)</f>
        <v>0</v>
      </c>
      <c r="N68" s="278">
        <f>IF(RIGHT(T68)="C",(+H68-G68),0)</f>
        <v>0</v>
      </c>
      <c r="O68" s="278">
        <f>IF(RIGHT(T68)="D",(+H68-G68),0)</f>
        <v>0</v>
      </c>
      <c r="P68" s="279"/>
      <c r="Q68" s="279"/>
      <c r="R68" s="279"/>
      <c r="S68" s="279"/>
      <c r="T68" s="280" t="s">
        <v>464</v>
      </c>
      <c r="U68" s="280"/>
      <c r="V68" s="280"/>
      <c r="W68" s="281" t="s">
        <v>1294</v>
      </c>
      <c r="X68" s="266"/>
      <c r="Y68" s="282"/>
      <c r="Z68" s="282"/>
      <c r="AA68" s="282"/>
      <c r="AB68" s="282"/>
      <c r="AC68" s="282"/>
      <c r="AD68" s="282"/>
      <c r="AE68" s="296"/>
    </row>
    <row r="69" spans="1:31" s="297" customFormat="1" ht="29.25" customHeight="1">
      <c r="A69" s="291"/>
      <c r="B69" s="262"/>
      <c r="C69" s="293" t="s">
        <v>47</v>
      </c>
      <c r="D69" s="292"/>
      <c r="E69" s="274"/>
      <c r="F69" s="275" t="s">
        <v>43</v>
      </c>
      <c r="G69" s="303"/>
      <c r="H69" s="303"/>
      <c r="I69" s="275" t="s">
        <v>43</v>
      </c>
      <c r="J69" s="275" t="s">
        <v>43</v>
      </c>
      <c r="K69" s="275" t="s">
        <v>43</v>
      </c>
      <c r="L69" s="278">
        <f>SUM(L65:L68)</f>
        <v>1.5729166666715173</v>
      </c>
      <c r="M69" s="278">
        <f>SUM(M65:M68)</f>
        <v>0</v>
      </c>
      <c r="N69" s="278">
        <f>SUM(N65:N68)</f>
        <v>0</v>
      </c>
      <c r="O69" s="278">
        <f>SUM(O65:O68)</f>
        <v>0</v>
      </c>
      <c r="P69" s="278"/>
      <c r="Q69" s="278"/>
      <c r="R69" s="278"/>
      <c r="S69" s="278"/>
      <c r="T69" s="292"/>
      <c r="U69" s="292"/>
      <c r="V69" s="292"/>
      <c r="W69" s="308"/>
      <c r="X69" s="266"/>
      <c r="Y69" s="282">
        <v>744</v>
      </c>
      <c r="Z69" s="274">
        <v>1019</v>
      </c>
      <c r="AA69" s="273">
        <v>251.613</v>
      </c>
      <c r="AB69" s="283">
        <f>Z69*AA69</f>
        <v>256393.647</v>
      </c>
      <c r="AC69" s="282">
        <f>(AB69*(Y69-L69*24))/Y69</f>
        <v>243384.42633564537</v>
      </c>
      <c r="AD69" s="282">
        <f t="shared" ref="AD69" si="18">(AC69/AB69)*100</f>
        <v>94.926075268801554</v>
      </c>
      <c r="AE69" s="296"/>
    </row>
    <row r="70" spans="1:31" s="297" customFormat="1" ht="30" customHeight="1">
      <c r="A70" s="291">
        <v>6</v>
      </c>
      <c r="B70" s="262" t="s">
        <v>471</v>
      </c>
      <c r="C70" s="309" t="s">
        <v>472</v>
      </c>
      <c r="D70" s="273">
        <v>165.98</v>
      </c>
      <c r="E70" s="274" t="s">
        <v>534</v>
      </c>
      <c r="F70" s="275" t="s">
        <v>43</v>
      </c>
      <c r="G70" s="276">
        <v>43096.568055555559</v>
      </c>
      <c r="H70" s="276">
        <v>43096.770138888889</v>
      </c>
      <c r="I70" s="277"/>
      <c r="J70" s="277"/>
      <c r="K70" s="277"/>
      <c r="L70" s="278">
        <f>IF(RIGHT(T70)="T",(+H70-G70),0)</f>
        <v>0.20208333332993789</v>
      </c>
      <c r="M70" s="278">
        <f>IF(RIGHT(T70)="U",(+H70-G70),0)</f>
        <v>0</v>
      </c>
      <c r="N70" s="278">
        <f>IF(RIGHT(T70)="C",(+H70-G70),0)</f>
        <v>0</v>
      </c>
      <c r="O70" s="278">
        <f>IF(RIGHT(T70)="D",(+H70-G70),0)</f>
        <v>0</v>
      </c>
      <c r="P70" s="279"/>
      <c r="Q70" s="279"/>
      <c r="R70" s="279"/>
      <c r="S70" s="279"/>
      <c r="T70" s="280" t="s">
        <v>464</v>
      </c>
      <c r="U70" s="280"/>
      <c r="V70" s="280"/>
      <c r="W70" s="281" t="s">
        <v>1296</v>
      </c>
      <c r="X70" s="266"/>
      <c r="Y70" s="282"/>
      <c r="Z70" s="282"/>
      <c r="AA70" s="282"/>
      <c r="AB70" s="282"/>
      <c r="AC70" s="282"/>
      <c r="AD70" s="282"/>
      <c r="AE70" s="296"/>
    </row>
    <row r="71" spans="1:31" s="297" customFormat="1" ht="30" customHeight="1">
      <c r="A71" s="291"/>
      <c r="B71" s="262"/>
      <c r="C71" s="312"/>
      <c r="D71" s="273"/>
      <c r="E71" s="274"/>
      <c r="F71" s="275" t="s">
        <v>43</v>
      </c>
      <c r="G71" s="289"/>
      <c r="H71" s="289"/>
      <c r="I71" s="277"/>
      <c r="J71" s="277"/>
      <c r="K71" s="277"/>
      <c r="L71" s="278">
        <f>IF(RIGHT(T71)="T",(+H71-G71),0)</f>
        <v>0</v>
      </c>
      <c r="M71" s="278">
        <f>IF(RIGHT(T71)="U",(+H71-G71),0)</f>
        <v>0</v>
      </c>
      <c r="N71" s="278">
        <f>IF(RIGHT(T71)="C",(+H71-G71),0)</f>
        <v>0</v>
      </c>
      <c r="O71" s="278">
        <f>IF(RIGHT(T71)="D",(+H71-G71),0)</f>
        <v>0</v>
      </c>
      <c r="P71" s="279"/>
      <c r="Q71" s="279"/>
      <c r="R71" s="279"/>
      <c r="S71" s="279"/>
      <c r="T71" s="188"/>
      <c r="U71" s="188"/>
      <c r="V71" s="188"/>
      <c r="W71" s="290"/>
      <c r="X71" s="266"/>
      <c r="Y71" s="282"/>
      <c r="Z71" s="282"/>
      <c r="AA71" s="282"/>
      <c r="AB71" s="282"/>
      <c r="AC71" s="282"/>
      <c r="AD71" s="282"/>
      <c r="AE71" s="296"/>
    </row>
    <row r="72" spans="1:31" s="297" customFormat="1" ht="30" customHeight="1">
      <c r="A72" s="291"/>
      <c r="B72" s="262"/>
      <c r="C72" s="293" t="s">
        <v>47</v>
      </c>
      <c r="D72" s="292"/>
      <c r="E72" s="274"/>
      <c r="F72" s="275" t="s">
        <v>43</v>
      </c>
      <c r="G72" s="294"/>
      <c r="H72" s="294"/>
      <c r="I72" s="275" t="s">
        <v>43</v>
      </c>
      <c r="J72" s="275" t="s">
        <v>43</v>
      </c>
      <c r="K72" s="275" t="s">
        <v>43</v>
      </c>
      <c r="L72" s="278">
        <f>SUM(L70:L71)</f>
        <v>0.20208333332993789</v>
      </c>
      <c r="M72" s="278">
        <f t="shared" ref="M72:O72" si="19">SUM(M70:M71)</f>
        <v>0</v>
      </c>
      <c r="N72" s="278">
        <f t="shared" si="19"/>
        <v>0</v>
      </c>
      <c r="O72" s="278">
        <f t="shared" si="19"/>
        <v>0</v>
      </c>
      <c r="P72" s="278"/>
      <c r="Q72" s="278"/>
      <c r="R72" s="278"/>
      <c r="S72" s="278"/>
      <c r="T72" s="292"/>
      <c r="U72" s="292"/>
      <c r="V72" s="292"/>
      <c r="W72" s="308"/>
      <c r="X72" s="266"/>
      <c r="Y72" s="282">
        <f>$AE$9-((N72*24))</f>
        <v>744</v>
      </c>
      <c r="Z72" s="274">
        <v>1419</v>
      </c>
      <c r="AA72" s="273">
        <v>165.98</v>
      </c>
      <c r="AB72" s="283">
        <f t="shared" ref="AB72" si="20">Z72*AA72</f>
        <v>235525.62</v>
      </c>
      <c r="AC72" s="282">
        <f>(AB72*(Y72-L72*24))/Y72</f>
        <v>233990.27153631611</v>
      </c>
      <c r="AD72" s="282">
        <f t="shared" ref="AD72" si="21">(AC72/AB72)*100</f>
        <v>99.348118279580845</v>
      </c>
      <c r="AE72" s="296"/>
    </row>
    <row r="73" spans="1:31" s="297" customFormat="1" ht="12.75">
      <c r="A73" s="291">
        <v>7</v>
      </c>
      <c r="B73" s="262" t="s">
        <v>473</v>
      </c>
      <c r="C73" s="309" t="s">
        <v>474</v>
      </c>
      <c r="D73" s="273">
        <v>223</v>
      </c>
      <c r="E73" s="274" t="s">
        <v>534</v>
      </c>
      <c r="F73" s="275" t="s">
        <v>43</v>
      </c>
      <c r="G73" s="313"/>
      <c r="H73" s="313"/>
      <c r="I73" s="277"/>
      <c r="J73" s="277"/>
      <c r="K73" s="277"/>
      <c r="L73" s="278">
        <f>IF(RIGHT(T73)="T",(+H73-G73),0)</f>
        <v>0</v>
      </c>
      <c r="M73" s="278">
        <f>IF(RIGHT(T73)="U",(+H73-G73),0)</f>
        <v>0</v>
      </c>
      <c r="N73" s="278">
        <f>IF(RIGHT(T73)="C",(+H73-G73),0)</f>
        <v>0</v>
      </c>
      <c r="O73" s="278">
        <f>IF(RIGHT(T73)="D",(+H73-G73),0)</f>
        <v>0</v>
      </c>
      <c r="P73" s="279"/>
      <c r="Q73" s="279"/>
      <c r="R73" s="279"/>
      <c r="S73" s="279"/>
      <c r="T73" s="187"/>
      <c r="U73" s="187"/>
      <c r="V73" s="187"/>
      <c r="W73" s="302"/>
      <c r="X73" s="266"/>
      <c r="Y73" s="282"/>
      <c r="Z73" s="282"/>
      <c r="AA73" s="282"/>
      <c r="AB73" s="282"/>
      <c r="AC73" s="282"/>
      <c r="AD73" s="282"/>
      <c r="AE73" s="296"/>
    </row>
    <row r="74" spans="1:31" s="297" customFormat="1" ht="12.75">
      <c r="A74" s="291"/>
      <c r="B74" s="262"/>
      <c r="C74" s="309"/>
      <c r="D74" s="273"/>
      <c r="E74" s="274"/>
      <c r="F74" s="275"/>
      <c r="G74" s="289"/>
      <c r="H74" s="289"/>
      <c r="I74" s="277"/>
      <c r="J74" s="277"/>
      <c r="K74" s="277"/>
      <c r="L74" s="278">
        <f>IF(RIGHT(T74)="T",(+H74-G74),0)</f>
        <v>0</v>
      </c>
      <c r="M74" s="278">
        <f>IF(RIGHT(T74)="U",(+H74-G74),0)</f>
        <v>0</v>
      </c>
      <c r="N74" s="278">
        <f>IF(RIGHT(T74)="C",(+H74-G74),0)</f>
        <v>0</v>
      </c>
      <c r="O74" s="278">
        <f>IF(RIGHT(T74)="D",(+H74-G74),0)</f>
        <v>0</v>
      </c>
      <c r="P74" s="279"/>
      <c r="Q74" s="279"/>
      <c r="R74" s="279"/>
      <c r="S74" s="279"/>
      <c r="T74" s="314"/>
      <c r="U74" s="314"/>
      <c r="V74" s="314"/>
      <c r="W74" s="290"/>
      <c r="X74" s="266"/>
      <c r="Y74" s="282"/>
      <c r="Z74" s="282"/>
      <c r="AA74" s="282"/>
      <c r="AB74" s="282"/>
      <c r="AC74" s="282"/>
      <c r="AD74" s="282"/>
      <c r="AE74" s="296"/>
    </row>
    <row r="75" spans="1:31" s="297" customFormat="1" ht="12.75">
      <c r="A75" s="291"/>
      <c r="B75" s="262"/>
      <c r="C75" s="309"/>
      <c r="D75" s="273"/>
      <c r="E75" s="274"/>
      <c r="F75" s="275"/>
      <c r="G75" s="289"/>
      <c r="H75" s="289"/>
      <c r="I75" s="277"/>
      <c r="J75" s="277"/>
      <c r="K75" s="277"/>
      <c r="L75" s="278">
        <f>IF(RIGHT(T75)="T",(+H75-G75),0)</f>
        <v>0</v>
      </c>
      <c r="M75" s="278">
        <f>IF(RIGHT(T75)="U",(+H75-G75),0)</f>
        <v>0</v>
      </c>
      <c r="N75" s="278">
        <f>IF(RIGHT(T75)="C",(+H75-G75),0)</f>
        <v>0</v>
      </c>
      <c r="O75" s="278">
        <f>IF(RIGHT(T75)="D",(+H75-G75),0)</f>
        <v>0</v>
      </c>
      <c r="P75" s="279"/>
      <c r="Q75" s="279"/>
      <c r="R75" s="279"/>
      <c r="S75" s="279"/>
      <c r="T75" s="188"/>
      <c r="U75" s="188"/>
      <c r="V75" s="188"/>
      <c r="W75" s="290"/>
      <c r="X75" s="266"/>
      <c r="Y75" s="282"/>
      <c r="Z75" s="282"/>
      <c r="AA75" s="282"/>
      <c r="AB75" s="282"/>
      <c r="AC75" s="282"/>
      <c r="AD75" s="282"/>
      <c r="AE75" s="296"/>
    </row>
    <row r="76" spans="1:31" s="297" customFormat="1" ht="30" customHeight="1">
      <c r="A76" s="291"/>
      <c r="B76" s="262"/>
      <c r="C76" s="293" t="s">
        <v>47</v>
      </c>
      <c r="D76" s="292"/>
      <c r="E76" s="274"/>
      <c r="F76" s="275" t="s">
        <v>43</v>
      </c>
      <c r="G76" s="315"/>
      <c r="H76" s="315"/>
      <c r="I76" s="275" t="s">
        <v>43</v>
      </c>
      <c r="J76" s="275" t="s">
        <v>43</v>
      </c>
      <c r="K76" s="275" t="s">
        <v>43</v>
      </c>
      <c r="L76" s="278">
        <f>SUM(L73:L75)</f>
        <v>0</v>
      </c>
      <c r="M76" s="278">
        <f>SUM(M73:M75)</f>
        <v>0</v>
      </c>
      <c r="N76" s="278">
        <f>SUM(N73:N75)</f>
        <v>0</v>
      </c>
      <c r="O76" s="278">
        <f>SUM(O73:O75)</f>
        <v>0</v>
      </c>
      <c r="P76" s="278"/>
      <c r="Q76" s="278"/>
      <c r="R76" s="278"/>
      <c r="S76" s="278"/>
      <c r="T76" s="292"/>
      <c r="U76" s="292"/>
      <c r="V76" s="292"/>
      <c r="W76" s="308"/>
      <c r="X76" s="266"/>
      <c r="Y76" s="282">
        <f>$AE$9-((N76*24))</f>
        <v>744</v>
      </c>
      <c r="Z76" s="274">
        <v>1393</v>
      </c>
      <c r="AA76" s="273">
        <v>223</v>
      </c>
      <c r="AB76" s="283">
        <f t="shared" ref="AB76" si="22">Z76*AA76</f>
        <v>310639</v>
      </c>
      <c r="AC76" s="282">
        <f>(AB76*(Y76-L76*24))/Y76</f>
        <v>310639</v>
      </c>
      <c r="AD76" s="282">
        <f t="shared" ref="AD76" si="23">(AC76/AB76)*100</f>
        <v>100</v>
      </c>
      <c r="AE76" s="296"/>
    </row>
    <row r="77" spans="1:31" s="297" customFormat="1" ht="30" customHeight="1">
      <c r="A77" s="291">
        <v>8</v>
      </c>
      <c r="B77" s="321" t="s">
        <v>511</v>
      </c>
      <c r="C77" s="309" t="s">
        <v>488</v>
      </c>
      <c r="D77" s="273">
        <v>465.8</v>
      </c>
      <c r="E77" s="274" t="s">
        <v>534</v>
      </c>
      <c r="F77" s="275" t="s">
        <v>43</v>
      </c>
      <c r="G77" s="276">
        <v>43073.034722222219</v>
      </c>
      <c r="H77" s="276">
        <v>43073.238888888889</v>
      </c>
      <c r="I77" s="277"/>
      <c r="J77" s="277"/>
      <c r="K77" s="277"/>
      <c r="L77" s="278">
        <f t="shared" ref="L77:L89" si="24">IF(RIGHT(T77)="T",(+H77-G77),0)</f>
        <v>0</v>
      </c>
      <c r="M77" s="278">
        <f t="shared" ref="M77:M89" si="25">IF(RIGHT(T77)="U",(+H77-G77),0)</f>
        <v>0</v>
      </c>
      <c r="N77" s="278">
        <f t="shared" ref="N77:N89" si="26">IF(RIGHT(T77)="C",(+H77-G77),0)</f>
        <v>0</v>
      </c>
      <c r="O77" s="278">
        <f t="shared" ref="O77:O89" si="27">IF(RIGHT(T77)="D",(+H77-G77),0)</f>
        <v>0.20416666667006211</v>
      </c>
      <c r="P77" s="279"/>
      <c r="Q77" s="279"/>
      <c r="R77" s="279"/>
      <c r="S77" s="279"/>
      <c r="T77" s="280" t="s">
        <v>46</v>
      </c>
      <c r="U77" s="280"/>
      <c r="V77" s="280"/>
      <c r="W77" s="281" t="s">
        <v>1255</v>
      </c>
      <c r="X77" s="266"/>
      <c r="Y77" s="282"/>
      <c r="Z77" s="282"/>
      <c r="AA77" s="282"/>
      <c r="AB77" s="282"/>
      <c r="AC77" s="282"/>
      <c r="AD77" s="282"/>
      <c r="AE77" s="296"/>
    </row>
    <row r="78" spans="1:31" s="297" customFormat="1" ht="30" customHeight="1">
      <c r="A78" s="291"/>
      <c r="B78" s="321"/>
      <c r="C78" s="309"/>
      <c r="D78" s="273"/>
      <c r="E78" s="274"/>
      <c r="F78" s="275"/>
      <c r="G78" s="276">
        <v>43080.07916666667</v>
      </c>
      <c r="H78" s="276">
        <v>43080.275694444441</v>
      </c>
      <c r="I78" s="277"/>
      <c r="J78" s="277"/>
      <c r="K78" s="277"/>
      <c r="L78" s="278">
        <f t="shared" si="24"/>
        <v>0</v>
      </c>
      <c r="M78" s="278">
        <f t="shared" si="25"/>
        <v>0</v>
      </c>
      <c r="N78" s="278">
        <f t="shared" si="26"/>
        <v>0</v>
      </c>
      <c r="O78" s="278">
        <f t="shared" si="27"/>
        <v>0.1965277777708252</v>
      </c>
      <c r="P78" s="279"/>
      <c r="Q78" s="279"/>
      <c r="R78" s="279"/>
      <c r="S78" s="279"/>
      <c r="T78" s="280" t="s">
        <v>46</v>
      </c>
      <c r="U78" s="280"/>
      <c r="V78" s="280"/>
      <c r="W78" s="281" t="s">
        <v>1138</v>
      </c>
      <c r="X78" s="266"/>
      <c r="Y78" s="282"/>
      <c r="Z78" s="282"/>
      <c r="AA78" s="282"/>
      <c r="AB78" s="282"/>
      <c r="AC78" s="282"/>
      <c r="AD78" s="282"/>
      <c r="AE78" s="296"/>
    </row>
    <row r="79" spans="1:31" s="297" customFormat="1" ht="30" customHeight="1">
      <c r="A79" s="291"/>
      <c r="B79" s="321"/>
      <c r="C79" s="309"/>
      <c r="D79" s="273"/>
      <c r="E79" s="274"/>
      <c r="F79" s="275"/>
      <c r="G79" s="276">
        <v>43080.843055555553</v>
      </c>
      <c r="H79" s="276">
        <v>43081.313194444447</v>
      </c>
      <c r="I79" s="277"/>
      <c r="J79" s="277"/>
      <c r="K79" s="277"/>
      <c r="L79" s="278">
        <f t="shared" si="24"/>
        <v>0</v>
      </c>
      <c r="M79" s="278">
        <f t="shared" si="25"/>
        <v>0</v>
      </c>
      <c r="N79" s="278">
        <f t="shared" si="26"/>
        <v>0</v>
      </c>
      <c r="O79" s="278">
        <f t="shared" si="27"/>
        <v>0.47013888889341615</v>
      </c>
      <c r="P79" s="279"/>
      <c r="Q79" s="279"/>
      <c r="R79" s="279"/>
      <c r="S79" s="279"/>
      <c r="T79" s="280" t="s">
        <v>46</v>
      </c>
      <c r="U79" s="280"/>
      <c r="V79" s="280"/>
      <c r="W79" s="281" t="s">
        <v>1138</v>
      </c>
      <c r="X79" s="266"/>
      <c r="Y79" s="282"/>
      <c r="Z79" s="282"/>
      <c r="AA79" s="282"/>
      <c r="AB79" s="282"/>
      <c r="AC79" s="282"/>
      <c r="AD79" s="282"/>
      <c r="AE79" s="296"/>
    </row>
    <row r="80" spans="1:31" s="297" customFormat="1" ht="30" customHeight="1">
      <c r="A80" s="291"/>
      <c r="B80" s="321"/>
      <c r="C80" s="309"/>
      <c r="D80" s="273"/>
      <c r="E80" s="274"/>
      <c r="F80" s="275"/>
      <c r="G80" s="276">
        <v>43083.044444444444</v>
      </c>
      <c r="H80" s="276">
        <v>43083.375694444447</v>
      </c>
      <c r="I80" s="277"/>
      <c r="J80" s="277"/>
      <c r="K80" s="277"/>
      <c r="L80" s="278">
        <f t="shared" si="24"/>
        <v>0</v>
      </c>
      <c r="M80" s="278">
        <f t="shared" si="25"/>
        <v>0</v>
      </c>
      <c r="N80" s="278">
        <f t="shared" si="26"/>
        <v>0</v>
      </c>
      <c r="O80" s="278">
        <f t="shared" si="27"/>
        <v>0.33125000000291038</v>
      </c>
      <c r="P80" s="279"/>
      <c r="Q80" s="279"/>
      <c r="R80" s="279"/>
      <c r="S80" s="279"/>
      <c r="T80" s="280" t="s">
        <v>46</v>
      </c>
      <c r="U80" s="280"/>
      <c r="V80" s="280"/>
      <c r="W80" s="281" t="s">
        <v>1259</v>
      </c>
      <c r="X80" s="266"/>
      <c r="Y80" s="282"/>
      <c r="Z80" s="282"/>
      <c r="AA80" s="282"/>
      <c r="AB80" s="282"/>
      <c r="AC80" s="282"/>
      <c r="AD80" s="282"/>
      <c r="AE80" s="296"/>
    </row>
    <row r="81" spans="1:31" s="297" customFormat="1" ht="30" customHeight="1">
      <c r="A81" s="291"/>
      <c r="B81" s="321"/>
      <c r="C81" s="309"/>
      <c r="D81" s="273"/>
      <c r="E81" s="274"/>
      <c r="F81" s="275"/>
      <c r="G81" s="276">
        <v>43085.034722222219</v>
      </c>
      <c r="H81" s="276">
        <v>43085.364583333336</v>
      </c>
      <c r="I81" s="277"/>
      <c r="J81" s="277"/>
      <c r="K81" s="277"/>
      <c r="L81" s="278">
        <f t="shared" si="24"/>
        <v>0</v>
      </c>
      <c r="M81" s="278">
        <f t="shared" si="25"/>
        <v>0</v>
      </c>
      <c r="N81" s="278">
        <f t="shared" si="26"/>
        <v>0</v>
      </c>
      <c r="O81" s="278">
        <f t="shared" si="27"/>
        <v>0.32986111111677019</v>
      </c>
      <c r="P81" s="279"/>
      <c r="Q81" s="279"/>
      <c r="R81" s="279"/>
      <c r="S81" s="279"/>
      <c r="T81" s="280" t="s">
        <v>46</v>
      </c>
      <c r="U81" s="280"/>
      <c r="V81" s="280"/>
      <c r="W81" s="281" t="s">
        <v>1261</v>
      </c>
      <c r="X81" s="266"/>
      <c r="Y81" s="282"/>
      <c r="Z81" s="282"/>
      <c r="AA81" s="282"/>
      <c r="AB81" s="282"/>
      <c r="AC81" s="282"/>
      <c r="AD81" s="282"/>
      <c r="AE81" s="296"/>
    </row>
    <row r="82" spans="1:31" s="297" customFormat="1" ht="30" customHeight="1">
      <c r="A82" s="291"/>
      <c r="B82" s="321"/>
      <c r="C82" s="309"/>
      <c r="D82" s="273"/>
      <c r="E82" s="274"/>
      <c r="F82" s="275"/>
      <c r="G82" s="276">
        <v>43085.993750000001</v>
      </c>
      <c r="H82" s="276">
        <v>43086.280555555553</v>
      </c>
      <c r="I82" s="277"/>
      <c r="J82" s="277"/>
      <c r="K82" s="277"/>
      <c r="L82" s="278">
        <f t="shared" si="24"/>
        <v>0</v>
      </c>
      <c r="M82" s="278">
        <f t="shared" si="25"/>
        <v>0</v>
      </c>
      <c r="N82" s="278">
        <f t="shared" si="26"/>
        <v>0</v>
      </c>
      <c r="O82" s="278">
        <f t="shared" si="27"/>
        <v>0.28680555555183673</v>
      </c>
      <c r="P82" s="279"/>
      <c r="Q82" s="279"/>
      <c r="R82" s="279"/>
      <c r="S82" s="279"/>
      <c r="T82" s="280" t="s">
        <v>46</v>
      </c>
      <c r="U82" s="280"/>
      <c r="V82" s="280"/>
      <c r="W82" s="281" t="s">
        <v>1263</v>
      </c>
      <c r="X82" s="266"/>
      <c r="Y82" s="282"/>
      <c r="Z82" s="282"/>
      <c r="AA82" s="282"/>
      <c r="AB82" s="282"/>
      <c r="AC82" s="282"/>
      <c r="AD82" s="282"/>
      <c r="AE82" s="296"/>
    </row>
    <row r="83" spans="1:31" s="297" customFormat="1" ht="30" customHeight="1">
      <c r="A83" s="291"/>
      <c r="B83" s="321"/>
      <c r="C83" s="309"/>
      <c r="D83" s="273"/>
      <c r="E83" s="274"/>
      <c r="F83" s="275"/>
      <c r="G83" s="276">
        <v>43091.120138888888</v>
      </c>
      <c r="H83" s="276">
        <v>43091.254861111112</v>
      </c>
      <c r="I83" s="277"/>
      <c r="J83" s="277"/>
      <c r="K83" s="277"/>
      <c r="L83" s="278">
        <f t="shared" si="24"/>
        <v>0</v>
      </c>
      <c r="M83" s="278">
        <f t="shared" si="25"/>
        <v>0</v>
      </c>
      <c r="N83" s="278">
        <f t="shared" si="26"/>
        <v>0</v>
      </c>
      <c r="O83" s="278">
        <f t="shared" si="27"/>
        <v>0.13472222222480923</v>
      </c>
      <c r="P83" s="279"/>
      <c r="Q83" s="279"/>
      <c r="R83" s="279"/>
      <c r="S83" s="279"/>
      <c r="T83" s="280" t="s">
        <v>46</v>
      </c>
      <c r="U83" s="280"/>
      <c r="V83" s="280"/>
      <c r="W83" s="281" t="s">
        <v>1265</v>
      </c>
      <c r="X83" s="266"/>
      <c r="Y83" s="282"/>
      <c r="Z83" s="282"/>
      <c r="AA83" s="282"/>
      <c r="AB83" s="282"/>
      <c r="AC83" s="282"/>
      <c r="AD83" s="282"/>
      <c r="AE83" s="296"/>
    </row>
    <row r="84" spans="1:31" s="297" customFormat="1" ht="30" customHeight="1">
      <c r="A84" s="291"/>
      <c r="B84" s="321"/>
      <c r="C84" s="309"/>
      <c r="D84" s="273"/>
      <c r="E84" s="274"/>
      <c r="F84" s="275"/>
      <c r="G84" s="276">
        <v>43092.086111111108</v>
      </c>
      <c r="H84" s="276">
        <v>43092.277083333334</v>
      </c>
      <c r="I84" s="277"/>
      <c r="J84" s="277"/>
      <c r="K84" s="277"/>
      <c r="L84" s="278">
        <f t="shared" si="24"/>
        <v>0</v>
      </c>
      <c r="M84" s="278">
        <f t="shared" si="25"/>
        <v>0</v>
      </c>
      <c r="N84" s="278">
        <f t="shared" si="26"/>
        <v>0</v>
      </c>
      <c r="O84" s="278">
        <f t="shared" si="27"/>
        <v>0.19097222222626442</v>
      </c>
      <c r="P84" s="279"/>
      <c r="Q84" s="279"/>
      <c r="R84" s="279"/>
      <c r="S84" s="279"/>
      <c r="T84" s="280" t="s">
        <v>46</v>
      </c>
      <c r="U84" s="280"/>
      <c r="V84" s="280"/>
      <c r="W84" s="281" t="s">
        <v>1267</v>
      </c>
      <c r="X84" s="266"/>
      <c r="Y84" s="282"/>
      <c r="Z84" s="282"/>
      <c r="AA84" s="282"/>
      <c r="AB84" s="282"/>
      <c r="AC84" s="282"/>
      <c r="AD84" s="282"/>
      <c r="AE84" s="296"/>
    </row>
    <row r="85" spans="1:31" s="297" customFormat="1" ht="30" customHeight="1">
      <c r="A85" s="291"/>
      <c r="B85" s="321"/>
      <c r="C85" s="309"/>
      <c r="D85" s="273"/>
      <c r="E85" s="274"/>
      <c r="F85" s="275"/>
      <c r="G85" s="276">
        <v>43093.092361111114</v>
      </c>
      <c r="H85" s="276">
        <v>43093.283333333333</v>
      </c>
      <c r="I85" s="277"/>
      <c r="J85" s="277"/>
      <c r="K85" s="277"/>
      <c r="L85" s="278">
        <f t="shared" si="24"/>
        <v>0</v>
      </c>
      <c r="M85" s="278">
        <f t="shared" si="25"/>
        <v>0</v>
      </c>
      <c r="N85" s="278">
        <f t="shared" si="26"/>
        <v>0</v>
      </c>
      <c r="O85" s="278">
        <f t="shared" si="27"/>
        <v>0.19097222221898846</v>
      </c>
      <c r="P85" s="279"/>
      <c r="Q85" s="279"/>
      <c r="R85" s="279"/>
      <c r="S85" s="279"/>
      <c r="T85" s="280" t="s">
        <v>46</v>
      </c>
      <c r="U85" s="280"/>
      <c r="V85" s="280"/>
      <c r="W85" s="281" t="s">
        <v>1269</v>
      </c>
      <c r="X85" s="266"/>
      <c r="Y85" s="282"/>
      <c r="Z85" s="282"/>
      <c r="AA85" s="282"/>
      <c r="AB85" s="282"/>
      <c r="AC85" s="282"/>
      <c r="AD85" s="282"/>
      <c r="AE85" s="296"/>
    </row>
    <row r="86" spans="1:31" s="297" customFormat="1" ht="30" customHeight="1">
      <c r="A86" s="291"/>
      <c r="B86" s="321"/>
      <c r="C86" s="309"/>
      <c r="D86" s="273"/>
      <c r="E86" s="274"/>
      <c r="F86" s="275"/>
      <c r="G86" s="276">
        <v>43094.006249999999</v>
      </c>
      <c r="H86" s="276">
        <v>43094.317361111112</v>
      </c>
      <c r="I86" s="277"/>
      <c r="J86" s="277"/>
      <c r="K86" s="277"/>
      <c r="L86" s="278">
        <f t="shared" si="24"/>
        <v>0</v>
      </c>
      <c r="M86" s="278">
        <f t="shared" si="25"/>
        <v>0</v>
      </c>
      <c r="N86" s="278">
        <f t="shared" si="26"/>
        <v>0</v>
      </c>
      <c r="O86" s="278">
        <f t="shared" si="27"/>
        <v>0.31111111111385981</v>
      </c>
      <c r="P86" s="279"/>
      <c r="Q86" s="279"/>
      <c r="R86" s="279"/>
      <c r="S86" s="279"/>
      <c r="T86" s="280" t="s">
        <v>46</v>
      </c>
      <c r="U86" s="280"/>
      <c r="V86" s="280"/>
      <c r="W86" s="281" t="s">
        <v>1271</v>
      </c>
      <c r="X86" s="266"/>
      <c r="Y86" s="282"/>
      <c r="Z86" s="282"/>
      <c r="AA86" s="282"/>
      <c r="AB86" s="282"/>
      <c r="AC86" s="282"/>
      <c r="AD86" s="282"/>
      <c r="AE86" s="296"/>
    </row>
    <row r="87" spans="1:31" s="297" customFormat="1" ht="30" customHeight="1">
      <c r="A87" s="291"/>
      <c r="B87" s="321"/>
      <c r="C87" s="309"/>
      <c r="D87" s="273"/>
      <c r="E87" s="274"/>
      <c r="F87" s="275"/>
      <c r="G87" s="276">
        <v>43099.133333333331</v>
      </c>
      <c r="H87" s="276">
        <v>43099.304166666669</v>
      </c>
      <c r="I87" s="277"/>
      <c r="J87" s="277"/>
      <c r="K87" s="277"/>
      <c r="L87" s="278">
        <f t="shared" si="24"/>
        <v>0</v>
      </c>
      <c r="M87" s="278">
        <f t="shared" si="25"/>
        <v>0</v>
      </c>
      <c r="N87" s="278">
        <f t="shared" si="26"/>
        <v>0</v>
      </c>
      <c r="O87" s="278">
        <f t="shared" si="27"/>
        <v>0.17083333333721384</v>
      </c>
      <c r="P87" s="279"/>
      <c r="Q87" s="279"/>
      <c r="R87" s="279"/>
      <c r="S87" s="279"/>
      <c r="T87" s="280" t="s">
        <v>46</v>
      </c>
      <c r="U87" s="280"/>
      <c r="V87" s="280"/>
      <c r="W87" s="281" t="s">
        <v>1273</v>
      </c>
      <c r="X87" s="266"/>
      <c r="Y87" s="282"/>
      <c r="Z87" s="282"/>
      <c r="AA87" s="282"/>
      <c r="AB87" s="282"/>
      <c r="AC87" s="282"/>
      <c r="AD87" s="282"/>
      <c r="AE87" s="296"/>
    </row>
    <row r="88" spans="1:31" s="297" customFormat="1" ht="30" customHeight="1">
      <c r="A88" s="291"/>
      <c r="B88" s="321"/>
      <c r="C88" s="309"/>
      <c r="D88" s="273"/>
      <c r="E88" s="274"/>
      <c r="F88" s="275"/>
      <c r="G88" s="276">
        <v>43100.05</v>
      </c>
      <c r="H88" s="276">
        <v>43100.388194444444</v>
      </c>
      <c r="I88" s="277"/>
      <c r="J88" s="277"/>
      <c r="K88" s="277"/>
      <c r="L88" s="278">
        <f t="shared" si="24"/>
        <v>0</v>
      </c>
      <c r="M88" s="278">
        <f t="shared" si="25"/>
        <v>0</v>
      </c>
      <c r="N88" s="278">
        <f t="shared" si="26"/>
        <v>0</v>
      </c>
      <c r="O88" s="278">
        <f t="shared" si="27"/>
        <v>0.33819444444088731</v>
      </c>
      <c r="P88" s="279"/>
      <c r="Q88" s="279"/>
      <c r="R88" s="279"/>
      <c r="S88" s="279"/>
      <c r="T88" s="280" t="s">
        <v>46</v>
      </c>
      <c r="U88" s="280"/>
      <c r="V88" s="280"/>
      <c r="W88" s="281" t="s">
        <v>1275</v>
      </c>
      <c r="X88" s="266"/>
      <c r="Y88" s="282"/>
      <c r="Z88" s="282"/>
      <c r="AA88" s="282"/>
      <c r="AB88" s="282"/>
      <c r="AC88" s="282"/>
      <c r="AD88" s="282"/>
      <c r="AE88" s="296"/>
    </row>
    <row r="89" spans="1:31" s="297" customFormat="1" ht="30" customHeight="1">
      <c r="A89" s="291"/>
      <c r="B89" s="262"/>
      <c r="C89" s="309"/>
      <c r="D89" s="273"/>
      <c r="E89" s="274"/>
      <c r="F89" s="275"/>
      <c r="G89" s="276">
        <v>43100.878472222219</v>
      </c>
      <c r="H89" s="276">
        <v>43101</v>
      </c>
      <c r="I89" s="277"/>
      <c r="J89" s="277"/>
      <c r="K89" s="277"/>
      <c r="L89" s="278">
        <f t="shared" si="24"/>
        <v>0</v>
      </c>
      <c r="M89" s="278">
        <f t="shared" si="25"/>
        <v>0</v>
      </c>
      <c r="N89" s="278">
        <f t="shared" si="26"/>
        <v>0</v>
      </c>
      <c r="O89" s="278">
        <f t="shared" si="27"/>
        <v>0.12152777778101154</v>
      </c>
      <c r="P89" s="279"/>
      <c r="Q89" s="279"/>
      <c r="R89" s="279"/>
      <c r="S89" s="279"/>
      <c r="T89" s="280" t="s">
        <v>46</v>
      </c>
      <c r="U89" s="280"/>
      <c r="V89" s="280"/>
      <c r="W89" s="281" t="s">
        <v>1277</v>
      </c>
      <c r="X89" s="266"/>
      <c r="Y89" s="282"/>
      <c r="Z89" s="282"/>
      <c r="AA89" s="282"/>
      <c r="AB89" s="282"/>
      <c r="AC89" s="282"/>
      <c r="AD89" s="282"/>
      <c r="AE89" s="296"/>
    </row>
    <row r="90" spans="1:31" s="297" customFormat="1" ht="30" customHeight="1">
      <c r="A90" s="291"/>
      <c r="B90" s="262"/>
      <c r="C90" s="293" t="s">
        <v>47</v>
      </c>
      <c r="D90" s="292"/>
      <c r="E90" s="274"/>
      <c r="F90" s="275" t="s">
        <v>43</v>
      </c>
      <c r="G90" s="303"/>
      <c r="H90" s="303"/>
      <c r="I90" s="275" t="s">
        <v>43</v>
      </c>
      <c r="J90" s="275" t="s">
        <v>43</v>
      </c>
      <c r="K90" s="275" t="s">
        <v>43</v>
      </c>
      <c r="L90" s="278">
        <f>SUM(L77:L89)</f>
        <v>0</v>
      </c>
      <c r="M90" s="278">
        <f>SUM(M77:M89)</f>
        <v>0</v>
      </c>
      <c r="N90" s="278">
        <f>SUM(N77:N89)</f>
        <v>0</v>
      </c>
      <c r="O90" s="278">
        <f>SUM(O77:O89)</f>
        <v>3.2770833333488554</v>
      </c>
      <c r="P90" s="278"/>
      <c r="Q90" s="278"/>
      <c r="R90" s="278"/>
      <c r="S90" s="278"/>
      <c r="T90" s="292"/>
      <c r="U90" s="292"/>
      <c r="V90" s="292"/>
      <c r="W90" s="308"/>
      <c r="X90" s="266"/>
      <c r="Y90" s="282">
        <f>$AE$9-((N90*24))</f>
        <v>744</v>
      </c>
      <c r="Z90" s="274">
        <v>1440</v>
      </c>
      <c r="AA90" s="273">
        <v>465.8</v>
      </c>
      <c r="AB90" s="283">
        <f>Z90*AA90</f>
        <v>670752</v>
      </c>
      <c r="AC90" s="282">
        <f>(AB90*(Y90-L90*24))/Y90</f>
        <v>670752</v>
      </c>
      <c r="AD90" s="282">
        <f>(AC90/AB90)*100</f>
        <v>100</v>
      </c>
      <c r="AE90" s="296"/>
    </row>
    <row r="91" spans="1:31" s="297" customFormat="1" ht="30" customHeight="1">
      <c r="A91" s="291">
        <v>9</v>
      </c>
      <c r="B91" s="262" t="s">
        <v>509</v>
      </c>
      <c r="C91" s="309" t="s">
        <v>489</v>
      </c>
      <c r="D91" s="273">
        <v>326.17200000000003</v>
      </c>
      <c r="E91" s="274" t="s">
        <v>534</v>
      </c>
      <c r="F91" s="275" t="s">
        <v>43</v>
      </c>
      <c r="G91" s="276">
        <v>43096.068055555559</v>
      </c>
      <c r="H91" s="276">
        <v>43096.126388888886</v>
      </c>
      <c r="I91" s="277"/>
      <c r="J91" s="277"/>
      <c r="K91" s="277"/>
      <c r="L91" s="278">
        <f t="shared" ref="L91:L98" si="28">IF(RIGHT(T91)="T",(+H91-G91),0)</f>
        <v>5.8333333327027503E-2</v>
      </c>
      <c r="M91" s="278">
        <f t="shared" ref="M91:M98" si="29">IF(RIGHT(T91)="U",(+H91-G91),0)</f>
        <v>0</v>
      </c>
      <c r="N91" s="278">
        <f t="shared" ref="N91:N98" si="30">IF(RIGHT(T91)="C",(+H91-G91),0)</f>
        <v>0</v>
      </c>
      <c r="O91" s="278">
        <f t="shared" ref="O91:O98" si="31">IF(RIGHT(T91)="D",(+H91-G91),0)</f>
        <v>0</v>
      </c>
      <c r="P91" s="279"/>
      <c r="Q91" s="279"/>
      <c r="R91" s="279"/>
      <c r="S91" s="279"/>
      <c r="T91" s="276" t="s">
        <v>1102</v>
      </c>
      <c r="U91" s="276"/>
      <c r="V91" s="276"/>
      <c r="W91" s="310" t="s">
        <v>1297</v>
      </c>
      <c r="X91" s="266"/>
      <c r="Y91" s="282"/>
      <c r="Z91" s="282"/>
      <c r="AA91" s="282"/>
      <c r="AB91" s="282"/>
      <c r="AC91" s="282"/>
      <c r="AD91" s="282"/>
      <c r="AE91" s="296"/>
    </row>
    <row r="92" spans="1:31" s="297" customFormat="1" ht="30" customHeight="1">
      <c r="A92" s="291"/>
      <c r="B92" s="262"/>
      <c r="C92" s="309"/>
      <c r="D92" s="273"/>
      <c r="E92" s="274"/>
      <c r="F92" s="275"/>
      <c r="G92" s="276">
        <v>43100.479861111111</v>
      </c>
      <c r="H92" s="276">
        <v>43100.620833333334</v>
      </c>
      <c r="I92" s="277"/>
      <c r="J92" s="277"/>
      <c r="K92" s="277"/>
      <c r="L92" s="278">
        <f t="shared" si="28"/>
        <v>0.14097222222335404</v>
      </c>
      <c r="M92" s="278">
        <f t="shared" si="29"/>
        <v>0</v>
      </c>
      <c r="N92" s="278">
        <f t="shared" si="30"/>
        <v>0</v>
      </c>
      <c r="O92" s="278">
        <f t="shared" si="31"/>
        <v>0</v>
      </c>
      <c r="P92" s="279"/>
      <c r="Q92" s="279"/>
      <c r="R92" s="279"/>
      <c r="S92" s="279"/>
      <c r="T92" s="280" t="s">
        <v>464</v>
      </c>
      <c r="U92" s="280"/>
      <c r="V92" s="280"/>
      <c r="W92" s="281" t="s">
        <v>1299</v>
      </c>
      <c r="X92" s="266"/>
      <c r="Y92" s="282"/>
      <c r="Z92" s="282"/>
      <c r="AA92" s="282"/>
      <c r="AB92" s="282"/>
      <c r="AC92" s="282"/>
      <c r="AD92" s="282"/>
      <c r="AE92" s="296"/>
    </row>
    <row r="93" spans="1:31" s="297" customFormat="1" ht="30" customHeight="1">
      <c r="A93" s="291"/>
      <c r="B93" s="262"/>
      <c r="C93" s="309"/>
      <c r="D93" s="273"/>
      <c r="E93" s="274"/>
      <c r="F93" s="275"/>
      <c r="G93" s="303"/>
      <c r="H93" s="303"/>
      <c r="I93" s="277"/>
      <c r="J93" s="277"/>
      <c r="K93" s="277"/>
      <c r="L93" s="278">
        <f t="shared" si="28"/>
        <v>0</v>
      </c>
      <c r="M93" s="278">
        <f t="shared" si="29"/>
        <v>0</v>
      </c>
      <c r="N93" s="278">
        <f t="shared" si="30"/>
        <v>0</v>
      </c>
      <c r="O93" s="278">
        <f t="shared" si="31"/>
        <v>0</v>
      </c>
      <c r="P93" s="279"/>
      <c r="Q93" s="279"/>
      <c r="R93" s="279"/>
      <c r="S93" s="279"/>
      <c r="T93" s="187"/>
      <c r="U93" s="187"/>
      <c r="V93" s="187"/>
      <c r="W93" s="287"/>
      <c r="X93" s="266"/>
      <c r="Y93" s="282"/>
      <c r="Z93" s="282"/>
      <c r="AA93" s="282"/>
      <c r="AB93" s="282"/>
      <c r="AC93" s="282"/>
      <c r="AD93" s="282"/>
      <c r="AE93" s="296"/>
    </row>
    <row r="94" spans="1:31" s="297" customFormat="1" ht="30" customHeight="1">
      <c r="A94" s="291"/>
      <c r="B94" s="262"/>
      <c r="C94" s="309"/>
      <c r="D94" s="273"/>
      <c r="E94" s="274"/>
      <c r="F94" s="275"/>
      <c r="G94" s="186"/>
      <c r="H94" s="186"/>
      <c r="I94" s="277"/>
      <c r="J94" s="277"/>
      <c r="K94" s="277"/>
      <c r="L94" s="278">
        <f t="shared" si="28"/>
        <v>0</v>
      </c>
      <c r="M94" s="278">
        <f t="shared" si="29"/>
        <v>0</v>
      </c>
      <c r="N94" s="278">
        <f t="shared" si="30"/>
        <v>0</v>
      </c>
      <c r="O94" s="278">
        <f t="shared" si="31"/>
        <v>0</v>
      </c>
      <c r="P94" s="279"/>
      <c r="Q94" s="279"/>
      <c r="R94" s="279"/>
      <c r="S94" s="279"/>
      <c r="T94" s="187"/>
      <c r="U94" s="187"/>
      <c r="V94" s="187"/>
      <c r="W94" s="287"/>
      <c r="X94" s="266"/>
      <c r="Y94" s="282"/>
      <c r="Z94" s="282"/>
      <c r="AA94" s="282"/>
      <c r="AB94" s="282"/>
      <c r="AC94" s="282"/>
      <c r="AD94" s="282"/>
      <c r="AE94" s="296"/>
    </row>
    <row r="95" spans="1:31" s="297" customFormat="1" ht="30" customHeight="1">
      <c r="A95" s="291"/>
      <c r="B95" s="262"/>
      <c r="C95" s="309"/>
      <c r="D95" s="273"/>
      <c r="E95" s="274"/>
      <c r="F95" s="275"/>
      <c r="G95" s="186"/>
      <c r="H95" s="186"/>
      <c r="I95" s="277"/>
      <c r="J95" s="277"/>
      <c r="K95" s="277"/>
      <c r="L95" s="278">
        <f t="shared" si="28"/>
        <v>0</v>
      </c>
      <c r="M95" s="278">
        <f t="shared" si="29"/>
        <v>0</v>
      </c>
      <c r="N95" s="278">
        <f t="shared" si="30"/>
        <v>0</v>
      </c>
      <c r="O95" s="278">
        <f t="shared" si="31"/>
        <v>0</v>
      </c>
      <c r="P95" s="279"/>
      <c r="Q95" s="279"/>
      <c r="R95" s="279"/>
      <c r="S95" s="279"/>
      <c r="T95" s="187"/>
      <c r="U95" s="187"/>
      <c r="V95" s="187"/>
      <c r="W95" s="287"/>
      <c r="X95" s="266"/>
      <c r="Y95" s="282"/>
      <c r="Z95" s="282"/>
      <c r="AA95" s="282"/>
      <c r="AB95" s="282"/>
      <c r="AC95" s="282"/>
      <c r="AD95" s="282"/>
      <c r="AE95" s="296"/>
    </row>
    <row r="96" spans="1:31" s="297" customFormat="1" ht="30" customHeight="1">
      <c r="A96" s="291"/>
      <c r="B96" s="262"/>
      <c r="C96" s="309"/>
      <c r="D96" s="273"/>
      <c r="E96" s="274"/>
      <c r="F96" s="275"/>
      <c r="G96" s="186"/>
      <c r="H96" s="186"/>
      <c r="I96" s="277"/>
      <c r="J96" s="277"/>
      <c r="K96" s="277"/>
      <c r="L96" s="278">
        <f t="shared" si="28"/>
        <v>0</v>
      </c>
      <c r="M96" s="278">
        <f t="shared" si="29"/>
        <v>0</v>
      </c>
      <c r="N96" s="278">
        <f t="shared" si="30"/>
        <v>0</v>
      </c>
      <c r="O96" s="278">
        <f t="shared" si="31"/>
        <v>0</v>
      </c>
      <c r="P96" s="279"/>
      <c r="Q96" s="279"/>
      <c r="R96" s="279"/>
      <c r="S96" s="279"/>
      <c r="T96" s="187"/>
      <c r="U96" s="187"/>
      <c r="V96" s="187"/>
      <c r="W96" s="287"/>
      <c r="X96" s="266"/>
      <c r="Y96" s="282"/>
      <c r="Z96" s="282"/>
      <c r="AA96" s="282"/>
      <c r="AB96" s="282"/>
      <c r="AC96" s="282"/>
      <c r="AD96" s="282"/>
      <c r="AE96" s="296"/>
    </row>
    <row r="97" spans="1:47" s="297" customFormat="1" ht="30" customHeight="1">
      <c r="A97" s="291"/>
      <c r="B97" s="262"/>
      <c r="C97" s="309"/>
      <c r="D97" s="273"/>
      <c r="E97" s="274"/>
      <c r="F97" s="275"/>
      <c r="G97" s="303"/>
      <c r="H97" s="303"/>
      <c r="I97" s="277"/>
      <c r="J97" s="277"/>
      <c r="K97" s="277"/>
      <c r="L97" s="278">
        <f t="shared" si="28"/>
        <v>0</v>
      </c>
      <c r="M97" s="278">
        <f t="shared" si="29"/>
        <v>0</v>
      </c>
      <c r="N97" s="278">
        <f t="shared" si="30"/>
        <v>0</v>
      </c>
      <c r="O97" s="278">
        <f t="shared" si="31"/>
        <v>0</v>
      </c>
      <c r="P97" s="279"/>
      <c r="Q97" s="279"/>
      <c r="R97" s="279"/>
      <c r="S97" s="279"/>
      <c r="T97" s="188"/>
      <c r="U97" s="188"/>
      <c r="V97" s="188"/>
      <c r="W97" s="290"/>
      <c r="X97" s="266"/>
      <c r="Y97" s="282"/>
      <c r="Z97" s="282"/>
      <c r="AA97" s="282"/>
      <c r="AB97" s="282"/>
      <c r="AC97" s="282"/>
      <c r="AD97" s="282"/>
      <c r="AE97" s="296"/>
    </row>
    <row r="98" spans="1:47" s="297" customFormat="1" ht="30" customHeight="1">
      <c r="A98" s="291"/>
      <c r="B98" s="262"/>
      <c r="C98" s="309"/>
      <c r="D98" s="273"/>
      <c r="E98" s="274"/>
      <c r="F98" s="275"/>
      <c r="G98" s="303"/>
      <c r="H98" s="303"/>
      <c r="I98" s="277"/>
      <c r="J98" s="277"/>
      <c r="K98" s="277"/>
      <c r="L98" s="278">
        <f t="shared" si="28"/>
        <v>0</v>
      </c>
      <c r="M98" s="278">
        <f t="shared" si="29"/>
        <v>0</v>
      </c>
      <c r="N98" s="278">
        <f t="shared" si="30"/>
        <v>0</v>
      </c>
      <c r="O98" s="278">
        <f t="shared" si="31"/>
        <v>0</v>
      </c>
      <c r="P98" s="279"/>
      <c r="Q98" s="279"/>
      <c r="R98" s="279"/>
      <c r="S98" s="279"/>
      <c r="T98" s="188"/>
      <c r="U98" s="188"/>
      <c r="V98" s="188"/>
      <c r="W98" s="290"/>
      <c r="X98" s="266"/>
      <c r="Y98" s="282"/>
      <c r="Z98" s="282"/>
      <c r="AA98" s="282"/>
      <c r="AB98" s="282"/>
      <c r="AC98" s="282"/>
      <c r="AD98" s="282"/>
      <c r="AE98" s="296"/>
    </row>
    <row r="99" spans="1:47" s="297" customFormat="1" ht="30" customHeight="1">
      <c r="A99" s="291"/>
      <c r="B99" s="262"/>
      <c r="C99" s="293" t="s">
        <v>47</v>
      </c>
      <c r="D99" s="292"/>
      <c r="E99" s="274"/>
      <c r="F99" s="275" t="s">
        <v>43</v>
      </c>
      <c r="G99" s="303"/>
      <c r="H99" s="303"/>
      <c r="I99" s="275" t="s">
        <v>43</v>
      </c>
      <c r="J99" s="275" t="s">
        <v>43</v>
      </c>
      <c r="K99" s="275" t="s">
        <v>43</v>
      </c>
      <c r="L99" s="278">
        <f>SUM(L91:L98)</f>
        <v>0.19930555555038154</v>
      </c>
      <c r="M99" s="278">
        <f>SUM(M91:M98)</f>
        <v>0</v>
      </c>
      <c r="N99" s="278">
        <f>SUM(N91:N98)</f>
        <v>0</v>
      </c>
      <c r="O99" s="278">
        <f>SUM(O91:O98)</f>
        <v>0</v>
      </c>
      <c r="P99" s="278"/>
      <c r="Q99" s="278"/>
      <c r="R99" s="278"/>
      <c r="S99" s="278"/>
      <c r="T99" s="316"/>
      <c r="U99" s="316"/>
      <c r="V99" s="316"/>
      <c r="W99" s="316"/>
      <c r="X99" s="266"/>
      <c r="Y99" s="282">
        <f>$AE$9-((N99*24))</f>
        <v>744</v>
      </c>
      <c r="Z99" s="317">
        <v>1447</v>
      </c>
      <c r="AA99" s="304">
        <v>326.17200000000003</v>
      </c>
      <c r="AB99" s="318">
        <f>Z99*AA99</f>
        <v>471970.88400000002</v>
      </c>
      <c r="AC99" s="282">
        <f>(AB99*(Y99-L99*24))/Y99</f>
        <v>468936.4833793799</v>
      </c>
      <c r="AD99" s="319">
        <f>(AC99/AB99)*100</f>
        <v>99.3570788530633</v>
      </c>
      <c r="AE99" s="296"/>
    </row>
    <row r="100" spans="1:47" s="297" customFormat="1" ht="30" customHeight="1">
      <c r="A100" s="291">
        <v>10</v>
      </c>
      <c r="B100" s="262" t="s">
        <v>510</v>
      </c>
      <c r="C100" s="309" t="s">
        <v>490</v>
      </c>
      <c r="D100" s="273">
        <v>326.17200000000003</v>
      </c>
      <c r="E100" s="274" t="s">
        <v>534</v>
      </c>
      <c r="F100" s="275" t="s">
        <v>1492</v>
      </c>
      <c r="G100" s="276">
        <v>43096.068055555559</v>
      </c>
      <c r="H100" s="276">
        <v>43096.320138888892</v>
      </c>
      <c r="I100" s="277"/>
      <c r="J100" s="277"/>
      <c r="K100" s="277"/>
      <c r="L100" s="278">
        <f t="shared" ref="L100:L107" si="32">IF(RIGHT(T100)="T",(+H100-G100),0)</f>
        <v>0.25208333333284827</v>
      </c>
      <c r="M100" s="278">
        <f t="shared" ref="M100:M107" si="33">IF(RIGHT(T100)="U",(+H100-G100),0)</f>
        <v>0</v>
      </c>
      <c r="N100" s="278">
        <f t="shared" ref="N100:N107" si="34">IF(RIGHT(T100)="C",(+H100-G100),0)</f>
        <v>0</v>
      </c>
      <c r="O100" s="278">
        <f t="shared" ref="O100:O107" si="35">IF(RIGHT(T100)="D",(+H100-G100),0)</f>
        <v>0</v>
      </c>
      <c r="P100" s="279"/>
      <c r="Q100" s="279"/>
      <c r="R100" s="279"/>
      <c r="S100" s="279"/>
      <c r="T100" s="276" t="s">
        <v>1141</v>
      </c>
      <c r="U100" s="276"/>
      <c r="V100" s="276"/>
      <c r="W100" s="310" t="s">
        <v>1300</v>
      </c>
      <c r="X100" s="266"/>
      <c r="Y100" s="282"/>
      <c r="Z100" s="282"/>
      <c r="AA100" s="282"/>
      <c r="AB100" s="282"/>
      <c r="AC100" s="282"/>
      <c r="AD100" s="282"/>
      <c r="AE100" s="296"/>
    </row>
    <row r="101" spans="1:47" s="297" customFormat="1" ht="30" customHeight="1">
      <c r="A101" s="291"/>
      <c r="B101" s="262"/>
      <c r="C101" s="309"/>
      <c r="D101" s="273"/>
      <c r="E101" s="274"/>
      <c r="F101" s="275"/>
      <c r="G101" s="186"/>
      <c r="H101" s="186"/>
      <c r="I101" s="277"/>
      <c r="J101" s="277"/>
      <c r="K101" s="277"/>
      <c r="L101" s="278">
        <f t="shared" si="32"/>
        <v>0</v>
      </c>
      <c r="M101" s="278">
        <f t="shared" si="33"/>
        <v>0</v>
      </c>
      <c r="N101" s="278">
        <f t="shared" si="34"/>
        <v>0</v>
      </c>
      <c r="O101" s="278">
        <f t="shared" si="35"/>
        <v>0</v>
      </c>
      <c r="P101" s="279"/>
      <c r="Q101" s="279"/>
      <c r="R101" s="279"/>
      <c r="S101" s="279"/>
      <c r="T101" s="187"/>
      <c r="U101" s="187"/>
      <c r="V101" s="187"/>
      <c r="W101" s="287"/>
      <c r="X101" s="266"/>
      <c r="Y101" s="282"/>
      <c r="Z101" s="282"/>
      <c r="AA101" s="282"/>
      <c r="AB101" s="282"/>
      <c r="AC101" s="282"/>
      <c r="AD101" s="282"/>
      <c r="AE101" s="296"/>
    </row>
    <row r="102" spans="1:47" s="297" customFormat="1" ht="30" customHeight="1">
      <c r="A102" s="291"/>
      <c r="B102" s="262"/>
      <c r="C102" s="309"/>
      <c r="D102" s="273"/>
      <c r="E102" s="274"/>
      <c r="F102" s="275"/>
      <c r="G102" s="186"/>
      <c r="H102" s="186"/>
      <c r="I102" s="277"/>
      <c r="J102" s="277"/>
      <c r="K102" s="277"/>
      <c r="L102" s="278">
        <f t="shared" si="32"/>
        <v>0</v>
      </c>
      <c r="M102" s="278">
        <f t="shared" si="33"/>
        <v>0</v>
      </c>
      <c r="N102" s="278">
        <f t="shared" si="34"/>
        <v>0</v>
      </c>
      <c r="O102" s="278">
        <f t="shared" si="35"/>
        <v>0</v>
      </c>
      <c r="P102" s="279"/>
      <c r="Q102" s="279"/>
      <c r="R102" s="279"/>
      <c r="S102" s="279"/>
      <c r="T102" s="187"/>
      <c r="U102" s="187"/>
      <c r="V102" s="187"/>
      <c r="W102" s="287"/>
      <c r="X102" s="266"/>
      <c r="Y102" s="282"/>
      <c r="Z102" s="282"/>
      <c r="AA102" s="282"/>
      <c r="AB102" s="282"/>
      <c r="AC102" s="282"/>
      <c r="AD102" s="282"/>
      <c r="AE102" s="296"/>
    </row>
    <row r="103" spans="1:47" s="297" customFormat="1" ht="30" customHeight="1">
      <c r="A103" s="291"/>
      <c r="B103" s="262"/>
      <c r="C103" s="309"/>
      <c r="D103" s="273"/>
      <c r="E103" s="274"/>
      <c r="F103" s="275"/>
      <c r="G103" s="186"/>
      <c r="H103" s="186"/>
      <c r="I103" s="277"/>
      <c r="J103" s="277"/>
      <c r="K103" s="277"/>
      <c r="L103" s="278">
        <f t="shared" si="32"/>
        <v>0</v>
      </c>
      <c r="M103" s="278">
        <f t="shared" si="33"/>
        <v>0</v>
      </c>
      <c r="N103" s="278">
        <f t="shared" si="34"/>
        <v>0</v>
      </c>
      <c r="O103" s="278">
        <f t="shared" si="35"/>
        <v>0</v>
      </c>
      <c r="P103" s="279"/>
      <c r="Q103" s="279"/>
      <c r="R103" s="279"/>
      <c r="S103" s="279"/>
      <c r="T103" s="187"/>
      <c r="U103" s="187"/>
      <c r="V103" s="187"/>
      <c r="W103" s="287"/>
      <c r="X103" s="266"/>
      <c r="Y103" s="282"/>
      <c r="Z103" s="282"/>
      <c r="AA103" s="282"/>
      <c r="AB103" s="282"/>
      <c r="AC103" s="282"/>
      <c r="AD103" s="282"/>
      <c r="AE103" s="296"/>
    </row>
    <row r="104" spans="1:47" s="297" customFormat="1" ht="30" customHeight="1">
      <c r="A104" s="291"/>
      <c r="B104" s="262"/>
      <c r="C104" s="309"/>
      <c r="D104" s="273"/>
      <c r="E104" s="274"/>
      <c r="F104" s="275"/>
      <c r="G104" s="186"/>
      <c r="H104" s="186"/>
      <c r="I104" s="277"/>
      <c r="J104" s="277"/>
      <c r="K104" s="277"/>
      <c r="L104" s="278">
        <f t="shared" si="32"/>
        <v>0</v>
      </c>
      <c r="M104" s="278">
        <f t="shared" si="33"/>
        <v>0</v>
      </c>
      <c r="N104" s="278">
        <f t="shared" si="34"/>
        <v>0</v>
      </c>
      <c r="O104" s="278">
        <f t="shared" si="35"/>
        <v>0</v>
      </c>
      <c r="P104" s="279"/>
      <c r="Q104" s="279"/>
      <c r="R104" s="279"/>
      <c r="S104" s="279"/>
      <c r="T104" s="187"/>
      <c r="U104" s="187"/>
      <c r="V104" s="187"/>
      <c r="W104" s="287"/>
      <c r="X104" s="266"/>
      <c r="Y104" s="282"/>
      <c r="Z104" s="282"/>
      <c r="AA104" s="282"/>
      <c r="AB104" s="282"/>
      <c r="AC104" s="282"/>
      <c r="AD104" s="282"/>
      <c r="AE104" s="296"/>
    </row>
    <row r="105" spans="1:47" s="297" customFormat="1" ht="30" customHeight="1">
      <c r="A105" s="291"/>
      <c r="B105" s="262"/>
      <c r="C105" s="309"/>
      <c r="D105" s="273"/>
      <c r="E105" s="274"/>
      <c r="F105" s="275"/>
      <c r="G105" s="186"/>
      <c r="H105" s="186"/>
      <c r="I105" s="277"/>
      <c r="J105" s="277"/>
      <c r="K105" s="277"/>
      <c r="L105" s="278">
        <f t="shared" si="32"/>
        <v>0</v>
      </c>
      <c r="M105" s="278">
        <f t="shared" si="33"/>
        <v>0</v>
      </c>
      <c r="N105" s="278">
        <f t="shared" si="34"/>
        <v>0</v>
      </c>
      <c r="O105" s="278">
        <f t="shared" si="35"/>
        <v>0</v>
      </c>
      <c r="P105" s="279"/>
      <c r="Q105" s="279"/>
      <c r="R105" s="279"/>
      <c r="S105" s="279"/>
      <c r="T105" s="187"/>
      <c r="U105" s="187"/>
      <c r="V105" s="187"/>
      <c r="W105" s="287"/>
      <c r="X105" s="266"/>
      <c r="Y105" s="282"/>
      <c r="Z105" s="282"/>
      <c r="AA105" s="282"/>
      <c r="AB105" s="282"/>
      <c r="AC105" s="282"/>
      <c r="AD105" s="282"/>
      <c r="AE105" s="296"/>
    </row>
    <row r="106" spans="1:47" s="297" customFormat="1" ht="30" customHeight="1">
      <c r="A106" s="291"/>
      <c r="B106" s="262"/>
      <c r="C106" s="309"/>
      <c r="D106" s="273"/>
      <c r="E106" s="274"/>
      <c r="F106" s="275"/>
      <c r="G106" s="186"/>
      <c r="H106" s="186"/>
      <c r="I106" s="277"/>
      <c r="J106" s="277"/>
      <c r="K106" s="277"/>
      <c r="L106" s="278">
        <f t="shared" si="32"/>
        <v>0</v>
      </c>
      <c r="M106" s="278">
        <f t="shared" si="33"/>
        <v>0</v>
      </c>
      <c r="N106" s="278">
        <f t="shared" si="34"/>
        <v>0</v>
      </c>
      <c r="O106" s="278">
        <f t="shared" si="35"/>
        <v>0</v>
      </c>
      <c r="P106" s="279"/>
      <c r="Q106" s="279"/>
      <c r="R106" s="279"/>
      <c r="S106" s="279"/>
      <c r="T106" s="187"/>
      <c r="U106" s="187"/>
      <c r="V106" s="187"/>
      <c r="W106" s="287"/>
      <c r="X106" s="266"/>
      <c r="Y106" s="282"/>
      <c r="Z106" s="282"/>
      <c r="AA106" s="282"/>
      <c r="AB106" s="282"/>
      <c r="AC106" s="282"/>
      <c r="AD106" s="282"/>
      <c r="AE106" s="296"/>
    </row>
    <row r="107" spans="1:47" s="297" customFormat="1" ht="30" customHeight="1">
      <c r="A107" s="291"/>
      <c r="B107" s="262"/>
      <c r="C107" s="309"/>
      <c r="D107" s="273"/>
      <c r="E107" s="274"/>
      <c r="F107" s="275"/>
      <c r="G107" s="303"/>
      <c r="H107" s="303"/>
      <c r="I107" s="277"/>
      <c r="J107" s="277"/>
      <c r="K107" s="277"/>
      <c r="L107" s="278">
        <f t="shared" si="32"/>
        <v>0</v>
      </c>
      <c r="M107" s="278">
        <f t="shared" si="33"/>
        <v>0</v>
      </c>
      <c r="N107" s="278">
        <f t="shared" si="34"/>
        <v>0</v>
      </c>
      <c r="O107" s="278">
        <f t="shared" si="35"/>
        <v>0</v>
      </c>
      <c r="P107" s="279"/>
      <c r="Q107" s="279"/>
      <c r="R107" s="279"/>
      <c r="S107" s="279"/>
      <c r="T107" s="188"/>
      <c r="U107" s="188"/>
      <c r="V107" s="188"/>
      <c r="W107" s="290"/>
      <c r="X107" s="266"/>
      <c r="Y107" s="282"/>
      <c r="Z107" s="282"/>
      <c r="AA107" s="282"/>
      <c r="AB107" s="282"/>
      <c r="AC107" s="282"/>
      <c r="AD107" s="282"/>
      <c r="AE107" s="296"/>
    </row>
    <row r="108" spans="1:47" s="297" customFormat="1" ht="30" customHeight="1">
      <c r="A108" s="291"/>
      <c r="B108" s="262"/>
      <c r="C108" s="293" t="s">
        <v>47</v>
      </c>
      <c r="D108" s="292"/>
      <c r="E108" s="274"/>
      <c r="F108" s="275" t="s">
        <v>43</v>
      </c>
      <c r="G108" s="316"/>
      <c r="H108" s="316"/>
      <c r="I108" s="275" t="s">
        <v>43</v>
      </c>
      <c r="J108" s="275" t="s">
        <v>43</v>
      </c>
      <c r="K108" s="275" t="s">
        <v>43</v>
      </c>
      <c r="L108" s="278">
        <f>SUM(L100:L107)</f>
        <v>0.25208333333284827</v>
      </c>
      <c r="M108" s="278">
        <f>SUM(M100:M107)</f>
        <v>0</v>
      </c>
      <c r="N108" s="278">
        <f>SUM(N100:N107)</f>
        <v>0</v>
      </c>
      <c r="O108" s="278">
        <f>SUM(O100:O107)</f>
        <v>0</v>
      </c>
      <c r="P108" s="278"/>
      <c r="Q108" s="278"/>
      <c r="R108" s="278"/>
      <c r="S108" s="278"/>
      <c r="T108" s="292"/>
      <c r="U108" s="292"/>
      <c r="V108" s="292"/>
      <c r="W108" s="308"/>
      <c r="X108" s="266"/>
      <c r="Y108" s="282">
        <f>$AE$9-((N108*24))</f>
        <v>744</v>
      </c>
      <c r="Z108" s="317">
        <v>1447</v>
      </c>
      <c r="AA108" s="304">
        <v>326.17200000000003</v>
      </c>
      <c r="AB108" s="318">
        <f>Z108*AA108</f>
        <v>471970.88400000002</v>
      </c>
      <c r="AC108" s="282">
        <f>(AB108*(Y108-L108*24))/Y108</f>
        <v>468132.94872016867</v>
      </c>
      <c r="AD108" s="319">
        <f>(AC108/AB108)*100</f>
        <v>99.186827956990811</v>
      </c>
      <c r="AE108" s="296"/>
    </row>
    <row r="109" spans="1:47" s="297" customFormat="1" ht="30" customHeight="1">
      <c r="A109" s="291"/>
      <c r="B109" s="262"/>
      <c r="C109" s="293"/>
      <c r="D109" s="292"/>
      <c r="E109" s="274"/>
      <c r="F109" s="275"/>
      <c r="G109" s="316"/>
      <c r="H109" s="316"/>
      <c r="I109" s="275"/>
      <c r="J109" s="275"/>
      <c r="K109" s="275"/>
      <c r="L109" s="278"/>
      <c r="M109" s="278"/>
      <c r="N109" s="278"/>
      <c r="O109" s="278"/>
      <c r="P109" s="278"/>
      <c r="Q109" s="278"/>
      <c r="R109" s="278"/>
      <c r="S109" s="278"/>
      <c r="T109" s="292"/>
      <c r="U109" s="292"/>
      <c r="V109" s="292"/>
      <c r="W109" s="308"/>
      <c r="X109" s="266"/>
      <c r="Y109" s="282"/>
      <c r="Z109" s="317"/>
      <c r="AA109" s="304"/>
      <c r="AB109" s="318"/>
      <c r="AC109" s="282"/>
      <c r="AD109" s="319"/>
      <c r="AE109" s="296"/>
    </row>
    <row r="110" spans="1:47" s="269" customFormat="1" ht="30" customHeight="1">
      <c r="A110" s="261" t="s">
        <v>55</v>
      </c>
      <c r="B110" s="262"/>
      <c r="C110" s="263" t="s">
        <v>56</v>
      </c>
      <c r="D110" s="261"/>
      <c r="E110" s="274"/>
      <c r="F110" s="275" t="s">
        <v>43</v>
      </c>
      <c r="G110" s="320"/>
      <c r="H110" s="320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1"/>
      <c r="U110" s="261"/>
      <c r="V110" s="261"/>
      <c r="W110" s="265"/>
      <c r="X110" s="266"/>
      <c r="Y110" s="261"/>
      <c r="Z110" s="261"/>
      <c r="AA110" s="261"/>
      <c r="AB110" s="261"/>
      <c r="AC110" s="282"/>
      <c r="AD110" s="261"/>
      <c r="AE110" s="267"/>
      <c r="AF110" s="268"/>
      <c r="AG110" s="268"/>
      <c r="AH110" s="268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0"/>
    </row>
    <row r="111" spans="1:47" s="322" customFormat="1" ht="30" customHeight="1">
      <c r="A111" s="298">
        <v>1</v>
      </c>
      <c r="B111" s="321" t="s">
        <v>544</v>
      </c>
      <c r="C111" s="25" t="s">
        <v>537</v>
      </c>
      <c r="D111" s="273">
        <v>29.981999999999999</v>
      </c>
      <c r="E111" s="274" t="s">
        <v>534</v>
      </c>
      <c r="F111" s="275" t="s">
        <v>43</v>
      </c>
      <c r="G111" s="186"/>
      <c r="H111" s="186"/>
      <c r="I111" s="275" t="s">
        <v>43</v>
      </c>
      <c r="J111" s="275" t="s">
        <v>43</v>
      </c>
      <c r="K111" s="274"/>
      <c r="L111" s="278">
        <f>IF(RIGHT(T111)="T",(+H111-G111),0)</f>
        <v>0</v>
      </c>
      <c r="M111" s="278">
        <f>IF(RIGHT(T111)="U",(+H111-G111),0)</f>
        <v>0</v>
      </c>
      <c r="N111" s="278">
        <f>IF(RIGHT(T111)="C",(+H111-G111),0)</f>
        <v>0</v>
      </c>
      <c r="O111" s="278">
        <f>IF(RIGHT(T111)="D",(+H111-G111),0)</f>
        <v>0</v>
      </c>
      <c r="P111" s="275"/>
      <c r="Q111" s="275"/>
      <c r="R111" s="275"/>
      <c r="S111" s="275"/>
      <c r="T111" s="187"/>
      <c r="U111" s="187"/>
      <c r="V111" s="187"/>
      <c r="W111" s="287"/>
      <c r="X111" s="266"/>
      <c r="Y111" s="292"/>
      <c r="Z111" s="292"/>
      <c r="AA111" s="292"/>
      <c r="AB111" s="292"/>
      <c r="AC111" s="282"/>
      <c r="AD111" s="292"/>
    </row>
    <row r="112" spans="1:47" s="322" customFormat="1" ht="30" customHeight="1">
      <c r="A112" s="298"/>
      <c r="B112" s="271"/>
      <c r="C112" s="293"/>
      <c r="D112" s="273"/>
      <c r="E112" s="274"/>
      <c r="F112" s="275" t="s">
        <v>43</v>
      </c>
      <c r="G112" s="323"/>
      <c r="H112" s="323"/>
      <c r="I112" s="275" t="s">
        <v>43</v>
      </c>
      <c r="J112" s="275" t="s">
        <v>43</v>
      </c>
      <c r="K112" s="274"/>
      <c r="L112" s="278">
        <f>IF(RIGHT(T112)="T",(+H112-G112),0)</f>
        <v>0</v>
      </c>
      <c r="M112" s="278">
        <f>IF(RIGHT(T112)="U",(+H112-G112),0)</f>
        <v>0</v>
      </c>
      <c r="N112" s="278">
        <f>IF(RIGHT(T112)="C",(+H112-G112),0)</f>
        <v>0</v>
      </c>
      <c r="O112" s="278">
        <f>IF(RIGHT(T112)="D",(+H112-G112),0)</f>
        <v>0</v>
      </c>
      <c r="P112" s="275"/>
      <c r="Q112" s="275"/>
      <c r="R112" s="275"/>
      <c r="S112" s="275"/>
      <c r="T112" s="329"/>
      <c r="U112" s="329"/>
      <c r="V112" s="329"/>
      <c r="W112" s="333"/>
      <c r="X112" s="266"/>
      <c r="Y112" s="292"/>
      <c r="Z112" s="292"/>
      <c r="AA112" s="292"/>
      <c r="AB112" s="292"/>
      <c r="AC112" s="282"/>
      <c r="AD112" s="292"/>
    </row>
    <row r="113" spans="1:47" s="324" customFormat="1" ht="30" customHeight="1">
      <c r="A113" s="291"/>
      <c r="B113" s="292"/>
      <c r="C113" s="293" t="s">
        <v>47</v>
      </c>
      <c r="D113" s="292"/>
      <c r="E113" s="274"/>
      <c r="F113" s="275" t="s">
        <v>43</v>
      </c>
      <c r="G113" s="294"/>
      <c r="H113" s="294"/>
      <c r="I113" s="275" t="s">
        <v>43</v>
      </c>
      <c r="J113" s="275" t="s">
        <v>43</v>
      </c>
      <c r="K113" s="261"/>
      <c r="L113" s="278">
        <f>SUM(L111:L112)</f>
        <v>0</v>
      </c>
      <c r="M113" s="278">
        <f t="shared" ref="M113:O113" si="36">SUM(M111:M112)</f>
        <v>0</v>
      </c>
      <c r="N113" s="278">
        <f t="shared" si="36"/>
        <v>0</v>
      </c>
      <c r="O113" s="278">
        <f t="shared" si="36"/>
        <v>0</v>
      </c>
      <c r="P113" s="278"/>
      <c r="Q113" s="278"/>
      <c r="R113" s="278"/>
      <c r="S113" s="278"/>
      <c r="T113" s="292"/>
      <c r="U113" s="292"/>
      <c r="V113" s="292"/>
      <c r="W113" s="308"/>
      <c r="X113" s="266"/>
      <c r="Y113" s="282">
        <f>$AE$9-((N113*24))</f>
        <v>744</v>
      </c>
      <c r="Z113" s="274">
        <v>515</v>
      </c>
      <c r="AA113" s="273">
        <v>29.981999999999999</v>
      </c>
      <c r="AB113" s="283">
        <f>Z113*AA113</f>
        <v>15440.73</v>
      </c>
      <c r="AC113" s="282">
        <f>(AB113*(Y113-L113*24))/Y113</f>
        <v>15440.73</v>
      </c>
      <c r="AD113" s="282">
        <f>(AC113/AB113)*100</f>
        <v>100</v>
      </c>
      <c r="AE113" s="322"/>
    </row>
    <row r="114" spans="1:47" s="322" customFormat="1" ht="30" customHeight="1">
      <c r="A114" s="298">
        <v>2</v>
      </c>
      <c r="B114" s="187" t="s">
        <v>57</v>
      </c>
      <c r="C114" s="25" t="s">
        <v>58</v>
      </c>
      <c r="D114" s="273">
        <v>29.981999999999999</v>
      </c>
      <c r="E114" s="274" t="s">
        <v>534</v>
      </c>
      <c r="F114" s="275" t="s">
        <v>43</v>
      </c>
      <c r="G114" s="186"/>
      <c r="H114" s="186"/>
      <c r="I114" s="275" t="s">
        <v>43</v>
      </c>
      <c r="J114" s="275" t="s">
        <v>43</v>
      </c>
      <c r="K114" s="274"/>
      <c r="L114" s="278">
        <f>IF(RIGHT(T114)="T",(+H114-G114),0)</f>
        <v>0</v>
      </c>
      <c r="M114" s="278">
        <f>IF(RIGHT(T114)="U",(+H114-G114),0)</f>
        <v>0</v>
      </c>
      <c r="N114" s="278">
        <f>IF(RIGHT(T114)="C",(+H114-G114),0)</f>
        <v>0</v>
      </c>
      <c r="O114" s="278">
        <f>IF(RIGHT(T114)="D",(+H114-G114),0)</f>
        <v>0</v>
      </c>
      <c r="P114" s="275"/>
      <c r="Q114" s="275"/>
      <c r="R114" s="275"/>
      <c r="S114" s="275"/>
      <c r="T114" s="187"/>
      <c r="U114" s="187"/>
      <c r="V114" s="187"/>
      <c r="W114" s="287"/>
      <c r="X114" s="266"/>
      <c r="Y114" s="292"/>
      <c r="Z114" s="292"/>
      <c r="AA114" s="292"/>
      <c r="AB114" s="292"/>
      <c r="AC114" s="282"/>
      <c r="AD114" s="292"/>
    </row>
    <row r="115" spans="1:47" s="322" customFormat="1" ht="30" customHeight="1">
      <c r="A115" s="298"/>
      <c r="B115" s="271"/>
      <c r="C115" s="293"/>
      <c r="D115" s="273"/>
      <c r="E115" s="274"/>
      <c r="F115" s="275" t="s">
        <v>43</v>
      </c>
      <c r="G115" s="337"/>
      <c r="H115" s="337"/>
      <c r="I115" s="275" t="s">
        <v>43</v>
      </c>
      <c r="J115" s="275" t="s">
        <v>43</v>
      </c>
      <c r="K115" s="274"/>
      <c r="L115" s="278">
        <f>IF(RIGHT(T115)="T",(+H115-G115),0)</f>
        <v>0</v>
      </c>
      <c r="M115" s="278">
        <f>IF(RIGHT(T115)="U",(+H115-G115),0)</f>
        <v>0</v>
      </c>
      <c r="N115" s="278">
        <f>IF(RIGHT(T115)="C",(+H115-G115),0)</f>
        <v>0</v>
      </c>
      <c r="O115" s="278">
        <f>IF(RIGHT(T115)="D",(+H115-G115),0)</f>
        <v>0</v>
      </c>
      <c r="P115" s="275"/>
      <c r="Q115" s="275"/>
      <c r="R115" s="275"/>
      <c r="S115" s="275"/>
      <c r="T115" s="300"/>
      <c r="U115" s="300"/>
      <c r="V115" s="300"/>
      <c r="W115" s="301"/>
      <c r="X115" s="266"/>
      <c r="Y115" s="292"/>
      <c r="Z115" s="292"/>
      <c r="AA115" s="292"/>
      <c r="AB115" s="292"/>
      <c r="AC115" s="282"/>
      <c r="AD115" s="292"/>
    </row>
    <row r="116" spans="1:47" s="324" customFormat="1" ht="30" customHeight="1">
      <c r="A116" s="291"/>
      <c r="B116" s="292"/>
      <c r="C116" s="293" t="s">
        <v>47</v>
      </c>
      <c r="D116" s="292"/>
      <c r="E116" s="274"/>
      <c r="F116" s="275" t="s">
        <v>43</v>
      </c>
      <c r="G116" s="294"/>
      <c r="H116" s="294"/>
      <c r="I116" s="275" t="s">
        <v>43</v>
      </c>
      <c r="J116" s="275" t="s">
        <v>43</v>
      </c>
      <c r="K116" s="261"/>
      <c r="L116" s="278">
        <f>SUM(L114:L115)</f>
        <v>0</v>
      </c>
      <c r="M116" s="278">
        <f t="shared" ref="M116:O116" si="37">SUM(M114:M115)</f>
        <v>0</v>
      </c>
      <c r="N116" s="278">
        <f t="shared" si="37"/>
        <v>0</v>
      </c>
      <c r="O116" s="278">
        <f t="shared" si="37"/>
        <v>0</v>
      </c>
      <c r="P116" s="278"/>
      <c r="Q116" s="278"/>
      <c r="R116" s="278"/>
      <c r="S116" s="278"/>
      <c r="T116" s="292"/>
      <c r="U116" s="292"/>
      <c r="V116" s="292"/>
      <c r="W116" s="308"/>
      <c r="X116" s="266"/>
      <c r="Y116" s="282">
        <f>$AE$9-((N116*24))</f>
        <v>744</v>
      </c>
      <c r="Z116" s="274">
        <v>515</v>
      </c>
      <c r="AA116" s="273">
        <v>29.981999999999999</v>
      </c>
      <c r="AB116" s="283">
        <f>Z116*AA116</f>
        <v>15440.73</v>
      </c>
      <c r="AC116" s="282">
        <f>(AB116*(Y116-L116*24))/Y116</f>
        <v>15440.73</v>
      </c>
      <c r="AD116" s="282">
        <f>(AC116/AB116)*100</f>
        <v>100</v>
      </c>
      <c r="AE116" s="322"/>
    </row>
    <row r="117" spans="1:47" s="286" customFormat="1" ht="30" customHeight="1">
      <c r="A117" s="270"/>
      <c r="B117" s="262"/>
      <c r="C117" s="309"/>
      <c r="D117" s="273"/>
      <c r="E117" s="274"/>
      <c r="F117" s="275"/>
      <c r="G117" s="313"/>
      <c r="H117" s="313"/>
      <c r="I117" s="277"/>
      <c r="J117" s="277"/>
      <c r="K117" s="277"/>
      <c r="L117" s="278">
        <f>IF(RIGHT(T117)="T",(+H117-G117),0)</f>
        <v>0</v>
      </c>
      <c r="M117" s="278">
        <f>IF(RIGHT(T117)="U",(+H117-G117),0)</f>
        <v>0</v>
      </c>
      <c r="N117" s="278">
        <f>IF(RIGHT(T117)="C",(+H117-G117),0)</f>
        <v>0</v>
      </c>
      <c r="O117" s="278">
        <f>IF(RIGHT(T117)="D",(+H117-G117),0)</f>
        <v>0</v>
      </c>
      <c r="P117" s="279"/>
      <c r="Q117" s="279"/>
      <c r="R117" s="279"/>
      <c r="S117" s="279"/>
      <c r="T117" s="188"/>
      <c r="U117" s="188"/>
      <c r="V117" s="188"/>
      <c r="W117" s="290"/>
      <c r="X117" s="266"/>
      <c r="Y117" s="282"/>
      <c r="Z117" s="282"/>
      <c r="AA117" s="282"/>
      <c r="AB117" s="282"/>
      <c r="AC117" s="282"/>
      <c r="AD117" s="282"/>
      <c r="AF117" s="285"/>
      <c r="AG117" s="285"/>
      <c r="AH117" s="285"/>
      <c r="AI117" s="259"/>
      <c r="AJ117" s="259"/>
      <c r="AK117" s="259"/>
      <c r="AL117" s="259"/>
      <c r="AM117" s="259"/>
      <c r="AN117" s="259"/>
      <c r="AO117" s="259"/>
      <c r="AP117" s="259"/>
      <c r="AQ117" s="259"/>
      <c r="AR117" s="259"/>
      <c r="AS117" s="259"/>
      <c r="AT117" s="259"/>
      <c r="AU117" s="259"/>
    </row>
    <row r="118" spans="1:47" s="286" customFormat="1" ht="30" customHeight="1">
      <c r="A118" s="270"/>
      <c r="B118" s="262"/>
      <c r="C118" s="309"/>
      <c r="D118" s="273"/>
      <c r="E118" s="274"/>
      <c r="F118" s="275"/>
      <c r="G118" s="313"/>
      <c r="H118" s="313"/>
      <c r="I118" s="277"/>
      <c r="J118" s="277"/>
      <c r="K118" s="277"/>
      <c r="L118" s="278">
        <f>IF(RIGHT(T118)="T",(+H118-G118),0)</f>
        <v>0</v>
      </c>
      <c r="M118" s="278">
        <f>IF(RIGHT(T118)="U",(+H118-G118),0)</f>
        <v>0</v>
      </c>
      <c r="N118" s="278">
        <f>IF(RIGHT(T118)="C",(+H118-G118),0)</f>
        <v>0</v>
      </c>
      <c r="O118" s="278">
        <f>IF(RIGHT(T118)="D",(+H118-G118),0)</f>
        <v>0</v>
      </c>
      <c r="P118" s="279"/>
      <c r="Q118" s="279"/>
      <c r="R118" s="279"/>
      <c r="S118" s="279"/>
      <c r="T118" s="188"/>
      <c r="U118" s="188"/>
      <c r="V118" s="188"/>
      <c r="W118" s="290"/>
      <c r="X118" s="266"/>
      <c r="Y118" s="282"/>
      <c r="Z118" s="282"/>
      <c r="AA118" s="282"/>
      <c r="AB118" s="282"/>
      <c r="AC118" s="282"/>
      <c r="AD118" s="282"/>
      <c r="AF118" s="285"/>
      <c r="AG118" s="285"/>
      <c r="AH118" s="285"/>
      <c r="AI118" s="259"/>
      <c r="AJ118" s="259"/>
      <c r="AK118" s="259"/>
      <c r="AL118" s="259"/>
      <c r="AM118" s="259"/>
      <c r="AN118" s="259"/>
      <c r="AO118" s="259"/>
      <c r="AP118" s="259"/>
      <c r="AQ118" s="259"/>
      <c r="AR118" s="259"/>
      <c r="AS118" s="259"/>
      <c r="AT118" s="259"/>
      <c r="AU118" s="259"/>
    </row>
    <row r="119" spans="1:47" s="324" customFormat="1" ht="30" customHeight="1">
      <c r="A119" s="291"/>
      <c r="B119" s="292"/>
      <c r="C119" s="293" t="s">
        <v>47</v>
      </c>
      <c r="D119" s="292"/>
      <c r="E119" s="274"/>
      <c r="F119" s="275" t="s">
        <v>43</v>
      </c>
      <c r="G119" s="325"/>
      <c r="H119" s="325"/>
      <c r="I119" s="275" t="s">
        <v>43</v>
      </c>
      <c r="J119" s="275" t="s">
        <v>43</v>
      </c>
      <c r="K119" s="261"/>
      <c r="L119" s="278">
        <f>SUM(L115:L118)</f>
        <v>0</v>
      </c>
      <c r="M119" s="278">
        <f>SUM(M115:M118)</f>
        <v>0</v>
      </c>
      <c r="N119" s="278">
        <f>SUM(N115:N118)</f>
        <v>0</v>
      </c>
      <c r="O119" s="278">
        <f>SUM(O115:O118)</f>
        <v>0</v>
      </c>
      <c r="P119" s="278"/>
      <c r="Q119" s="278"/>
      <c r="R119" s="278"/>
      <c r="S119" s="278"/>
      <c r="T119" s="292"/>
      <c r="U119" s="292"/>
      <c r="V119" s="292"/>
      <c r="W119" s="308"/>
      <c r="X119" s="266"/>
      <c r="Y119" s="282">
        <f>$AE$9-((N119*24))</f>
        <v>744</v>
      </c>
      <c r="Z119" s="274">
        <v>515</v>
      </c>
      <c r="AA119" s="273">
        <v>29.981999999999999</v>
      </c>
      <c r="AB119" s="283">
        <f>Z119*AA119</f>
        <v>15440.73</v>
      </c>
      <c r="AC119" s="282">
        <f>(AB119*(Y119-L119*24))/Y119</f>
        <v>15440.73</v>
      </c>
      <c r="AD119" s="282">
        <f>(AC119/AB119)*100</f>
        <v>100</v>
      </c>
      <c r="AE119" s="322"/>
    </row>
    <row r="120" spans="1:47" s="297" customFormat="1" ht="30" customHeight="1">
      <c r="A120" s="298">
        <v>3</v>
      </c>
      <c r="B120" s="271" t="s">
        <v>59</v>
      </c>
      <c r="C120" s="293" t="s">
        <v>60</v>
      </c>
      <c r="D120" s="273">
        <v>167.2</v>
      </c>
      <c r="E120" s="274" t="s">
        <v>534</v>
      </c>
      <c r="F120" s="275" t="s">
        <v>43</v>
      </c>
      <c r="G120" s="276">
        <v>43082.869444444441</v>
      </c>
      <c r="H120" s="276">
        <v>43083.37222222222</v>
      </c>
      <c r="I120" s="275" t="s">
        <v>43</v>
      </c>
      <c r="J120" s="275" t="s">
        <v>43</v>
      </c>
      <c r="K120" s="275" t="s">
        <v>43</v>
      </c>
      <c r="L120" s="278">
        <f t="shared" ref="L120:L127" si="38">IF(RIGHT(T120)="T",(+H120-G120),0)</f>
        <v>0</v>
      </c>
      <c r="M120" s="278">
        <f t="shared" ref="M120:M127" si="39">IF(RIGHT(T120)="U",(+H120-G120),0)</f>
        <v>0</v>
      </c>
      <c r="N120" s="278">
        <f t="shared" ref="N120:N127" si="40">IF(RIGHT(T120)="C",(+H120-G120),0)</f>
        <v>0</v>
      </c>
      <c r="O120" s="278">
        <f t="shared" ref="O120:O127" si="41">IF(RIGHT(T120)="D",(+H120-G120),0)</f>
        <v>0.50277777777955635</v>
      </c>
      <c r="P120" s="275"/>
      <c r="Q120" s="275"/>
      <c r="R120" s="275"/>
      <c r="S120" s="275"/>
      <c r="T120" s="280" t="s">
        <v>46</v>
      </c>
      <c r="U120" s="280"/>
      <c r="V120" s="280"/>
      <c r="W120" s="281" t="s">
        <v>1302</v>
      </c>
      <c r="X120" s="266"/>
      <c r="Y120" s="292"/>
      <c r="Z120" s="292"/>
      <c r="AA120" s="292"/>
      <c r="AB120" s="292"/>
      <c r="AC120" s="282"/>
      <c r="AD120" s="292"/>
      <c r="AE120" s="296"/>
    </row>
    <row r="121" spans="1:47" s="297" customFormat="1" ht="30" customHeight="1">
      <c r="A121" s="298"/>
      <c r="B121" s="271"/>
      <c r="C121" s="293"/>
      <c r="D121" s="273"/>
      <c r="E121" s="274"/>
      <c r="F121" s="275"/>
      <c r="G121" s="276">
        <v>43088.052083333336</v>
      </c>
      <c r="H121" s="276">
        <v>43088.402083333334</v>
      </c>
      <c r="I121" s="275"/>
      <c r="J121" s="275"/>
      <c r="K121" s="275"/>
      <c r="L121" s="278">
        <f t="shared" si="38"/>
        <v>0</v>
      </c>
      <c r="M121" s="278">
        <f t="shared" si="39"/>
        <v>0</v>
      </c>
      <c r="N121" s="278">
        <f t="shared" si="40"/>
        <v>0</v>
      </c>
      <c r="O121" s="278">
        <f t="shared" si="41"/>
        <v>0.34999999999854481</v>
      </c>
      <c r="P121" s="275"/>
      <c r="Q121" s="275"/>
      <c r="R121" s="275"/>
      <c r="S121" s="275"/>
      <c r="T121" s="280" t="s">
        <v>46</v>
      </c>
      <c r="U121" s="280"/>
      <c r="V121" s="280"/>
      <c r="W121" s="281" t="s">
        <v>1144</v>
      </c>
      <c r="X121" s="266"/>
      <c r="Y121" s="292"/>
      <c r="Z121" s="292"/>
      <c r="AA121" s="292"/>
      <c r="AB121" s="292"/>
      <c r="AC121" s="282"/>
      <c r="AD121" s="292"/>
      <c r="AE121" s="296"/>
    </row>
    <row r="122" spans="1:47" s="297" customFormat="1" ht="30" customHeight="1">
      <c r="A122" s="298"/>
      <c r="B122" s="271"/>
      <c r="C122" s="293"/>
      <c r="D122" s="273"/>
      <c r="E122" s="274"/>
      <c r="F122" s="275"/>
      <c r="G122" s="276">
        <v>43091.030555555553</v>
      </c>
      <c r="H122" s="276">
        <v>43091.408333333333</v>
      </c>
      <c r="I122" s="275"/>
      <c r="J122" s="275"/>
      <c r="K122" s="275"/>
      <c r="L122" s="278">
        <f t="shared" si="38"/>
        <v>0</v>
      </c>
      <c r="M122" s="278">
        <f t="shared" si="39"/>
        <v>0</v>
      </c>
      <c r="N122" s="278">
        <f t="shared" si="40"/>
        <v>0</v>
      </c>
      <c r="O122" s="278">
        <f t="shared" si="41"/>
        <v>0.37777777777955635</v>
      </c>
      <c r="P122" s="275"/>
      <c r="Q122" s="275"/>
      <c r="R122" s="275"/>
      <c r="S122" s="275"/>
      <c r="T122" s="280" t="s">
        <v>46</v>
      </c>
      <c r="U122" s="280"/>
      <c r="V122" s="280"/>
      <c r="W122" s="281" t="s">
        <v>1305</v>
      </c>
      <c r="X122" s="266"/>
      <c r="Y122" s="292"/>
      <c r="Z122" s="292"/>
      <c r="AA122" s="292"/>
      <c r="AB122" s="292"/>
      <c r="AC122" s="282"/>
      <c r="AD122" s="292"/>
      <c r="AE122" s="296"/>
    </row>
    <row r="123" spans="1:47" s="297" customFormat="1" ht="30" customHeight="1">
      <c r="A123" s="298"/>
      <c r="B123" s="271"/>
      <c r="C123" s="293"/>
      <c r="D123" s="273"/>
      <c r="E123" s="274"/>
      <c r="F123" s="275"/>
      <c r="G123" s="276">
        <v>43092.013888888891</v>
      </c>
      <c r="H123" s="276">
        <v>43092.411111111112</v>
      </c>
      <c r="I123" s="275"/>
      <c r="J123" s="275"/>
      <c r="K123" s="275"/>
      <c r="L123" s="278">
        <f t="shared" si="38"/>
        <v>0</v>
      </c>
      <c r="M123" s="278">
        <f t="shared" si="39"/>
        <v>0</v>
      </c>
      <c r="N123" s="278">
        <f t="shared" si="40"/>
        <v>0</v>
      </c>
      <c r="O123" s="278">
        <f t="shared" si="41"/>
        <v>0.39722222222189885</v>
      </c>
      <c r="P123" s="275"/>
      <c r="Q123" s="275"/>
      <c r="R123" s="275"/>
      <c r="S123" s="275"/>
      <c r="T123" s="280" t="s">
        <v>46</v>
      </c>
      <c r="U123" s="280"/>
      <c r="V123" s="280"/>
      <c r="W123" s="281" t="s">
        <v>1143</v>
      </c>
      <c r="X123" s="266"/>
      <c r="Y123" s="292"/>
      <c r="Z123" s="292"/>
      <c r="AA123" s="292"/>
      <c r="AB123" s="292"/>
      <c r="AC123" s="282"/>
      <c r="AD123" s="292"/>
      <c r="AE123" s="296"/>
    </row>
    <row r="124" spans="1:47" s="297" customFormat="1" ht="30" customHeight="1">
      <c r="A124" s="298"/>
      <c r="B124" s="271"/>
      <c r="C124" s="293"/>
      <c r="D124" s="273"/>
      <c r="E124" s="274"/>
      <c r="F124" s="275"/>
      <c r="G124" s="276">
        <v>43092.709722222222</v>
      </c>
      <c r="H124" s="276">
        <v>43095.554166666669</v>
      </c>
      <c r="I124" s="275"/>
      <c r="J124" s="275"/>
      <c r="K124" s="275"/>
      <c r="L124" s="278">
        <f t="shared" si="38"/>
        <v>0</v>
      </c>
      <c r="M124" s="278">
        <f t="shared" si="39"/>
        <v>0</v>
      </c>
      <c r="N124" s="278">
        <f t="shared" si="40"/>
        <v>0</v>
      </c>
      <c r="O124" s="278">
        <f t="shared" si="41"/>
        <v>2.8444444444467081</v>
      </c>
      <c r="P124" s="275"/>
      <c r="Q124" s="275"/>
      <c r="R124" s="275"/>
      <c r="S124" s="275"/>
      <c r="T124" s="280" t="s">
        <v>46</v>
      </c>
      <c r="U124" s="280"/>
      <c r="V124" s="280"/>
      <c r="W124" s="281" t="s">
        <v>1109</v>
      </c>
      <c r="X124" s="266"/>
      <c r="Y124" s="292"/>
      <c r="Z124" s="292"/>
      <c r="AA124" s="292"/>
      <c r="AB124" s="292"/>
      <c r="AC124" s="282"/>
      <c r="AD124" s="292"/>
      <c r="AE124" s="296"/>
    </row>
    <row r="125" spans="1:47" s="297" customFormat="1" ht="30" customHeight="1">
      <c r="A125" s="298"/>
      <c r="B125" s="271"/>
      <c r="C125" s="293"/>
      <c r="D125" s="273"/>
      <c r="E125" s="274"/>
      <c r="F125" s="275"/>
      <c r="G125" s="186"/>
      <c r="H125" s="186"/>
      <c r="I125" s="275"/>
      <c r="J125" s="275"/>
      <c r="K125" s="275"/>
      <c r="L125" s="278">
        <f t="shared" si="38"/>
        <v>0</v>
      </c>
      <c r="M125" s="278">
        <f t="shared" si="39"/>
        <v>0</v>
      </c>
      <c r="N125" s="278">
        <f t="shared" si="40"/>
        <v>0</v>
      </c>
      <c r="O125" s="278">
        <f t="shared" si="41"/>
        <v>0</v>
      </c>
      <c r="P125" s="275"/>
      <c r="Q125" s="275"/>
      <c r="R125" s="275"/>
      <c r="S125" s="275"/>
      <c r="T125" s="187"/>
      <c r="U125" s="187"/>
      <c r="V125" s="187"/>
      <c r="W125" s="302"/>
      <c r="X125" s="266"/>
      <c r="Y125" s="292"/>
      <c r="Z125" s="292"/>
      <c r="AA125" s="292"/>
      <c r="AB125" s="292"/>
      <c r="AC125" s="282"/>
      <c r="AD125" s="292"/>
      <c r="AE125" s="296"/>
    </row>
    <row r="126" spans="1:47" s="297" customFormat="1" ht="30" customHeight="1">
      <c r="A126" s="298"/>
      <c r="B126" s="271"/>
      <c r="C126" s="293"/>
      <c r="D126" s="273"/>
      <c r="E126" s="274"/>
      <c r="F126" s="275"/>
      <c r="G126" s="186"/>
      <c r="H126" s="186"/>
      <c r="I126" s="275"/>
      <c r="J126" s="275"/>
      <c r="K126" s="275"/>
      <c r="L126" s="278">
        <f t="shared" si="38"/>
        <v>0</v>
      </c>
      <c r="M126" s="278">
        <f t="shared" si="39"/>
        <v>0</v>
      </c>
      <c r="N126" s="278">
        <f t="shared" si="40"/>
        <v>0</v>
      </c>
      <c r="O126" s="278">
        <f t="shared" si="41"/>
        <v>0</v>
      </c>
      <c r="P126" s="275"/>
      <c r="Q126" s="275"/>
      <c r="R126" s="275"/>
      <c r="S126" s="275"/>
      <c r="T126" s="187"/>
      <c r="U126" s="187"/>
      <c r="V126" s="187"/>
      <c r="W126" s="302"/>
      <c r="X126" s="266"/>
      <c r="Y126" s="292"/>
      <c r="Z126" s="292"/>
      <c r="AA126" s="292"/>
      <c r="AB126" s="292"/>
      <c r="AC126" s="282"/>
      <c r="AD126" s="292"/>
      <c r="AE126" s="296"/>
    </row>
    <row r="127" spans="1:47" s="297" customFormat="1" ht="30" customHeight="1">
      <c r="A127" s="298"/>
      <c r="B127" s="271"/>
      <c r="C127" s="293"/>
      <c r="D127" s="273"/>
      <c r="E127" s="274"/>
      <c r="F127" s="275"/>
      <c r="G127" s="315"/>
      <c r="H127" s="315"/>
      <c r="I127" s="275"/>
      <c r="J127" s="275"/>
      <c r="K127" s="275"/>
      <c r="L127" s="278">
        <f t="shared" si="38"/>
        <v>0</v>
      </c>
      <c r="M127" s="278">
        <f t="shared" si="39"/>
        <v>0</v>
      </c>
      <c r="N127" s="278">
        <f t="shared" si="40"/>
        <v>0</v>
      </c>
      <c r="O127" s="278">
        <f t="shared" si="41"/>
        <v>0</v>
      </c>
      <c r="P127" s="275"/>
      <c r="Q127" s="275"/>
      <c r="R127" s="275"/>
      <c r="S127" s="275"/>
      <c r="T127" s="188"/>
      <c r="U127" s="188"/>
      <c r="V127" s="188"/>
      <c r="W127" s="290"/>
      <c r="X127" s="266"/>
      <c r="Y127" s="292"/>
      <c r="Z127" s="292"/>
      <c r="AA127" s="292"/>
      <c r="AB127" s="292"/>
      <c r="AC127" s="282"/>
      <c r="AD127" s="292"/>
      <c r="AE127" s="296"/>
    </row>
    <row r="128" spans="1:47" s="297" customFormat="1" ht="30" customHeight="1">
      <c r="A128" s="291"/>
      <c r="B128" s="292"/>
      <c r="C128" s="293" t="s">
        <v>47</v>
      </c>
      <c r="D128" s="292"/>
      <c r="E128" s="274"/>
      <c r="F128" s="275" t="s">
        <v>43</v>
      </c>
      <c r="G128" s="315"/>
      <c r="H128" s="315"/>
      <c r="I128" s="275" t="s">
        <v>43</v>
      </c>
      <c r="J128" s="275" t="s">
        <v>43</v>
      </c>
      <c r="K128" s="275" t="s">
        <v>43</v>
      </c>
      <c r="L128" s="278">
        <f>SUM(L120:L127)</f>
        <v>0</v>
      </c>
      <c r="M128" s="278">
        <f>SUM(M120:M127)</f>
        <v>0</v>
      </c>
      <c r="N128" s="278">
        <f>SUM(N120:N127)</f>
        <v>0</v>
      </c>
      <c r="O128" s="278">
        <f>SUM(O120:O127)</f>
        <v>4.4722222222262644</v>
      </c>
      <c r="P128" s="278"/>
      <c r="Q128" s="278"/>
      <c r="R128" s="278"/>
      <c r="S128" s="278"/>
      <c r="T128" s="316"/>
      <c r="U128" s="316"/>
      <c r="V128" s="316"/>
      <c r="W128" s="316"/>
      <c r="X128" s="266"/>
      <c r="Y128" s="282">
        <f>$AE$9-((N128*24))</f>
        <v>744</v>
      </c>
      <c r="Z128" s="274">
        <v>367</v>
      </c>
      <c r="AA128" s="273">
        <v>167.2</v>
      </c>
      <c r="AB128" s="283">
        <f>Z128*AA128</f>
        <v>61362.399999999994</v>
      </c>
      <c r="AC128" s="282">
        <f>(AB128*(Y128-L128*24))/Y128</f>
        <v>61362.399999999994</v>
      </c>
      <c r="AD128" s="282">
        <f>(AC128/AB128)*100</f>
        <v>100</v>
      </c>
      <c r="AE128" s="296"/>
    </row>
    <row r="129" spans="1:47" s="286" customFormat="1" ht="30" customHeight="1">
      <c r="A129" s="298">
        <v>4</v>
      </c>
      <c r="B129" s="271" t="s">
        <v>61</v>
      </c>
      <c r="C129" s="293" t="s">
        <v>62</v>
      </c>
      <c r="D129" s="273">
        <v>167.2</v>
      </c>
      <c r="E129" s="274" t="s">
        <v>534</v>
      </c>
      <c r="F129" s="275" t="s">
        <v>43</v>
      </c>
      <c r="G129" s="276">
        <v>43070</v>
      </c>
      <c r="H129" s="276">
        <v>43073.459027777775</v>
      </c>
      <c r="I129" s="275"/>
      <c r="J129" s="275"/>
      <c r="K129" s="275"/>
      <c r="L129" s="278">
        <f>IF(RIGHT(T129)="T",(+H129-G129),0)</f>
        <v>0</v>
      </c>
      <c r="M129" s="278">
        <f>IF(RIGHT(T129)="U",(+H129-G129),0)</f>
        <v>0</v>
      </c>
      <c r="N129" s="278">
        <f>IF(RIGHT(T129)="C",(+H129-G129),0)</f>
        <v>0</v>
      </c>
      <c r="O129" s="278">
        <f>IF(RIGHT(T129)="D",(+H129-G129),0)</f>
        <v>3.4590277777751908</v>
      </c>
      <c r="P129" s="275"/>
      <c r="Q129" s="275"/>
      <c r="R129" s="275"/>
      <c r="S129" s="275"/>
      <c r="T129" s="280" t="s">
        <v>46</v>
      </c>
      <c r="U129" s="280"/>
      <c r="V129" s="280"/>
      <c r="W129" s="281" t="s">
        <v>1112</v>
      </c>
      <c r="X129" s="266"/>
      <c r="Y129" s="292"/>
      <c r="Z129" s="292"/>
      <c r="AA129" s="292"/>
      <c r="AB129" s="292"/>
      <c r="AC129" s="282"/>
      <c r="AD129" s="292"/>
      <c r="AE129" s="259"/>
      <c r="AF129" s="259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59"/>
      <c r="AU129" s="259"/>
    </row>
    <row r="130" spans="1:47" s="286" customFormat="1" ht="30" customHeight="1">
      <c r="A130" s="298"/>
      <c r="B130" s="271"/>
      <c r="C130" s="293"/>
      <c r="D130" s="273"/>
      <c r="E130" s="274"/>
      <c r="F130" s="275"/>
      <c r="G130" s="276">
        <v>43074.92291666667</v>
      </c>
      <c r="H130" s="276">
        <v>43082.498611111114</v>
      </c>
      <c r="I130" s="275"/>
      <c r="J130" s="275"/>
      <c r="K130" s="275"/>
      <c r="L130" s="278">
        <f>IF(RIGHT(T130)="T",(+H130-G130),0)</f>
        <v>0</v>
      </c>
      <c r="M130" s="278">
        <f>IF(RIGHT(T130)="U",(+H130-G130),0)</f>
        <v>0</v>
      </c>
      <c r="N130" s="278">
        <f>IF(RIGHT(T130)="C",(+H130-G130),0)</f>
        <v>0</v>
      </c>
      <c r="O130" s="278">
        <f>IF(RIGHT(T130)="D",(+H130-G130),0)</f>
        <v>7.5756944444437977</v>
      </c>
      <c r="P130" s="275"/>
      <c r="Q130" s="275"/>
      <c r="R130" s="275"/>
      <c r="S130" s="275"/>
      <c r="T130" s="280" t="s">
        <v>46</v>
      </c>
      <c r="U130" s="280"/>
      <c r="V130" s="280"/>
      <c r="W130" s="281" t="s">
        <v>1109</v>
      </c>
      <c r="X130" s="266"/>
      <c r="Y130" s="292"/>
      <c r="Z130" s="292"/>
      <c r="AA130" s="292"/>
      <c r="AB130" s="292"/>
      <c r="AC130" s="282"/>
      <c r="AD130" s="292"/>
      <c r="AE130" s="259"/>
      <c r="AF130" s="259"/>
      <c r="AG130" s="259"/>
      <c r="AH130" s="259"/>
      <c r="AI130" s="259"/>
      <c r="AJ130" s="259"/>
      <c r="AK130" s="259"/>
      <c r="AL130" s="259"/>
      <c r="AM130" s="259"/>
      <c r="AN130" s="259"/>
      <c r="AO130" s="259"/>
      <c r="AP130" s="259"/>
      <c r="AQ130" s="259"/>
      <c r="AR130" s="259"/>
      <c r="AS130" s="259"/>
      <c r="AT130" s="259"/>
      <c r="AU130" s="259"/>
    </row>
    <row r="131" spans="1:47" s="286" customFormat="1" ht="30" customHeight="1">
      <c r="A131" s="298"/>
      <c r="B131" s="271"/>
      <c r="C131" s="293"/>
      <c r="D131" s="273"/>
      <c r="E131" s="274"/>
      <c r="F131" s="275"/>
      <c r="G131" s="276">
        <v>43083.875694444447</v>
      </c>
      <c r="H131" s="276">
        <v>43087.484722222223</v>
      </c>
      <c r="I131" s="275"/>
      <c r="J131" s="275"/>
      <c r="K131" s="275"/>
      <c r="L131" s="278">
        <f>IF(RIGHT(T131)="T",(+H131-G131),0)</f>
        <v>0</v>
      </c>
      <c r="M131" s="278">
        <f>IF(RIGHT(T131)="U",(+H131-G131),0)</f>
        <v>0</v>
      </c>
      <c r="N131" s="278">
        <f>IF(RIGHT(T131)="C",(+H131-G131),0)</f>
        <v>0</v>
      </c>
      <c r="O131" s="278">
        <f>IF(RIGHT(T131)="D",(+H131-G131),0)</f>
        <v>3.609027777776646</v>
      </c>
      <c r="P131" s="275"/>
      <c r="Q131" s="275"/>
      <c r="R131" s="275"/>
      <c r="S131" s="275"/>
      <c r="T131" s="280" t="s">
        <v>46</v>
      </c>
      <c r="U131" s="280"/>
      <c r="V131" s="280"/>
      <c r="W131" s="281" t="s">
        <v>1107</v>
      </c>
      <c r="X131" s="266"/>
      <c r="Y131" s="292"/>
      <c r="Z131" s="292"/>
      <c r="AA131" s="292"/>
      <c r="AB131" s="292"/>
      <c r="AC131" s="282"/>
      <c r="AD131" s="292"/>
      <c r="AE131" s="259"/>
      <c r="AF131" s="259"/>
      <c r="AG131" s="259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59"/>
      <c r="AR131" s="259"/>
      <c r="AS131" s="259"/>
      <c r="AT131" s="259"/>
      <c r="AU131" s="259"/>
    </row>
    <row r="132" spans="1:47" s="286" customFormat="1" ht="30" customHeight="1">
      <c r="A132" s="298"/>
      <c r="B132" s="271"/>
      <c r="C132" s="293"/>
      <c r="D132" s="273"/>
      <c r="E132" s="274"/>
      <c r="F132" s="275"/>
      <c r="G132" s="276">
        <v>43089.061805555553</v>
      </c>
      <c r="H132" s="276">
        <v>43090.377083333333</v>
      </c>
      <c r="I132" s="275"/>
      <c r="J132" s="275"/>
      <c r="K132" s="275"/>
      <c r="L132" s="278">
        <f>IF(RIGHT(T132)="T",(+H132-G132),0)</f>
        <v>0</v>
      </c>
      <c r="M132" s="278">
        <f>IF(RIGHT(T132)="U",(+H132-G132),0)</f>
        <v>0</v>
      </c>
      <c r="N132" s="278">
        <f>IF(RIGHT(T132)="C",(+H132-G132),0)</f>
        <v>0</v>
      </c>
      <c r="O132" s="278">
        <f>IF(RIGHT(T132)="D",(+H132-G132),0)</f>
        <v>1.3152777777795563</v>
      </c>
      <c r="P132" s="275"/>
      <c r="Q132" s="275"/>
      <c r="R132" s="275"/>
      <c r="S132" s="275"/>
      <c r="T132" s="280" t="s">
        <v>46</v>
      </c>
      <c r="U132" s="280"/>
      <c r="V132" s="280"/>
      <c r="W132" s="281" t="s">
        <v>1143</v>
      </c>
      <c r="X132" s="266"/>
      <c r="Y132" s="292"/>
      <c r="Z132" s="292"/>
      <c r="AA132" s="292"/>
      <c r="AB132" s="292"/>
      <c r="AC132" s="282"/>
      <c r="AD132" s="292"/>
      <c r="AE132" s="259"/>
      <c r="AF132" s="259"/>
      <c r="AG132" s="259"/>
      <c r="AH132" s="259"/>
      <c r="AI132" s="259"/>
      <c r="AJ132" s="259"/>
      <c r="AK132" s="259"/>
      <c r="AL132" s="259"/>
      <c r="AM132" s="259"/>
      <c r="AN132" s="259"/>
      <c r="AO132" s="259"/>
      <c r="AP132" s="259"/>
      <c r="AQ132" s="259"/>
      <c r="AR132" s="259"/>
      <c r="AS132" s="259"/>
      <c r="AT132" s="259"/>
      <c r="AU132" s="259"/>
    </row>
    <row r="133" spans="1:47" s="286" customFormat="1" ht="30" customHeight="1">
      <c r="A133" s="298"/>
      <c r="B133" s="271"/>
      <c r="C133" s="293"/>
      <c r="D133" s="273"/>
      <c r="E133" s="274"/>
      <c r="F133" s="275"/>
      <c r="G133" s="276">
        <v>43096.001388888886</v>
      </c>
      <c r="H133" s="276">
        <v>43101</v>
      </c>
      <c r="I133" s="275"/>
      <c r="J133" s="275"/>
      <c r="K133" s="275"/>
      <c r="L133" s="278">
        <f>IF(RIGHT(T133)="T",(+H133-G133),0)</f>
        <v>0</v>
      </c>
      <c r="M133" s="278">
        <f>IF(RIGHT(T133)="U",(+H133-G133),0)</f>
        <v>0</v>
      </c>
      <c r="N133" s="278">
        <f>IF(RIGHT(T133)="C",(+H133-G133),0)</f>
        <v>0</v>
      </c>
      <c r="O133" s="278">
        <f>IF(RIGHT(T133)="D",(+H133-G133),0)</f>
        <v>4.9986111111138598</v>
      </c>
      <c r="P133" s="275"/>
      <c r="Q133" s="275"/>
      <c r="R133" s="275"/>
      <c r="S133" s="275"/>
      <c r="T133" s="280" t="s">
        <v>46</v>
      </c>
      <c r="U133" s="280"/>
      <c r="V133" s="280"/>
      <c r="W133" s="281" t="s">
        <v>1144</v>
      </c>
      <c r="X133" s="266"/>
      <c r="Y133" s="292"/>
      <c r="Z133" s="292"/>
      <c r="AA133" s="292"/>
      <c r="AB133" s="292"/>
      <c r="AC133" s="282"/>
      <c r="AD133" s="292"/>
      <c r="AE133" s="259"/>
      <c r="AF133" s="259"/>
      <c r="AG133" s="259"/>
      <c r="AH133" s="259"/>
      <c r="AI133" s="259"/>
      <c r="AJ133" s="259"/>
      <c r="AK133" s="259"/>
      <c r="AL133" s="259"/>
      <c r="AM133" s="259"/>
      <c r="AN133" s="259"/>
      <c r="AO133" s="259"/>
      <c r="AP133" s="259"/>
      <c r="AQ133" s="259"/>
      <c r="AR133" s="259"/>
      <c r="AS133" s="259"/>
      <c r="AT133" s="259"/>
      <c r="AU133" s="259"/>
    </row>
    <row r="134" spans="1:47" s="297" customFormat="1" ht="30" customHeight="1">
      <c r="A134" s="291"/>
      <c r="B134" s="292"/>
      <c r="C134" s="293" t="s">
        <v>47</v>
      </c>
      <c r="D134" s="292"/>
      <c r="E134" s="274"/>
      <c r="F134" s="275" t="s">
        <v>43</v>
      </c>
      <c r="G134" s="303"/>
      <c r="H134" s="303"/>
      <c r="I134" s="275" t="s">
        <v>43</v>
      </c>
      <c r="J134" s="275" t="s">
        <v>43</v>
      </c>
      <c r="K134" s="275" t="s">
        <v>43</v>
      </c>
      <c r="L134" s="278">
        <f>SUM(L129:L133)</f>
        <v>0</v>
      </c>
      <c r="M134" s="278">
        <f>SUM(M129:M133)</f>
        <v>0</v>
      </c>
      <c r="N134" s="278">
        <f>SUM(N129:N133)</f>
        <v>0</v>
      </c>
      <c r="O134" s="278">
        <f>SUM(O129:O133)</f>
        <v>20.957638888889051</v>
      </c>
      <c r="P134" s="278"/>
      <c r="Q134" s="278"/>
      <c r="R134" s="278"/>
      <c r="S134" s="278"/>
      <c r="T134" s="292"/>
      <c r="U134" s="292"/>
      <c r="V134" s="292"/>
      <c r="W134" s="292"/>
      <c r="X134" s="266"/>
      <c r="Y134" s="282">
        <f>$AE$9-((N134*24))</f>
        <v>744</v>
      </c>
      <c r="Z134" s="274">
        <v>367</v>
      </c>
      <c r="AA134" s="273">
        <v>167.2</v>
      </c>
      <c r="AB134" s="283">
        <f>Z134*AA134</f>
        <v>61362.399999999994</v>
      </c>
      <c r="AC134" s="282">
        <f>(AB134*(Y134-L134*24))/Y134</f>
        <v>61362.399999999994</v>
      </c>
      <c r="AD134" s="282">
        <f>(AC134/AB134)*100</f>
        <v>100</v>
      </c>
      <c r="AE134" s="296"/>
    </row>
    <row r="135" spans="1:47" s="297" customFormat="1" ht="30" customHeight="1">
      <c r="A135" s="298">
        <v>5</v>
      </c>
      <c r="B135" s="271" t="s">
        <v>63</v>
      </c>
      <c r="C135" s="293" t="s">
        <v>64</v>
      </c>
      <c r="D135" s="273">
        <v>211.43299999999999</v>
      </c>
      <c r="E135" s="274" t="s">
        <v>534</v>
      </c>
      <c r="F135" s="275" t="s">
        <v>43</v>
      </c>
      <c r="G135" s="276">
        <v>43096.352083333331</v>
      </c>
      <c r="H135" s="276">
        <v>43096.804166666669</v>
      </c>
      <c r="I135" s="275" t="s">
        <v>43</v>
      </c>
      <c r="J135" s="275" t="s">
        <v>43</v>
      </c>
      <c r="K135" s="275" t="s">
        <v>43</v>
      </c>
      <c r="L135" s="278">
        <f t="shared" ref="L135:L142" si="42">IF(RIGHT(T135)="T",(+H135-G135),0)</f>
        <v>0</v>
      </c>
      <c r="M135" s="278">
        <f t="shared" ref="M135:M142" si="43">IF(RIGHT(T135)="U",(+H135-G135),0)</f>
        <v>0</v>
      </c>
      <c r="N135" s="278">
        <f t="shared" ref="N135:N142" si="44">IF(RIGHT(T135)="C",(+H135-G135),0)</f>
        <v>0</v>
      </c>
      <c r="O135" s="278">
        <f t="shared" ref="O135:O142" si="45">IF(RIGHT(T135)="D",(+H135-G135),0)</f>
        <v>0.45208333333721384</v>
      </c>
      <c r="P135" s="275"/>
      <c r="Q135" s="275"/>
      <c r="R135" s="275"/>
      <c r="S135" s="275"/>
      <c r="T135" s="280" t="s">
        <v>462</v>
      </c>
      <c r="U135" s="280"/>
      <c r="V135" s="280"/>
      <c r="W135" s="281" t="s">
        <v>1313</v>
      </c>
      <c r="X135" s="266"/>
      <c r="Y135" s="292"/>
      <c r="Z135" s="292"/>
      <c r="AA135" s="292"/>
      <c r="AB135" s="292"/>
      <c r="AC135" s="282"/>
      <c r="AD135" s="292"/>
      <c r="AE135" s="296"/>
    </row>
    <row r="136" spans="1:47" s="297" customFormat="1" ht="30" customHeight="1">
      <c r="A136" s="298"/>
      <c r="B136" s="271"/>
      <c r="C136" s="293"/>
      <c r="D136" s="273"/>
      <c r="E136" s="274"/>
      <c r="F136" s="275"/>
      <c r="G136" s="276">
        <v>43097.354166666664</v>
      </c>
      <c r="H136" s="276">
        <v>43097.808333333334</v>
      </c>
      <c r="I136" s="275"/>
      <c r="J136" s="275"/>
      <c r="K136" s="275"/>
      <c r="L136" s="278">
        <f t="shared" si="42"/>
        <v>0</v>
      </c>
      <c r="M136" s="278">
        <f t="shared" si="43"/>
        <v>0</v>
      </c>
      <c r="N136" s="278">
        <f t="shared" si="44"/>
        <v>0</v>
      </c>
      <c r="O136" s="278">
        <f t="shared" si="45"/>
        <v>0.45416666667006211</v>
      </c>
      <c r="P136" s="275"/>
      <c r="Q136" s="275"/>
      <c r="R136" s="275"/>
      <c r="S136" s="275"/>
      <c r="T136" s="280" t="s">
        <v>462</v>
      </c>
      <c r="U136" s="280"/>
      <c r="V136" s="280"/>
      <c r="W136" s="281" t="s">
        <v>1313</v>
      </c>
      <c r="X136" s="266"/>
      <c r="Y136" s="292"/>
      <c r="Z136" s="292"/>
      <c r="AA136" s="292"/>
      <c r="AB136" s="292"/>
      <c r="AC136" s="282"/>
      <c r="AD136" s="292"/>
      <c r="AE136" s="296"/>
    </row>
    <row r="137" spans="1:47" s="297" customFormat="1" ht="30" customHeight="1">
      <c r="A137" s="298"/>
      <c r="B137" s="271"/>
      <c r="C137" s="293"/>
      <c r="D137" s="273"/>
      <c r="E137" s="274"/>
      <c r="F137" s="275"/>
      <c r="G137" s="276">
        <v>43098.419444444444</v>
      </c>
      <c r="H137" s="276">
        <v>43098.80972222222</v>
      </c>
      <c r="I137" s="275"/>
      <c r="J137" s="275"/>
      <c r="K137" s="275"/>
      <c r="L137" s="278">
        <f t="shared" si="42"/>
        <v>0</v>
      </c>
      <c r="M137" s="278">
        <f t="shared" si="43"/>
        <v>0</v>
      </c>
      <c r="N137" s="278">
        <f t="shared" si="44"/>
        <v>0</v>
      </c>
      <c r="O137" s="278">
        <f t="shared" si="45"/>
        <v>0.39027777777664596</v>
      </c>
      <c r="P137" s="275"/>
      <c r="Q137" s="275"/>
      <c r="R137" s="275"/>
      <c r="S137" s="275"/>
      <c r="T137" s="280" t="s">
        <v>462</v>
      </c>
      <c r="U137" s="280"/>
      <c r="V137" s="280"/>
      <c r="W137" s="281" t="s">
        <v>1313</v>
      </c>
      <c r="X137" s="266"/>
      <c r="Y137" s="292"/>
      <c r="Z137" s="292"/>
      <c r="AA137" s="292"/>
      <c r="AB137" s="292"/>
      <c r="AC137" s="282"/>
      <c r="AD137" s="292"/>
      <c r="AE137" s="296"/>
    </row>
    <row r="138" spans="1:47" s="297" customFormat="1" ht="30" customHeight="1">
      <c r="A138" s="298"/>
      <c r="B138" s="271"/>
      <c r="C138" s="293"/>
      <c r="D138" s="273"/>
      <c r="E138" s="274"/>
      <c r="F138" s="275"/>
      <c r="G138" s="276">
        <v>43099.354166666664</v>
      </c>
      <c r="H138" s="276">
        <v>43099.813888888886</v>
      </c>
      <c r="I138" s="275"/>
      <c r="J138" s="275"/>
      <c r="K138" s="275"/>
      <c r="L138" s="278">
        <f t="shared" si="42"/>
        <v>0</v>
      </c>
      <c r="M138" s="278">
        <f t="shared" si="43"/>
        <v>0</v>
      </c>
      <c r="N138" s="278">
        <f t="shared" si="44"/>
        <v>0</v>
      </c>
      <c r="O138" s="278">
        <f t="shared" si="45"/>
        <v>0.45972222222189885</v>
      </c>
      <c r="P138" s="275"/>
      <c r="Q138" s="275"/>
      <c r="R138" s="275"/>
      <c r="S138" s="275"/>
      <c r="T138" s="280" t="s">
        <v>462</v>
      </c>
      <c r="U138" s="280"/>
      <c r="V138" s="280"/>
      <c r="W138" s="281" t="s">
        <v>1313</v>
      </c>
      <c r="X138" s="266"/>
      <c r="Y138" s="292"/>
      <c r="Z138" s="292"/>
      <c r="AA138" s="292"/>
      <c r="AB138" s="292"/>
      <c r="AC138" s="282"/>
      <c r="AD138" s="292"/>
      <c r="AE138" s="296"/>
    </row>
    <row r="139" spans="1:47" s="297" customFormat="1" ht="30" customHeight="1">
      <c r="A139" s="298"/>
      <c r="B139" s="271"/>
      <c r="C139" s="293"/>
      <c r="D139" s="273"/>
      <c r="E139" s="274"/>
      <c r="F139" s="275"/>
      <c r="G139" s="276">
        <v>43100.357638888891</v>
      </c>
      <c r="H139" s="276">
        <v>43100.802083333336</v>
      </c>
      <c r="I139" s="275"/>
      <c r="J139" s="275"/>
      <c r="K139" s="275"/>
      <c r="L139" s="278">
        <f t="shared" si="42"/>
        <v>0</v>
      </c>
      <c r="M139" s="278">
        <f t="shared" si="43"/>
        <v>0</v>
      </c>
      <c r="N139" s="278">
        <f t="shared" si="44"/>
        <v>0</v>
      </c>
      <c r="O139" s="278">
        <f t="shared" si="45"/>
        <v>0.44444444444525288</v>
      </c>
      <c r="P139" s="275"/>
      <c r="Q139" s="275"/>
      <c r="R139" s="275"/>
      <c r="S139" s="275"/>
      <c r="T139" s="280" t="s">
        <v>462</v>
      </c>
      <c r="U139" s="280"/>
      <c r="V139" s="280"/>
      <c r="W139" s="281" t="s">
        <v>1313</v>
      </c>
      <c r="X139" s="266"/>
      <c r="Y139" s="292"/>
      <c r="Z139" s="292"/>
      <c r="AA139" s="292"/>
      <c r="AB139" s="292"/>
      <c r="AC139" s="282"/>
      <c r="AD139" s="292"/>
      <c r="AE139" s="296"/>
    </row>
    <row r="140" spans="1:47" s="297" customFormat="1" ht="30" customHeight="1">
      <c r="A140" s="298"/>
      <c r="B140" s="271"/>
      <c r="C140" s="293"/>
      <c r="D140" s="273"/>
      <c r="E140" s="274"/>
      <c r="F140" s="275"/>
      <c r="G140" s="313"/>
      <c r="H140" s="313"/>
      <c r="I140" s="275"/>
      <c r="J140" s="275"/>
      <c r="K140" s="275"/>
      <c r="L140" s="278">
        <f t="shared" si="42"/>
        <v>0</v>
      </c>
      <c r="M140" s="278">
        <f t="shared" si="43"/>
        <v>0</v>
      </c>
      <c r="N140" s="278">
        <f t="shared" si="44"/>
        <v>0</v>
      </c>
      <c r="O140" s="278">
        <f t="shared" si="45"/>
        <v>0</v>
      </c>
      <c r="P140" s="275"/>
      <c r="Q140" s="275"/>
      <c r="R140" s="275"/>
      <c r="S140" s="275"/>
      <c r="T140" s="188"/>
      <c r="U140" s="188"/>
      <c r="V140" s="188"/>
      <c r="W140" s="290"/>
      <c r="X140" s="266"/>
      <c r="Y140" s="292"/>
      <c r="Z140" s="292"/>
      <c r="AA140" s="292"/>
      <c r="AB140" s="292"/>
      <c r="AC140" s="282"/>
      <c r="AD140" s="292"/>
      <c r="AE140" s="296"/>
    </row>
    <row r="141" spans="1:47" s="297" customFormat="1" ht="30" customHeight="1">
      <c r="A141" s="298"/>
      <c r="B141" s="271"/>
      <c r="C141" s="293"/>
      <c r="D141" s="273"/>
      <c r="E141" s="274"/>
      <c r="F141" s="275"/>
      <c r="G141" s="313"/>
      <c r="H141" s="313"/>
      <c r="I141" s="275"/>
      <c r="J141" s="275"/>
      <c r="K141" s="275"/>
      <c r="L141" s="278">
        <f t="shared" si="42"/>
        <v>0</v>
      </c>
      <c r="M141" s="278">
        <f t="shared" si="43"/>
        <v>0</v>
      </c>
      <c r="N141" s="278">
        <f t="shared" si="44"/>
        <v>0</v>
      </c>
      <c r="O141" s="278">
        <f t="shared" si="45"/>
        <v>0</v>
      </c>
      <c r="P141" s="275"/>
      <c r="Q141" s="275"/>
      <c r="R141" s="275"/>
      <c r="S141" s="275"/>
      <c r="T141" s="187"/>
      <c r="U141" s="187"/>
      <c r="V141" s="187"/>
      <c r="W141" s="326"/>
      <c r="X141" s="266"/>
      <c r="Y141" s="292"/>
      <c r="Z141" s="292"/>
      <c r="AA141" s="292"/>
      <c r="AB141" s="292"/>
      <c r="AC141" s="282"/>
      <c r="AD141" s="292"/>
      <c r="AE141" s="296"/>
    </row>
    <row r="142" spans="1:47" s="297" customFormat="1" ht="30" customHeight="1">
      <c r="A142" s="298"/>
      <c r="B142" s="271"/>
      <c r="C142" s="293"/>
      <c r="D142" s="273"/>
      <c r="E142" s="274"/>
      <c r="F142" s="275"/>
      <c r="G142" s="289"/>
      <c r="H142" s="289"/>
      <c r="I142" s="275"/>
      <c r="J142" s="275"/>
      <c r="K142" s="275"/>
      <c r="L142" s="278">
        <f t="shared" si="42"/>
        <v>0</v>
      </c>
      <c r="M142" s="278">
        <f t="shared" si="43"/>
        <v>0</v>
      </c>
      <c r="N142" s="278">
        <f t="shared" si="44"/>
        <v>0</v>
      </c>
      <c r="O142" s="278">
        <f t="shared" si="45"/>
        <v>0</v>
      </c>
      <c r="P142" s="275"/>
      <c r="Q142" s="275"/>
      <c r="R142" s="275"/>
      <c r="S142" s="275"/>
      <c r="T142" s="188"/>
      <c r="U142" s="188"/>
      <c r="V142" s="188"/>
      <c r="W142" s="290"/>
      <c r="X142" s="266"/>
      <c r="Y142" s="292"/>
      <c r="Z142" s="292"/>
      <c r="AA142" s="292"/>
      <c r="AB142" s="292"/>
      <c r="AC142" s="282"/>
      <c r="AD142" s="292"/>
      <c r="AE142" s="296"/>
    </row>
    <row r="143" spans="1:47" s="297" customFormat="1" ht="30" customHeight="1">
      <c r="A143" s="291"/>
      <c r="B143" s="292"/>
      <c r="C143" s="293" t="s">
        <v>47</v>
      </c>
      <c r="D143" s="292"/>
      <c r="E143" s="274"/>
      <c r="F143" s="275" t="s">
        <v>43</v>
      </c>
      <c r="G143" s="294"/>
      <c r="H143" s="294"/>
      <c r="I143" s="275" t="s">
        <v>43</v>
      </c>
      <c r="J143" s="275" t="s">
        <v>43</v>
      </c>
      <c r="K143" s="275" t="s">
        <v>43</v>
      </c>
      <c r="L143" s="278">
        <f>SUM(L135:L142)</f>
        <v>0</v>
      </c>
      <c r="M143" s="278">
        <f>SUM(M135:M142)</f>
        <v>0</v>
      </c>
      <c r="N143" s="278">
        <f>SUM(N135:N142)</f>
        <v>0</v>
      </c>
      <c r="O143" s="278">
        <f>SUM(O135:O142)</f>
        <v>2.2006944444510737</v>
      </c>
      <c r="P143" s="278"/>
      <c r="Q143" s="278"/>
      <c r="R143" s="278"/>
      <c r="S143" s="278"/>
      <c r="T143" s="292"/>
      <c r="U143" s="292"/>
      <c r="V143" s="292"/>
      <c r="W143" s="292"/>
      <c r="X143" s="266"/>
      <c r="Y143" s="282">
        <f>$AE$9-((N143*24))</f>
        <v>744</v>
      </c>
      <c r="Z143" s="274">
        <v>245</v>
      </c>
      <c r="AA143" s="273">
        <v>211.43299999999999</v>
      </c>
      <c r="AB143" s="283">
        <f>Z143*AA143</f>
        <v>51801.084999999999</v>
      </c>
      <c r="AC143" s="282">
        <f>(AB143*(Y143-L143*24))/Y143</f>
        <v>51801.085000000006</v>
      </c>
      <c r="AD143" s="282">
        <f>(AC143/AB143)*100</f>
        <v>100.00000000000003</v>
      </c>
      <c r="AE143" s="296"/>
    </row>
    <row r="144" spans="1:47" s="296" customFormat="1" ht="30" customHeight="1">
      <c r="A144" s="298">
        <v>6</v>
      </c>
      <c r="B144" s="271" t="s">
        <v>65</v>
      </c>
      <c r="C144" s="293" t="s">
        <v>66</v>
      </c>
      <c r="D144" s="273">
        <v>208.98</v>
      </c>
      <c r="E144" s="274" t="s">
        <v>534</v>
      </c>
      <c r="F144" s="275" t="s">
        <v>43</v>
      </c>
      <c r="G144" s="276">
        <v>43070</v>
      </c>
      <c r="H144" s="276">
        <v>43071.394444444442</v>
      </c>
      <c r="I144" s="275" t="s">
        <v>43</v>
      </c>
      <c r="J144" s="275" t="s">
        <v>43</v>
      </c>
      <c r="K144" s="275" t="s">
        <v>43</v>
      </c>
      <c r="L144" s="278">
        <f t="shared" ref="L144:L149" si="46">IF(RIGHT(T144)="T",(+H144-G144),0)</f>
        <v>0</v>
      </c>
      <c r="M144" s="278">
        <f t="shared" ref="M144:M149" si="47">IF(RIGHT(T144)="U",(+H144-G144),0)</f>
        <v>0</v>
      </c>
      <c r="N144" s="278">
        <f t="shared" ref="N144:N149" si="48">IF(RIGHT(T144)="C",(+H144-G144),0)</f>
        <v>0</v>
      </c>
      <c r="O144" s="278">
        <f t="shared" ref="O144:O149" si="49">IF(RIGHT(T144)="D",(+H144-G144),0)</f>
        <v>1.3944444444423425</v>
      </c>
      <c r="P144" s="275"/>
      <c r="Q144" s="275"/>
      <c r="R144" s="275"/>
      <c r="S144" s="275"/>
      <c r="T144" s="280" t="s">
        <v>46</v>
      </c>
      <c r="U144" s="280"/>
      <c r="V144" s="280"/>
      <c r="W144" s="281" t="s">
        <v>1143</v>
      </c>
      <c r="X144" s="266"/>
      <c r="Y144" s="292"/>
      <c r="Z144" s="292"/>
      <c r="AA144" s="292"/>
      <c r="AB144" s="292"/>
      <c r="AC144" s="282"/>
      <c r="AD144" s="292"/>
    </row>
    <row r="145" spans="1:31" s="296" customFormat="1" ht="30" customHeight="1">
      <c r="A145" s="298"/>
      <c r="B145" s="271"/>
      <c r="C145" s="293"/>
      <c r="D145" s="273"/>
      <c r="E145" s="274"/>
      <c r="F145" s="275"/>
      <c r="G145" s="276">
        <v>43076.829861111109</v>
      </c>
      <c r="H145" s="276">
        <v>43078.30972222222</v>
      </c>
      <c r="I145" s="275"/>
      <c r="J145" s="275"/>
      <c r="K145" s="275"/>
      <c r="L145" s="278">
        <f t="shared" si="46"/>
        <v>0</v>
      </c>
      <c r="M145" s="278">
        <f t="shared" si="47"/>
        <v>0</v>
      </c>
      <c r="N145" s="278">
        <f t="shared" si="48"/>
        <v>0</v>
      </c>
      <c r="O145" s="278">
        <f t="shared" si="49"/>
        <v>1.4798611111109494</v>
      </c>
      <c r="P145" s="275"/>
      <c r="Q145" s="275"/>
      <c r="R145" s="275"/>
      <c r="S145" s="275"/>
      <c r="T145" s="280" t="s">
        <v>46</v>
      </c>
      <c r="U145" s="280"/>
      <c r="V145" s="280"/>
      <c r="W145" s="281" t="s">
        <v>1305</v>
      </c>
      <c r="X145" s="266"/>
      <c r="Y145" s="292"/>
      <c r="Z145" s="292"/>
      <c r="AA145" s="292"/>
      <c r="AB145" s="292"/>
      <c r="AC145" s="282"/>
      <c r="AD145" s="292"/>
    </row>
    <row r="146" spans="1:31" s="296" customFormat="1" ht="30" customHeight="1">
      <c r="A146" s="298"/>
      <c r="B146" s="271"/>
      <c r="C146" s="293"/>
      <c r="D146" s="273"/>
      <c r="E146" s="274"/>
      <c r="F146" s="275"/>
      <c r="G146" s="276">
        <v>43082.838888888888</v>
      </c>
      <c r="H146" s="276">
        <v>43083.445833333331</v>
      </c>
      <c r="I146" s="275"/>
      <c r="J146" s="275"/>
      <c r="K146" s="275"/>
      <c r="L146" s="278">
        <f t="shared" si="46"/>
        <v>0</v>
      </c>
      <c r="M146" s="278">
        <f t="shared" si="47"/>
        <v>0</v>
      </c>
      <c r="N146" s="278">
        <f t="shared" si="48"/>
        <v>0</v>
      </c>
      <c r="O146" s="278">
        <f t="shared" si="49"/>
        <v>0.60694444444379769</v>
      </c>
      <c r="P146" s="275"/>
      <c r="Q146" s="275"/>
      <c r="R146" s="275"/>
      <c r="S146" s="275"/>
      <c r="T146" s="280" t="s">
        <v>46</v>
      </c>
      <c r="U146" s="280"/>
      <c r="V146" s="280"/>
      <c r="W146" s="281" t="s">
        <v>1302</v>
      </c>
      <c r="X146" s="266"/>
      <c r="Y146" s="292"/>
      <c r="Z146" s="292"/>
      <c r="AA146" s="292"/>
      <c r="AB146" s="292"/>
      <c r="AC146" s="282"/>
      <c r="AD146" s="292"/>
    </row>
    <row r="147" spans="1:31" s="296" customFormat="1" ht="30" customHeight="1">
      <c r="A147" s="298"/>
      <c r="B147" s="271"/>
      <c r="C147" s="293"/>
      <c r="D147" s="273"/>
      <c r="E147" s="274"/>
      <c r="F147" s="275"/>
      <c r="G147" s="276">
        <v>43091.844444444447</v>
      </c>
      <c r="H147" s="276">
        <v>43092.410416666666</v>
      </c>
      <c r="I147" s="275"/>
      <c r="J147" s="275"/>
      <c r="K147" s="275"/>
      <c r="L147" s="278">
        <f t="shared" si="46"/>
        <v>0</v>
      </c>
      <c r="M147" s="278">
        <f t="shared" si="47"/>
        <v>0</v>
      </c>
      <c r="N147" s="278">
        <f t="shared" si="48"/>
        <v>0</v>
      </c>
      <c r="O147" s="278">
        <f t="shared" si="49"/>
        <v>0.56597222221898846</v>
      </c>
      <c r="P147" s="275"/>
      <c r="Q147" s="275"/>
      <c r="R147" s="275"/>
      <c r="S147" s="275"/>
      <c r="T147" s="280" t="s">
        <v>46</v>
      </c>
      <c r="U147" s="280"/>
      <c r="V147" s="280"/>
      <c r="W147" s="281" t="s">
        <v>1143</v>
      </c>
      <c r="X147" s="266"/>
      <c r="Y147" s="292"/>
      <c r="Z147" s="292"/>
      <c r="AA147" s="292"/>
      <c r="AB147" s="292"/>
      <c r="AC147" s="282"/>
      <c r="AD147" s="292"/>
    </row>
    <row r="148" spans="1:31" s="296" customFormat="1" ht="30" customHeight="1">
      <c r="A148" s="298"/>
      <c r="B148" s="271"/>
      <c r="C148" s="293"/>
      <c r="D148" s="273"/>
      <c r="E148" s="274"/>
      <c r="F148" s="275"/>
      <c r="G148" s="276">
        <v>43092.90902777778</v>
      </c>
      <c r="H148" s="276">
        <v>43094.404861111114</v>
      </c>
      <c r="I148" s="275"/>
      <c r="J148" s="275"/>
      <c r="K148" s="275"/>
      <c r="L148" s="278">
        <f t="shared" si="46"/>
        <v>0</v>
      </c>
      <c r="M148" s="278">
        <f t="shared" si="47"/>
        <v>0</v>
      </c>
      <c r="N148" s="278">
        <f t="shared" si="48"/>
        <v>0</v>
      </c>
      <c r="O148" s="278">
        <f t="shared" si="49"/>
        <v>1.4958333333343035</v>
      </c>
      <c r="P148" s="275"/>
      <c r="Q148" s="275"/>
      <c r="R148" s="275"/>
      <c r="S148" s="275"/>
      <c r="T148" s="280" t="s">
        <v>46</v>
      </c>
      <c r="U148" s="280"/>
      <c r="V148" s="280"/>
      <c r="W148" s="281" t="s">
        <v>1107</v>
      </c>
      <c r="X148" s="266"/>
      <c r="Y148" s="292"/>
      <c r="Z148" s="292"/>
      <c r="AA148" s="292"/>
      <c r="AB148" s="292"/>
      <c r="AC148" s="282"/>
      <c r="AD148" s="292"/>
    </row>
    <row r="149" spans="1:31" s="296" customFormat="1" ht="30" customHeight="1">
      <c r="A149" s="298"/>
      <c r="B149" s="271"/>
      <c r="C149" s="293"/>
      <c r="D149" s="273"/>
      <c r="E149" s="274"/>
      <c r="F149" s="275"/>
      <c r="G149" s="186"/>
      <c r="H149" s="186"/>
      <c r="I149" s="275"/>
      <c r="J149" s="275"/>
      <c r="K149" s="275"/>
      <c r="L149" s="278">
        <f t="shared" si="46"/>
        <v>0</v>
      </c>
      <c r="M149" s="278">
        <f t="shared" si="47"/>
        <v>0</v>
      </c>
      <c r="N149" s="278">
        <f t="shared" si="48"/>
        <v>0</v>
      </c>
      <c r="O149" s="278">
        <f t="shared" si="49"/>
        <v>0</v>
      </c>
      <c r="P149" s="275"/>
      <c r="Q149" s="275"/>
      <c r="R149" s="275"/>
      <c r="S149" s="275"/>
      <c r="T149" s="187"/>
      <c r="U149" s="187"/>
      <c r="V149" s="187"/>
      <c r="W149" s="287"/>
      <c r="X149" s="266"/>
      <c r="Y149" s="292"/>
      <c r="Z149" s="292"/>
      <c r="AA149" s="292"/>
      <c r="AB149" s="292"/>
      <c r="AC149" s="282"/>
      <c r="AD149" s="292"/>
    </row>
    <row r="150" spans="1:31" s="297" customFormat="1" ht="30" customHeight="1">
      <c r="A150" s="291"/>
      <c r="B150" s="292"/>
      <c r="C150" s="293" t="s">
        <v>47</v>
      </c>
      <c r="D150" s="292"/>
      <c r="E150" s="274"/>
      <c r="F150" s="275" t="s">
        <v>43</v>
      </c>
      <c r="G150" s="316"/>
      <c r="H150" s="316"/>
      <c r="I150" s="275" t="s">
        <v>43</v>
      </c>
      <c r="J150" s="275" t="s">
        <v>43</v>
      </c>
      <c r="K150" s="275" t="s">
        <v>43</v>
      </c>
      <c r="L150" s="278">
        <f>SUM(L144:L149)</f>
        <v>0</v>
      </c>
      <c r="M150" s="278">
        <f>SUM(M144:M149)</f>
        <v>0</v>
      </c>
      <c r="N150" s="278">
        <f>SUM(N144:N149)</f>
        <v>0</v>
      </c>
      <c r="O150" s="278">
        <f>SUM(O144:O149)</f>
        <v>5.5430555555503815</v>
      </c>
      <c r="P150" s="278"/>
      <c r="Q150" s="278"/>
      <c r="R150" s="278"/>
      <c r="S150" s="278"/>
      <c r="T150" s="292"/>
      <c r="U150" s="292"/>
      <c r="V150" s="292"/>
      <c r="W150" s="308"/>
      <c r="X150" s="266"/>
      <c r="Y150" s="282">
        <f>$AE$9-((N150*24))</f>
        <v>744</v>
      </c>
      <c r="Z150" s="274">
        <v>402</v>
      </c>
      <c r="AA150" s="273">
        <v>208.98</v>
      </c>
      <c r="AB150" s="283">
        <f>Z150*AA150</f>
        <v>84009.959999999992</v>
      </c>
      <c r="AC150" s="282">
        <f>(AB150*(Y150-L150*24))/Y150</f>
        <v>84009.959999999992</v>
      </c>
      <c r="AD150" s="282">
        <f>(AC150/AB150)*100</f>
        <v>100</v>
      </c>
      <c r="AE150" s="296"/>
    </row>
    <row r="151" spans="1:31" s="297" customFormat="1" ht="30" customHeight="1">
      <c r="A151" s="298">
        <v>7</v>
      </c>
      <c r="B151" s="271" t="s">
        <v>67</v>
      </c>
      <c r="C151" s="293" t="s">
        <v>68</v>
      </c>
      <c r="D151" s="273">
        <v>209.51</v>
      </c>
      <c r="E151" s="274" t="s">
        <v>534</v>
      </c>
      <c r="F151" s="275" t="s">
        <v>43</v>
      </c>
      <c r="G151" s="276">
        <v>43071.699305555558</v>
      </c>
      <c r="H151" s="276">
        <v>43072.423611111109</v>
      </c>
      <c r="I151" s="275" t="s">
        <v>43</v>
      </c>
      <c r="J151" s="275" t="s">
        <v>43</v>
      </c>
      <c r="K151" s="275" t="s">
        <v>43</v>
      </c>
      <c r="L151" s="278">
        <f t="shared" ref="L151:L170" si="50">IF(RIGHT(T151)="T",(+H151-G151),0)</f>
        <v>0</v>
      </c>
      <c r="M151" s="278">
        <f t="shared" ref="M151:M170" si="51">IF(RIGHT(T151)="U",(+H151-G151),0)</f>
        <v>0</v>
      </c>
      <c r="N151" s="278">
        <f t="shared" ref="N151:N170" si="52">IF(RIGHT(T151)="C",(+H151-G151),0)</f>
        <v>0</v>
      </c>
      <c r="O151" s="278">
        <f t="shared" ref="O151:O170" si="53">IF(RIGHT(T151)="D",(+H151-G151),0)</f>
        <v>0.72430555555183673</v>
      </c>
      <c r="P151" s="275"/>
      <c r="Q151" s="275"/>
      <c r="R151" s="275"/>
      <c r="S151" s="275"/>
      <c r="T151" s="280" t="s">
        <v>46</v>
      </c>
      <c r="U151" s="280"/>
      <c r="V151" s="280"/>
      <c r="W151" s="281" t="s">
        <v>1143</v>
      </c>
      <c r="X151" s="266"/>
      <c r="Y151" s="327"/>
      <c r="Z151" s="327"/>
      <c r="AA151" s="327"/>
      <c r="AB151" s="327"/>
      <c r="AC151" s="282"/>
      <c r="AD151" s="327"/>
      <c r="AE151" s="296"/>
    </row>
    <row r="152" spans="1:31" s="297" customFormat="1" ht="30" customHeight="1">
      <c r="A152" s="298"/>
      <c r="B152" s="271"/>
      <c r="C152" s="293"/>
      <c r="D152" s="273"/>
      <c r="E152" s="274"/>
      <c r="F152" s="275"/>
      <c r="G152" s="276">
        <v>43072.82916666667</v>
      </c>
      <c r="H152" s="276">
        <v>43073.405555555553</v>
      </c>
      <c r="I152" s="275"/>
      <c r="J152" s="275"/>
      <c r="K152" s="275"/>
      <c r="L152" s="278">
        <f t="shared" si="50"/>
        <v>0</v>
      </c>
      <c r="M152" s="278">
        <f t="shared" si="51"/>
        <v>0</v>
      </c>
      <c r="N152" s="278">
        <f t="shared" si="52"/>
        <v>0</v>
      </c>
      <c r="O152" s="278">
        <f t="shared" si="53"/>
        <v>0.57638888888322981</v>
      </c>
      <c r="P152" s="275"/>
      <c r="Q152" s="275"/>
      <c r="R152" s="275"/>
      <c r="S152" s="275"/>
      <c r="T152" s="280" t="s">
        <v>46</v>
      </c>
      <c r="U152" s="280"/>
      <c r="V152" s="280"/>
      <c r="W152" s="281" t="s">
        <v>1143</v>
      </c>
      <c r="X152" s="266"/>
      <c r="Y152" s="327"/>
      <c r="Z152" s="327"/>
      <c r="AA152" s="327"/>
      <c r="AB152" s="327"/>
      <c r="AC152" s="282"/>
      <c r="AD152" s="327"/>
      <c r="AE152" s="296"/>
    </row>
    <row r="153" spans="1:31" s="297" customFormat="1" ht="30" customHeight="1">
      <c r="A153" s="298"/>
      <c r="B153" s="271"/>
      <c r="C153" s="293"/>
      <c r="D153" s="273"/>
      <c r="E153" s="274"/>
      <c r="F153" s="275"/>
      <c r="G153" s="276">
        <v>43073.781944444447</v>
      </c>
      <c r="H153" s="276">
        <v>43074.384027777778</v>
      </c>
      <c r="I153" s="275"/>
      <c r="J153" s="275"/>
      <c r="K153" s="275"/>
      <c r="L153" s="278">
        <f t="shared" si="50"/>
        <v>0</v>
      </c>
      <c r="M153" s="278">
        <f t="shared" si="51"/>
        <v>0</v>
      </c>
      <c r="N153" s="278">
        <f t="shared" si="52"/>
        <v>0</v>
      </c>
      <c r="O153" s="278">
        <f t="shared" si="53"/>
        <v>0.60208333333139308</v>
      </c>
      <c r="P153" s="275"/>
      <c r="Q153" s="275"/>
      <c r="R153" s="275"/>
      <c r="S153" s="275"/>
      <c r="T153" s="280" t="s">
        <v>46</v>
      </c>
      <c r="U153" s="280"/>
      <c r="V153" s="280"/>
      <c r="W153" s="281" t="s">
        <v>1107</v>
      </c>
      <c r="X153" s="266"/>
      <c r="Y153" s="327"/>
      <c r="Z153" s="327"/>
      <c r="AA153" s="327"/>
      <c r="AB153" s="327"/>
      <c r="AC153" s="282"/>
      <c r="AD153" s="327"/>
      <c r="AE153" s="296"/>
    </row>
    <row r="154" spans="1:31" s="297" customFormat="1" ht="30" customHeight="1">
      <c r="A154" s="298"/>
      <c r="B154" s="271"/>
      <c r="C154" s="293"/>
      <c r="D154" s="273"/>
      <c r="E154" s="274"/>
      <c r="F154" s="275"/>
      <c r="G154" s="276">
        <v>43074.804861111108</v>
      </c>
      <c r="H154" s="276">
        <v>43075.395833333336</v>
      </c>
      <c r="I154" s="275"/>
      <c r="J154" s="275"/>
      <c r="K154" s="275"/>
      <c r="L154" s="278">
        <f t="shared" si="50"/>
        <v>0</v>
      </c>
      <c r="M154" s="278">
        <f t="shared" si="51"/>
        <v>0</v>
      </c>
      <c r="N154" s="278">
        <f t="shared" si="52"/>
        <v>0</v>
      </c>
      <c r="O154" s="278">
        <f t="shared" si="53"/>
        <v>0.59097222222771961</v>
      </c>
      <c r="P154" s="275"/>
      <c r="Q154" s="275"/>
      <c r="R154" s="275"/>
      <c r="S154" s="275"/>
      <c r="T154" s="280" t="s">
        <v>46</v>
      </c>
      <c r="U154" s="280"/>
      <c r="V154" s="280"/>
      <c r="W154" s="281" t="s">
        <v>1107</v>
      </c>
      <c r="X154" s="266"/>
      <c r="Y154" s="327"/>
      <c r="Z154" s="327"/>
      <c r="AA154" s="327"/>
      <c r="AB154" s="327"/>
      <c r="AC154" s="282"/>
      <c r="AD154" s="327"/>
      <c r="AE154" s="296"/>
    </row>
    <row r="155" spans="1:31" s="297" customFormat="1" ht="30" customHeight="1">
      <c r="A155" s="298"/>
      <c r="B155" s="271"/>
      <c r="C155" s="293"/>
      <c r="D155" s="273"/>
      <c r="E155" s="274"/>
      <c r="F155" s="275"/>
      <c r="G155" s="276">
        <v>43075.875694444447</v>
      </c>
      <c r="H155" s="276">
        <v>43076.365277777775</v>
      </c>
      <c r="I155" s="275"/>
      <c r="J155" s="275"/>
      <c r="K155" s="275"/>
      <c r="L155" s="278">
        <f t="shared" si="50"/>
        <v>0</v>
      </c>
      <c r="M155" s="278">
        <f t="shared" si="51"/>
        <v>0</v>
      </c>
      <c r="N155" s="278">
        <f t="shared" si="52"/>
        <v>0</v>
      </c>
      <c r="O155" s="278">
        <f t="shared" si="53"/>
        <v>0.48958333332848269</v>
      </c>
      <c r="P155" s="275"/>
      <c r="Q155" s="275"/>
      <c r="R155" s="275"/>
      <c r="S155" s="275"/>
      <c r="T155" s="280" t="s">
        <v>46</v>
      </c>
      <c r="U155" s="280"/>
      <c r="V155" s="280"/>
      <c r="W155" s="281" t="s">
        <v>1112</v>
      </c>
      <c r="X155" s="266"/>
      <c r="Y155" s="327"/>
      <c r="Z155" s="327"/>
      <c r="AA155" s="327"/>
      <c r="AB155" s="327"/>
      <c r="AC155" s="282"/>
      <c r="AD155" s="327"/>
      <c r="AE155" s="296"/>
    </row>
    <row r="156" spans="1:31" s="297" customFormat="1" ht="30" customHeight="1">
      <c r="A156" s="298"/>
      <c r="B156" s="271"/>
      <c r="C156" s="293"/>
      <c r="D156" s="273"/>
      <c r="E156" s="274"/>
      <c r="F156" s="275"/>
      <c r="G156" s="276">
        <v>43078.549305555556</v>
      </c>
      <c r="H156" s="276">
        <v>43079.354861111111</v>
      </c>
      <c r="I156" s="275"/>
      <c r="J156" s="275"/>
      <c r="K156" s="275"/>
      <c r="L156" s="278">
        <f t="shared" si="50"/>
        <v>0</v>
      </c>
      <c r="M156" s="278">
        <f t="shared" si="51"/>
        <v>0</v>
      </c>
      <c r="N156" s="278">
        <f t="shared" si="52"/>
        <v>0</v>
      </c>
      <c r="O156" s="278">
        <f t="shared" si="53"/>
        <v>0.80555555555474712</v>
      </c>
      <c r="P156" s="275"/>
      <c r="Q156" s="275"/>
      <c r="R156" s="275"/>
      <c r="S156" s="275"/>
      <c r="T156" s="280" t="s">
        <v>46</v>
      </c>
      <c r="U156" s="280"/>
      <c r="V156" s="280"/>
      <c r="W156" s="281" t="s">
        <v>1302</v>
      </c>
      <c r="X156" s="266"/>
      <c r="Y156" s="327"/>
      <c r="Z156" s="327"/>
      <c r="AA156" s="327"/>
      <c r="AB156" s="327"/>
      <c r="AC156" s="282"/>
      <c r="AD156" s="327"/>
      <c r="AE156" s="296"/>
    </row>
    <row r="157" spans="1:31" s="297" customFormat="1" ht="30" customHeight="1">
      <c r="A157" s="298"/>
      <c r="B157" s="271"/>
      <c r="C157" s="293"/>
      <c r="D157" s="273"/>
      <c r="E157" s="274"/>
      <c r="F157" s="275"/>
      <c r="G157" s="276">
        <v>43079.781944444447</v>
      </c>
      <c r="H157" s="276">
        <v>43080.303472222222</v>
      </c>
      <c r="I157" s="275"/>
      <c r="J157" s="275"/>
      <c r="K157" s="275"/>
      <c r="L157" s="278">
        <f t="shared" si="50"/>
        <v>0</v>
      </c>
      <c r="M157" s="278">
        <f t="shared" si="51"/>
        <v>0</v>
      </c>
      <c r="N157" s="278">
        <f t="shared" si="52"/>
        <v>0</v>
      </c>
      <c r="O157" s="278">
        <f t="shared" si="53"/>
        <v>0.52152777777519077</v>
      </c>
      <c r="P157" s="275"/>
      <c r="Q157" s="275"/>
      <c r="R157" s="275"/>
      <c r="S157" s="275"/>
      <c r="T157" s="280" t="s">
        <v>46</v>
      </c>
      <c r="U157" s="280"/>
      <c r="V157" s="280"/>
      <c r="W157" s="281" t="s">
        <v>1143</v>
      </c>
      <c r="X157" s="266"/>
      <c r="Y157" s="327"/>
      <c r="Z157" s="327"/>
      <c r="AA157" s="327"/>
      <c r="AB157" s="327"/>
      <c r="AC157" s="282"/>
      <c r="AD157" s="327"/>
      <c r="AE157" s="296"/>
    </row>
    <row r="158" spans="1:31" s="297" customFormat="1" ht="30" customHeight="1">
      <c r="A158" s="298"/>
      <c r="B158" s="271"/>
      <c r="C158" s="293"/>
      <c r="D158" s="273"/>
      <c r="E158" s="274"/>
      <c r="F158" s="275"/>
      <c r="G158" s="276">
        <v>43080.787499999999</v>
      </c>
      <c r="H158" s="276">
        <v>43082.433333333334</v>
      </c>
      <c r="I158" s="275"/>
      <c r="J158" s="275"/>
      <c r="K158" s="275"/>
      <c r="L158" s="278">
        <f t="shared" si="50"/>
        <v>0</v>
      </c>
      <c r="M158" s="278">
        <f t="shared" si="51"/>
        <v>0</v>
      </c>
      <c r="N158" s="278">
        <f t="shared" si="52"/>
        <v>0</v>
      </c>
      <c r="O158" s="278">
        <f t="shared" si="53"/>
        <v>1.6458333333357587</v>
      </c>
      <c r="P158" s="275"/>
      <c r="Q158" s="275"/>
      <c r="R158" s="275"/>
      <c r="S158" s="275"/>
      <c r="T158" s="280" t="s">
        <v>46</v>
      </c>
      <c r="U158" s="280"/>
      <c r="V158" s="280"/>
      <c r="W158" s="281" t="s">
        <v>1109</v>
      </c>
      <c r="X158" s="266"/>
      <c r="Y158" s="327"/>
      <c r="Z158" s="327"/>
      <c r="AA158" s="327"/>
      <c r="AB158" s="327"/>
      <c r="AC158" s="282"/>
      <c r="AD158" s="327"/>
      <c r="AE158" s="296"/>
    </row>
    <row r="159" spans="1:31" s="297" customFormat="1" ht="30" customHeight="1">
      <c r="A159" s="298"/>
      <c r="B159" s="271"/>
      <c r="C159" s="293"/>
      <c r="D159" s="273"/>
      <c r="E159" s="274"/>
      <c r="F159" s="275"/>
      <c r="G159" s="276">
        <v>43083.85</v>
      </c>
      <c r="H159" s="276">
        <v>43084.336111111108</v>
      </c>
      <c r="I159" s="275"/>
      <c r="J159" s="275"/>
      <c r="K159" s="275"/>
      <c r="L159" s="278">
        <f t="shared" si="50"/>
        <v>0</v>
      </c>
      <c r="M159" s="278">
        <f t="shared" si="51"/>
        <v>0</v>
      </c>
      <c r="N159" s="278">
        <f t="shared" si="52"/>
        <v>0</v>
      </c>
      <c r="O159" s="278">
        <f t="shared" si="53"/>
        <v>0.48611111110949423</v>
      </c>
      <c r="P159" s="275"/>
      <c r="Q159" s="275"/>
      <c r="R159" s="275"/>
      <c r="S159" s="275"/>
      <c r="T159" s="280" t="s">
        <v>46</v>
      </c>
      <c r="U159" s="280"/>
      <c r="V159" s="280"/>
      <c r="W159" s="281" t="s">
        <v>1107</v>
      </c>
      <c r="X159" s="266"/>
      <c r="Y159" s="327"/>
      <c r="Z159" s="327"/>
      <c r="AA159" s="327"/>
      <c r="AB159" s="327"/>
      <c r="AC159" s="282"/>
      <c r="AD159" s="327"/>
      <c r="AE159" s="296"/>
    </row>
    <row r="160" spans="1:31" s="297" customFormat="1" ht="30" customHeight="1">
      <c r="A160" s="298"/>
      <c r="B160" s="271"/>
      <c r="C160" s="293"/>
      <c r="D160" s="273"/>
      <c r="E160" s="274"/>
      <c r="F160" s="275"/>
      <c r="G160" s="276">
        <v>43084.84652777778</v>
      </c>
      <c r="H160" s="276">
        <v>43087.27847222222</v>
      </c>
      <c r="I160" s="275"/>
      <c r="J160" s="275"/>
      <c r="K160" s="275"/>
      <c r="L160" s="278">
        <f t="shared" si="50"/>
        <v>0</v>
      </c>
      <c r="M160" s="278">
        <f t="shared" si="51"/>
        <v>0</v>
      </c>
      <c r="N160" s="278">
        <f t="shared" si="52"/>
        <v>0</v>
      </c>
      <c r="O160" s="278">
        <f t="shared" si="53"/>
        <v>2.4319444444408873</v>
      </c>
      <c r="P160" s="275"/>
      <c r="Q160" s="275"/>
      <c r="R160" s="275"/>
      <c r="S160" s="275"/>
      <c r="T160" s="280" t="s">
        <v>46</v>
      </c>
      <c r="U160" s="280"/>
      <c r="V160" s="280"/>
      <c r="W160" s="281" t="s">
        <v>1143</v>
      </c>
      <c r="X160" s="266"/>
      <c r="Y160" s="327"/>
      <c r="Z160" s="327"/>
      <c r="AA160" s="327"/>
      <c r="AB160" s="327"/>
      <c r="AC160" s="282"/>
      <c r="AD160" s="327"/>
      <c r="AE160" s="296"/>
    </row>
    <row r="161" spans="1:47" s="297" customFormat="1" ht="30" customHeight="1">
      <c r="A161" s="298"/>
      <c r="B161" s="271"/>
      <c r="C161" s="293"/>
      <c r="D161" s="273"/>
      <c r="E161" s="274"/>
      <c r="F161" s="275"/>
      <c r="G161" s="276">
        <v>43087.830555555556</v>
      </c>
      <c r="H161" s="276">
        <v>43088.320833333331</v>
      </c>
      <c r="I161" s="275"/>
      <c r="J161" s="275"/>
      <c r="K161" s="275"/>
      <c r="L161" s="278">
        <f t="shared" si="50"/>
        <v>0</v>
      </c>
      <c r="M161" s="278">
        <f t="shared" si="51"/>
        <v>0</v>
      </c>
      <c r="N161" s="278">
        <f t="shared" si="52"/>
        <v>0</v>
      </c>
      <c r="O161" s="278">
        <f t="shared" si="53"/>
        <v>0.49027777777519077</v>
      </c>
      <c r="P161" s="275"/>
      <c r="Q161" s="275"/>
      <c r="R161" s="275"/>
      <c r="S161" s="275"/>
      <c r="T161" s="280" t="s">
        <v>46</v>
      </c>
      <c r="U161" s="280"/>
      <c r="V161" s="280"/>
      <c r="W161" s="281" t="s">
        <v>1302</v>
      </c>
      <c r="X161" s="266"/>
      <c r="Y161" s="327"/>
      <c r="Z161" s="327"/>
      <c r="AA161" s="327"/>
      <c r="AB161" s="327"/>
      <c r="AC161" s="282"/>
      <c r="AD161" s="327"/>
      <c r="AE161" s="296"/>
    </row>
    <row r="162" spans="1:47" s="297" customFormat="1" ht="30" customHeight="1">
      <c r="A162" s="298"/>
      <c r="B162" s="271"/>
      <c r="C162" s="293"/>
      <c r="D162" s="273"/>
      <c r="E162" s="274"/>
      <c r="F162" s="275"/>
      <c r="G162" s="276">
        <v>43088.880555555559</v>
      </c>
      <c r="H162" s="276">
        <v>43089.269444444442</v>
      </c>
      <c r="I162" s="275"/>
      <c r="J162" s="275"/>
      <c r="K162" s="275"/>
      <c r="L162" s="278">
        <f t="shared" si="50"/>
        <v>0</v>
      </c>
      <c r="M162" s="278">
        <f t="shared" si="51"/>
        <v>0</v>
      </c>
      <c r="N162" s="278">
        <f t="shared" si="52"/>
        <v>0</v>
      </c>
      <c r="O162" s="278">
        <f t="shared" si="53"/>
        <v>0.38888888888322981</v>
      </c>
      <c r="P162" s="275"/>
      <c r="Q162" s="275"/>
      <c r="R162" s="275"/>
      <c r="S162" s="275"/>
      <c r="T162" s="280" t="s">
        <v>46</v>
      </c>
      <c r="U162" s="280"/>
      <c r="V162" s="280"/>
      <c r="W162" s="281" t="s">
        <v>1144</v>
      </c>
      <c r="X162" s="266"/>
      <c r="Y162" s="327"/>
      <c r="Z162" s="327"/>
      <c r="AA162" s="327"/>
      <c r="AB162" s="327"/>
      <c r="AC162" s="282"/>
      <c r="AD162" s="327"/>
      <c r="AE162" s="296"/>
    </row>
    <row r="163" spans="1:47" s="297" customFormat="1" ht="30" customHeight="1">
      <c r="A163" s="298"/>
      <c r="B163" s="271"/>
      <c r="C163" s="293"/>
      <c r="D163" s="273"/>
      <c r="E163" s="274"/>
      <c r="F163" s="275"/>
      <c r="G163" s="276">
        <v>43089.802083333336</v>
      </c>
      <c r="H163" s="276">
        <v>43090.320833333331</v>
      </c>
      <c r="I163" s="275"/>
      <c r="J163" s="275"/>
      <c r="K163" s="275"/>
      <c r="L163" s="278">
        <f t="shared" si="50"/>
        <v>0</v>
      </c>
      <c r="M163" s="278">
        <f t="shared" si="51"/>
        <v>0</v>
      </c>
      <c r="N163" s="278">
        <f t="shared" si="52"/>
        <v>0</v>
      </c>
      <c r="O163" s="278">
        <f t="shared" si="53"/>
        <v>0.51874999999563443</v>
      </c>
      <c r="P163" s="275"/>
      <c r="Q163" s="275"/>
      <c r="R163" s="275"/>
      <c r="S163" s="275"/>
      <c r="T163" s="280" t="s">
        <v>46</v>
      </c>
      <c r="U163" s="280"/>
      <c r="V163" s="280"/>
      <c r="W163" s="281" t="s">
        <v>1302</v>
      </c>
      <c r="X163" s="266"/>
      <c r="Y163" s="327"/>
      <c r="Z163" s="327"/>
      <c r="AA163" s="327"/>
      <c r="AB163" s="327"/>
      <c r="AC163" s="282"/>
      <c r="AD163" s="327"/>
      <c r="AE163" s="296"/>
    </row>
    <row r="164" spans="1:47" s="297" customFormat="1" ht="30" customHeight="1">
      <c r="A164" s="298"/>
      <c r="B164" s="271"/>
      <c r="C164" s="293"/>
      <c r="D164" s="273"/>
      <c r="E164" s="274"/>
      <c r="F164" s="275"/>
      <c r="G164" s="276">
        <v>43090.987500000003</v>
      </c>
      <c r="H164" s="276">
        <v>43091.279861111114</v>
      </c>
      <c r="I164" s="275"/>
      <c r="J164" s="275"/>
      <c r="K164" s="275"/>
      <c r="L164" s="278">
        <f t="shared" si="50"/>
        <v>0</v>
      </c>
      <c r="M164" s="278">
        <f t="shared" si="51"/>
        <v>0</v>
      </c>
      <c r="N164" s="278">
        <f t="shared" si="52"/>
        <v>0</v>
      </c>
      <c r="O164" s="278">
        <f t="shared" si="53"/>
        <v>0.29236111111094942</v>
      </c>
      <c r="P164" s="275"/>
      <c r="Q164" s="275"/>
      <c r="R164" s="275"/>
      <c r="S164" s="275"/>
      <c r="T164" s="280" t="s">
        <v>46</v>
      </c>
      <c r="U164" s="280"/>
      <c r="V164" s="280"/>
      <c r="W164" s="281" t="s">
        <v>1143</v>
      </c>
      <c r="X164" s="266"/>
      <c r="Y164" s="327"/>
      <c r="Z164" s="327"/>
      <c r="AA164" s="327"/>
      <c r="AB164" s="327"/>
      <c r="AC164" s="282"/>
      <c r="AD164" s="327"/>
      <c r="AE164" s="296"/>
    </row>
    <row r="165" spans="1:47" s="297" customFormat="1" ht="30" customHeight="1">
      <c r="A165" s="298"/>
      <c r="B165" s="271"/>
      <c r="C165" s="293"/>
      <c r="D165" s="273"/>
      <c r="E165" s="274"/>
      <c r="F165" s="275"/>
      <c r="G165" s="276">
        <v>43094.870833333334</v>
      </c>
      <c r="H165" s="328">
        <v>43095.27847222222</v>
      </c>
      <c r="I165" s="275"/>
      <c r="J165" s="275"/>
      <c r="K165" s="275"/>
      <c r="L165" s="278">
        <f t="shared" si="50"/>
        <v>0</v>
      </c>
      <c r="M165" s="278">
        <f t="shared" si="51"/>
        <v>0</v>
      </c>
      <c r="N165" s="278">
        <f t="shared" si="52"/>
        <v>0</v>
      </c>
      <c r="O165" s="278">
        <f t="shared" si="53"/>
        <v>0.40763888888614019</v>
      </c>
      <c r="P165" s="275"/>
      <c r="Q165" s="275"/>
      <c r="R165" s="275"/>
      <c r="S165" s="275"/>
      <c r="T165" s="280" t="s">
        <v>46</v>
      </c>
      <c r="U165" s="280"/>
      <c r="V165" s="280"/>
      <c r="W165" s="281" t="s">
        <v>1302</v>
      </c>
      <c r="X165" s="266"/>
      <c r="Y165" s="327"/>
      <c r="Z165" s="327"/>
      <c r="AA165" s="327"/>
      <c r="AB165" s="327"/>
      <c r="AC165" s="282"/>
      <c r="AD165" s="327"/>
      <c r="AE165" s="296"/>
    </row>
    <row r="166" spans="1:47" s="297" customFormat="1" ht="30" customHeight="1">
      <c r="A166" s="298"/>
      <c r="B166" s="271"/>
      <c r="C166" s="293"/>
      <c r="D166" s="273"/>
      <c r="E166" s="274"/>
      <c r="F166" s="275"/>
      <c r="G166" s="276">
        <v>43095.852083333331</v>
      </c>
      <c r="H166" s="276">
        <v>43096.267361111109</v>
      </c>
      <c r="I166" s="275"/>
      <c r="J166" s="275"/>
      <c r="K166" s="275"/>
      <c r="L166" s="278">
        <f t="shared" si="50"/>
        <v>0</v>
      </c>
      <c r="M166" s="278">
        <f t="shared" si="51"/>
        <v>0</v>
      </c>
      <c r="N166" s="278">
        <f t="shared" si="52"/>
        <v>0</v>
      </c>
      <c r="O166" s="278">
        <f t="shared" si="53"/>
        <v>0.41527777777810115</v>
      </c>
      <c r="P166" s="275"/>
      <c r="Q166" s="275"/>
      <c r="R166" s="275"/>
      <c r="S166" s="275"/>
      <c r="T166" s="280" t="s">
        <v>46</v>
      </c>
      <c r="U166" s="280"/>
      <c r="V166" s="280"/>
      <c r="W166" s="281" t="s">
        <v>1336</v>
      </c>
      <c r="X166" s="266"/>
      <c r="Y166" s="327"/>
      <c r="Z166" s="327"/>
      <c r="AA166" s="327"/>
      <c r="AB166" s="327"/>
      <c r="AC166" s="282"/>
      <c r="AD166" s="327"/>
      <c r="AE166" s="296"/>
    </row>
    <row r="167" spans="1:47" s="297" customFormat="1" ht="30" customHeight="1">
      <c r="A167" s="298"/>
      <c r="B167" s="271"/>
      <c r="C167" s="293"/>
      <c r="D167" s="273"/>
      <c r="E167" s="274"/>
      <c r="F167" s="275"/>
      <c r="G167" s="276">
        <v>43096.838194444441</v>
      </c>
      <c r="H167" s="276">
        <v>43097.367361111108</v>
      </c>
      <c r="I167" s="275"/>
      <c r="J167" s="275"/>
      <c r="K167" s="275"/>
      <c r="L167" s="278">
        <f t="shared" si="50"/>
        <v>0</v>
      </c>
      <c r="M167" s="278">
        <f t="shared" si="51"/>
        <v>0</v>
      </c>
      <c r="N167" s="278">
        <f t="shared" si="52"/>
        <v>0</v>
      </c>
      <c r="O167" s="278">
        <f t="shared" si="53"/>
        <v>0.52916666666715173</v>
      </c>
      <c r="P167" s="275"/>
      <c r="Q167" s="275"/>
      <c r="R167" s="275"/>
      <c r="S167" s="275"/>
      <c r="T167" s="280" t="s">
        <v>46</v>
      </c>
      <c r="U167" s="280"/>
      <c r="V167" s="280"/>
      <c r="W167" s="281" t="s">
        <v>1302</v>
      </c>
      <c r="X167" s="266"/>
      <c r="Y167" s="327"/>
      <c r="Z167" s="327"/>
      <c r="AA167" s="327"/>
      <c r="AB167" s="327"/>
      <c r="AC167" s="282"/>
      <c r="AD167" s="327"/>
      <c r="AE167" s="296"/>
    </row>
    <row r="168" spans="1:47" s="297" customFormat="1" ht="30" customHeight="1">
      <c r="A168" s="298"/>
      <c r="B168" s="271"/>
      <c r="C168" s="293"/>
      <c r="D168" s="273"/>
      <c r="E168" s="274"/>
      <c r="F168" s="275"/>
      <c r="G168" s="276">
        <v>43098.0625</v>
      </c>
      <c r="H168" s="276">
        <v>43098.397222222222</v>
      </c>
      <c r="I168" s="275"/>
      <c r="J168" s="275"/>
      <c r="K168" s="275"/>
      <c r="L168" s="278">
        <f t="shared" si="50"/>
        <v>0</v>
      </c>
      <c r="M168" s="278">
        <f t="shared" si="51"/>
        <v>0</v>
      </c>
      <c r="N168" s="278">
        <f t="shared" si="52"/>
        <v>0</v>
      </c>
      <c r="O168" s="278">
        <f t="shared" si="53"/>
        <v>0.33472222222189885</v>
      </c>
      <c r="P168" s="275"/>
      <c r="Q168" s="275"/>
      <c r="R168" s="275"/>
      <c r="S168" s="275"/>
      <c r="T168" s="280" t="s">
        <v>46</v>
      </c>
      <c r="U168" s="280"/>
      <c r="V168" s="280"/>
      <c r="W168" s="281" t="s">
        <v>1302</v>
      </c>
      <c r="X168" s="266"/>
      <c r="Y168" s="327"/>
      <c r="Z168" s="327"/>
      <c r="AA168" s="327"/>
      <c r="AB168" s="327"/>
      <c r="AC168" s="282"/>
      <c r="AD168" s="327"/>
      <c r="AE168" s="296"/>
    </row>
    <row r="169" spans="1:47" s="297" customFormat="1" ht="30" customHeight="1">
      <c r="A169" s="298"/>
      <c r="B169" s="271"/>
      <c r="C169" s="293"/>
      <c r="D169" s="273"/>
      <c r="E169" s="274"/>
      <c r="F169" s="275"/>
      <c r="G169" s="276">
        <v>43098.832638888889</v>
      </c>
      <c r="H169" s="276">
        <v>43100.426388888889</v>
      </c>
      <c r="I169" s="275"/>
      <c r="J169" s="275"/>
      <c r="K169" s="275"/>
      <c r="L169" s="278">
        <f t="shared" si="50"/>
        <v>0</v>
      </c>
      <c r="M169" s="278">
        <f t="shared" si="51"/>
        <v>0</v>
      </c>
      <c r="N169" s="278">
        <f t="shared" si="52"/>
        <v>0</v>
      </c>
      <c r="O169" s="278">
        <f t="shared" si="53"/>
        <v>1.59375</v>
      </c>
      <c r="P169" s="275"/>
      <c r="Q169" s="275"/>
      <c r="R169" s="275"/>
      <c r="S169" s="275"/>
      <c r="T169" s="280" t="s">
        <v>46</v>
      </c>
      <c r="U169" s="280"/>
      <c r="V169" s="280"/>
      <c r="W169" s="281" t="s">
        <v>1144</v>
      </c>
      <c r="X169" s="266"/>
      <c r="Y169" s="327"/>
      <c r="Z169" s="327"/>
      <c r="AA169" s="327"/>
      <c r="AB169" s="327"/>
      <c r="AC169" s="282"/>
      <c r="AD169" s="327"/>
      <c r="AE169" s="296"/>
    </row>
    <row r="170" spans="1:47" s="297" customFormat="1" ht="30" customHeight="1">
      <c r="A170" s="298"/>
      <c r="B170" s="271"/>
      <c r="C170" s="293"/>
      <c r="D170" s="273"/>
      <c r="E170" s="274"/>
      <c r="F170" s="275"/>
      <c r="G170" s="276">
        <v>43100.808333333334</v>
      </c>
      <c r="H170" s="276">
        <v>43101</v>
      </c>
      <c r="I170" s="275"/>
      <c r="J170" s="275"/>
      <c r="K170" s="275"/>
      <c r="L170" s="278">
        <f t="shared" si="50"/>
        <v>0</v>
      </c>
      <c r="M170" s="278">
        <f t="shared" si="51"/>
        <v>0</v>
      </c>
      <c r="N170" s="278">
        <f t="shared" si="52"/>
        <v>0</v>
      </c>
      <c r="O170" s="278">
        <f t="shared" si="53"/>
        <v>0.19166666666569654</v>
      </c>
      <c r="P170" s="275"/>
      <c r="Q170" s="275"/>
      <c r="R170" s="275"/>
      <c r="S170" s="275"/>
      <c r="T170" s="280" t="s">
        <v>46</v>
      </c>
      <c r="U170" s="280"/>
      <c r="V170" s="280"/>
      <c r="W170" s="281" t="s">
        <v>1144</v>
      </c>
      <c r="X170" s="266"/>
      <c r="Y170" s="327"/>
      <c r="Z170" s="327"/>
      <c r="AA170" s="327"/>
      <c r="AB170" s="327"/>
      <c r="AC170" s="282"/>
      <c r="AD170" s="327"/>
      <c r="AE170" s="296"/>
    </row>
    <row r="171" spans="1:47" s="297" customFormat="1" ht="30" customHeight="1">
      <c r="A171" s="291"/>
      <c r="B171" s="292"/>
      <c r="C171" s="293" t="s">
        <v>47</v>
      </c>
      <c r="D171" s="292"/>
      <c r="E171" s="274"/>
      <c r="F171" s="275" t="s">
        <v>43</v>
      </c>
      <c r="G171" s="303"/>
      <c r="H171" s="303"/>
      <c r="I171" s="275" t="s">
        <v>43</v>
      </c>
      <c r="J171" s="275" t="s">
        <v>43</v>
      </c>
      <c r="K171" s="277"/>
      <c r="L171" s="278">
        <f>SUM(L151:L170)</f>
        <v>0</v>
      </c>
      <c r="M171" s="278">
        <f>SUM(M151:M170)</f>
        <v>0</v>
      </c>
      <c r="N171" s="278">
        <f>SUM(N151:N170)</f>
        <v>0</v>
      </c>
      <c r="O171" s="278">
        <f>SUM(O151:O170)</f>
        <v>14.036805555522733</v>
      </c>
      <c r="P171" s="278"/>
      <c r="Q171" s="278"/>
      <c r="R171" s="278"/>
      <c r="S171" s="278"/>
      <c r="T171" s="292"/>
      <c r="U171" s="292"/>
      <c r="V171" s="292"/>
      <c r="W171" s="292"/>
      <c r="X171" s="266"/>
      <c r="Y171" s="282">
        <f>$AE$9-((N171*24))</f>
        <v>744</v>
      </c>
      <c r="Z171" s="274">
        <v>515</v>
      </c>
      <c r="AA171" s="273">
        <v>209.51</v>
      </c>
      <c r="AB171" s="283">
        <f>Z171*AA171</f>
        <v>107897.65</v>
      </c>
      <c r="AC171" s="282">
        <f>(AB171*(Y171-L171*24))/Y171</f>
        <v>107897.65</v>
      </c>
      <c r="AD171" s="282">
        <f>(AC171/AB171)*100</f>
        <v>100</v>
      </c>
      <c r="AE171" s="296"/>
    </row>
    <row r="172" spans="1:47" s="286" customFormat="1" ht="30" customHeight="1">
      <c r="A172" s="270">
        <v>8</v>
      </c>
      <c r="B172" s="262" t="s">
        <v>69</v>
      </c>
      <c r="C172" s="309" t="s">
        <v>70</v>
      </c>
      <c r="D172" s="273">
        <v>181.137</v>
      </c>
      <c r="E172" s="274" t="s">
        <v>534</v>
      </c>
      <c r="F172" s="275" t="s">
        <v>43</v>
      </c>
      <c r="G172" s="311"/>
      <c r="H172" s="311"/>
      <c r="I172" s="277"/>
      <c r="J172" s="277"/>
      <c r="K172" s="277"/>
      <c r="L172" s="278">
        <f>IF(RIGHT(T172)="T",(+H172-G172),0)</f>
        <v>0</v>
      </c>
      <c r="M172" s="278">
        <f>IF(RIGHT(T172)="U",(+H172-G172),0)</f>
        <v>0</v>
      </c>
      <c r="N172" s="278">
        <f>IF(RIGHT(T172)="C",(+H172-G172),0)</f>
        <v>0</v>
      </c>
      <c r="O172" s="278">
        <f>IF(RIGHT(T172)="D",(+H172-G172),0)</f>
        <v>0</v>
      </c>
      <c r="P172" s="279"/>
      <c r="Q172" s="279"/>
      <c r="R172" s="279"/>
      <c r="S172" s="279"/>
      <c r="T172" s="187"/>
      <c r="U172" s="187"/>
      <c r="V172" s="187"/>
      <c r="W172" s="287"/>
      <c r="X172" s="266"/>
      <c r="Y172" s="282"/>
      <c r="Z172" s="282"/>
      <c r="AA172" s="282"/>
      <c r="AB172" s="282"/>
      <c r="AC172" s="282"/>
      <c r="AD172" s="282"/>
      <c r="AE172" s="259"/>
      <c r="AF172" s="259"/>
      <c r="AG172" s="259"/>
      <c r="AH172" s="259"/>
      <c r="AI172" s="259"/>
      <c r="AJ172" s="259"/>
      <c r="AK172" s="259"/>
      <c r="AL172" s="259"/>
      <c r="AM172" s="259"/>
      <c r="AN172" s="259"/>
      <c r="AO172" s="259"/>
      <c r="AP172" s="259"/>
      <c r="AQ172" s="259"/>
      <c r="AR172" s="259"/>
      <c r="AS172" s="259"/>
      <c r="AT172" s="259"/>
      <c r="AU172" s="259"/>
    </row>
    <row r="173" spans="1:47" s="286" customFormat="1" ht="30" customHeight="1">
      <c r="A173" s="270"/>
      <c r="B173" s="262"/>
      <c r="C173" s="309"/>
      <c r="D173" s="273"/>
      <c r="E173" s="274"/>
      <c r="F173" s="275" t="s">
        <v>43</v>
      </c>
      <c r="G173" s="311"/>
      <c r="H173" s="311"/>
      <c r="I173" s="277"/>
      <c r="J173" s="277"/>
      <c r="K173" s="277"/>
      <c r="L173" s="278">
        <f>IF(RIGHT(T173)="T",(+H173-G173),0)</f>
        <v>0</v>
      </c>
      <c r="M173" s="278">
        <f>IF(RIGHT(T173)="U",(+H173-G173),0)</f>
        <v>0</v>
      </c>
      <c r="N173" s="278">
        <f>IF(RIGHT(T173)="C",(+H173-G173),0)</f>
        <v>0</v>
      </c>
      <c r="O173" s="278">
        <f>IF(RIGHT(T173)="D",(+H173-G173),0)</f>
        <v>0</v>
      </c>
      <c r="P173" s="279"/>
      <c r="Q173" s="279"/>
      <c r="R173" s="279"/>
      <c r="S173" s="279"/>
      <c r="T173" s="289"/>
      <c r="U173" s="289"/>
      <c r="V173" s="289"/>
      <c r="W173" s="290"/>
      <c r="X173" s="266"/>
      <c r="Y173" s="282"/>
      <c r="Z173" s="282"/>
      <c r="AA173" s="282"/>
      <c r="AB173" s="282"/>
      <c r="AC173" s="282"/>
      <c r="AD173" s="282"/>
      <c r="AE173" s="259"/>
      <c r="AF173" s="259"/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259"/>
      <c r="AQ173" s="259"/>
      <c r="AR173" s="259"/>
      <c r="AS173" s="259"/>
      <c r="AT173" s="259"/>
      <c r="AU173" s="259"/>
    </row>
    <row r="174" spans="1:47" s="297" customFormat="1" ht="30" customHeight="1">
      <c r="A174" s="291"/>
      <c r="B174" s="292"/>
      <c r="C174" s="293" t="s">
        <v>47</v>
      </c>
      <c r="D174" s="292"/>
      <c r="E174" s="274"/>
      <c r="F174" s="275" t="s">
        <v>43</v>
      </c>
      <c r="G174" s="303"/>
      <c r="H174" s="303"/>
      <c r="I174" s="275" t="s">
        <v>43</v>
      </c>
      <c r="J174" s="275" t="s">
        <v>43</v>
      </c>
      <c r="K174" s="275" t="s">
        <v>43</v>
      </c>
      <c r="L174" s="278">
        <f>SUM(L172:L173)</f>
        <v>0</v>
      </c>
      <c r="M174" s="278">
        <f>SUM(M172:M173)</f>
        <v>0</v>
      </c>
      <c r="N174" s="278">
        <f>SUM(N172:N173)</f>
        <v>0</v>
      </c>
      <c r="O174" s="278">
        <f>SUM(O172:O173)</f>
        <v>0</v>
      </c>
      <c r="P174" s="275"/>
      <c r="Q174" s="275"/>
      <c r="R174" s="275"/>
      <c r="S174" s="275"/>
      <c r="T174" s="292"/>
      <c r="U174" s="292"/>
      <c r="V174" s="292"/>
      <c r="W174" s="292"/>
      <c r="X174" s="266"/>
      <c r="Y174" s="282">
        <f>$AE$9-((N174*24))</f>
        <v>744</v>
      </c>
      <c r="Z174" s="274">
        <v>382</v>
      </c>
      <c r="AA174" s="273">
        <v>181.137</v>
      </c>
      <c r="AB174" s="283">
        <f>Z174*AA174</f>
        <v>69194.334000000003</v>
      </c>
      <c r="AC174" s="282">
        <f>(AB174*(Y174-L174*24))/Y174</f>
        <v>69194.334000000003</v>
      </c>
      <c r="AD174" s="282">
        <f>(AC174/AB174)*100</f>
        <v>100</v>
      </c>
      <c r="AE174" s="296"/>
    </row>
    <row r="175" spans="1:47" s="286" customFormat="1" ht="30" customHeight="1">
      <c r="A175" s="270">
        <v>9</v>
      </c>
      <c r="B175" s="262" t="s">
        <v>71</v>
      </c>
      <c r="C175" s="309" t="s">
        <v>72</v>
      </c>
      <c r="D175" s="273">
        <v>139.72999999999999</v>
      </c>
      <c r="E175" s="274" t="s">
        <v>534</v>
      </c>
      <c r="F175" s="275" t="s">
        <v>43</v>
      </c>
      <c r="G175" s="276">
        <v>43087.051388888889</v>
      </c>
      <c r="H175" s="276">
        <v>43087.458333333336</v>
      </c>
      <c r="I175" s="277"/>
      <c r="J175" s="277"/>
      <c r="K175" s="277"/>
      <c r="L175" s="278">
        <f>IF(RIGHT(T175)="T",(+H175-G175),0)</f>
        <v>0</v>
      </c>
      <c r="M175" s="278">
        <f>IF(RIGHT(T175)="U",(+H175-G175),0)</f>
        <v>0</v>
      </c>
      <c r="N175" s="278">
        <f>IF(RIGHT(T175)="C",(+H175-G175),0)</f>
        <v>0</v>
      </c>
      <c r="O175" s="278">
        <f>IF(RIGHT(T175)="D",(+H175-G175),0)</f>
        <v>0.40694444444670808</v>
      </c>
      <c r="P175" s="279"/>
      <c r="Q175" s="279"/>
      <c r="R175" s="279"/>
      <c r="S175" s="279"/>
      <c r="T175" s="280" t="s">
        <v>46</v>
      </c>
      <c r="U175" s="280"/>
      <c r="V175" s="280"/>
      <c r="W175" s="281" t="s">
        <v>1346</v>
      </c>
      <c r="X175" s="266"/>
      <c r="Y175" s="282"/>
      <c r="Z175" s="274"/>
      <c r="AA175" s="273"/>
      <c r="AB175" s="283"/>
      <c r="AC175" s="282"/>
      <c r="AD175" s="282"/>
      <c r="AE175" s="259"/>
      <c r="AF175" s="259"/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259"/>
      <c r="AQ175" s="259"/>
      <c r="AR175" s="259"/>
      <c r="AS175" s="259"/>
      <c r="AT175" s="259"/>
      <c r="AU175" s="259"/>
    </row>
    <row r="176" spans="1:47" s="286" customFormat="1" ht="30" customHeight="1">
      <c r="A176" s="270"/>
      <c r="B176" s="262"/>
      <c r="C176" s="309"/>
      <c r="D176" s="273"/>
      <c r="E176" s="274"/>
      <c r="F176" s="275"/>
      <c r="G176" s="276">
        <v>43088.362500000003</v>
      </c>
      <c r="H176" s="276">
        <v>43088.806944444441</v>
      </c>
      <c r="I176" s="277"/>
      <c r="J176" s="277"/>
      <c r="K176" s="277"/>
      <c r="L176" s="278">
        <f>IF(RIGHT(T176)="T",(+H176-G176),0)</f>
        <v>0.44444444443797693</v>
      </c>
      <c r="M176" s="278">
        <f>IF(RIGHT(T176)="U",(+H176-G176),0)</f>
        <v>0</v>
      </c>
      <c r="N176" s="278">
        <f>IF(RIGHT(T176)="C",(+H176-G176),0)</f>
        <v>0</v>
      </c>
      <c r="O176" s="278">
        <f>IF(RIGHT(T176)="D",(+H176-G176),0)</f>
        <v>0</v>
      </c>
      <c r="P176" s="279"/>
      <c r="Q176" s="279"/>
      <c r="R176" s="279"/>
      <c r="S176" s="279"/>
      <c r="T176" s="280" t="s">
        <v>464</v>
      </c>
      <c r="U176" s="280"/>
      <c r="V176" s="280"/>
      <c r="W176" s="281" t="s">
        <v>1348</v>
      </c>
      <c r="X176" s="266"/>
      <c r="Y176" s="282"/>
      <c r="Z176" s="274"/>
      <c r="AA176" s="273"/>
      <c r="AB176" s="283"/>
      <c r="AC176" s="282"/>
      <c r="AD176" s="282"/>
      <c r="AE176" s="259"/>
      <c r="AF176" s="259"/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259"/>
      <c r="AQ176" s="259"/>
      <c r="AR176" s="259"/>
      <c r="AS176" s="259"/>
      <c r="AT176" s="259"/>
      <c r="AU176" s="259"/>
    </row>
    <row r="177" spans="1:47" s="286" customFormat="1" ht="30" customHeight="1">
      <c r="A177" s="270"/>
      <c r="B177" s="262"/>
      <c r="C177" s="309"/>
      <c r="D177" s="273"/>
      <c r="E177" s="274"/>
      <c r="F177" s="275"/>
      <c r="G177" s="276">
        <v>43089.390972222223</v>
      </c>
      <c r="H177" s="276">
        <v>43089.769444444442</v>
      </c>
      <c r="I177" s="277"/>
      <c r="J177" s="277"/>
      <c r="K177" s="277"/>
      <c r="L177" s="278">
        <f>IF(RIGHT(T177)="T",(+H177-G177),0)</f>
        <v>0.37847222221898846</v>
      </c>
      <c r="M177" s="278">
        <f>IF(RIGHT(T177)="U",(+H177-G177),0)</f>
        <v>0</v>
      </c>
      <c r="N177" s="278">
        <f>IF(RIGHT(T177)="C",(+H177-G177),0)</f>
        <v>0</v>
      </c>
      <c r="O177" s="278">
        <f>IF(RIGHT(T177)="D",(+H177-G177),0)</f>
        <v>0</v>
      </c>
      <c r="P177" s="279"/>
      <c r="Q177" s="279"/>
      <c r="R177" s="279"/>
      <c r="S177" s="279"/>
      <c r="T177" s="280" t="s">
        <v>464</v>
      </c>
      <c r="U177" s="280"/>
      <c r="V177" s="280"/>
      <c r="W177" s="281" t="s">
        <v>1350</v>
      </c>
      <c r="X177" s="266"/>
      <c r="Y177" s="282"/>
      <c r="Z177" s="274"/>
      <c r="AA177" s="273"/>
      <c r="AB177" s="283"/>
      <c r="AC177" s="282"/>
      <c r="AD177" s="282"/>
      <c r="AE177" s="259"/>
      <c r="AF177" s="259"/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259"/>
      <c r="AQ177" s="259"/>
      <c r="AR177" s="259"/>
      <c r="AS177" s="259"/>
      <c r="AT177" s="259"/>
      <c r="AU177" s="259"/>
    </row>
    <row r="178" spans="1:47" s="297" customFormat="1" ht="30" customHeight="1">
      <c r="A178" s="291"/>
      <c r="B178" s="292"/>
      <c r="C178" s="293" t="s">
        <v>47</v>
      </c>
      <c r="D178" s="292"/>
      <c r="E178" s="274"/>
      <c r="F178" s="275" t="s">
        <v>43</v>
      </c>
      <c r="G178" s="303"/>
      <c r="H178" s="303"/>
      <c r="I178" s="275" t="s">
        <v>43</v>
      </c>
      <c r="J178" s="275" t="s">
        <v>43</v>
      </c>
      <c r="K178" s="275" t="s">
        <v>43</v>
      </c>
      <c r="L178" s="278">
        <f>SUM(L175:L177)</f>
        <v>0.82291666665696539</v>
      </c>
      <c r="M178" s="278">
        <f t="shared" ref="M178:O178" si="54">SUM(M175:M177)</f>
        <v>0</v>
      </c>
      <c r="N178" s="278">
        <f t="shared" si="54"/>
        <v>0</v>
      </c>
      <c r="O178" s="278">
        <f t="shared" si="54"/>
        <v>0.40694444444670808</v>
      </c>
      <c r="P178" s="275"/>
      <c r="Q178" s="275"/>
      <c r="R178" s="275"/>
      <c r="S178" s="275"/>
      <c r="T178" s="292"/>
      <c r="U178" s="292"/>
      <c r="V178" s="292"/>
      <c r="W178" s="292"/>
      <c r="X178" s="266"/>
      <c r="Y178" s="282">
        <f>$AE$9-((N178*24))</f>
        <v>744</v>
      </c>
      <c r="Z178" s="274">
        <v>332</v>
      </c>
      <c r="AA178" s="273">
        <v>139.72999999999999</v>
      </c>
      <c r="AB178" s="283">
        <f>Z178*AA178</f>
        <v>46390.359999999993</v>
      </c>
      <c r="AC178" s="282">
        <f>(AB178*(Y178-L178*24))/Y178</f>
        <v>45158.895470444615</v>
      </c>
      <c r="AD178" s="282">
        <f>(AC178/AB178)*100</f>
        <v>97.345430107558172</v>
      </c>
      <c r="AE178" s="296"/>
    </row>
    <row r="179" spans="1:47" s="286" customFormat="1" ht="31.5" customHeight="1">
      <c r="A179" s="270">
        <v>10</v>
      </c>
      <c r="B179" s="262" t="s">
        <v>73</v>
      </c>
      <c r="C179" s="309" t="s">
        <v>74</v>
      </c>
      <c r="D179" s="273">
        <v>139.72999999999999</v>
      </c>
      <c r="E179" s="274" t="s">
        <v>534</v>
      </c>
      <c r="F179" s="275" t="s">
        <v>43</v>
      </c>
      <c r="G179" s="276">
        <v>43090.388194444444</v>
      </c>
      <c r="H179" s="276">
        <v>43090.788194444445</v>
      </c>
      <c r="I179" s="277"/>
      <c r="J179" s="277"/>
      <c r="K179" s="277"/>
      <c r="L179" s="278">
        <f>IF(RIGHT(T179)="T",(+H179-G179),0)</f>
        <v>0.40000000000145519</v>
      </c>
      <c r="M179" s="278">
        <f>IF(RIGHT(T179)="U",(+H179-G179),0)</f>
        <v>0</v>
      </c>
      <c r="N179" s="278">
        <f>IF(RIGHT(T179)="C",(+H179-G179),0)</f>
        <v>0</v>
      </c>
      <c r="O179" s="278">
        <f>IF(RIGHT(T179)="D",(+H179-G179),0)</f>
        <v>0</v>
      </c>
      <c r="P179" s="279"/>
      <c r="Q179" s="279"/>
      <c r="R179" s="279"/>
      <c r="S179" s="279"/>
      <c r="T179" s="280" t="s">
        <v>464</v>
      </c>
      <c r="U179" s="280"/>
      <c r="V179" s="280"/>
      <c r="W179" s="281" t="s">
        <v>1350</v>
      </c>
      <c r="X179" s="266"/>
      <c r="Y179" s="282"/>
      <c r="Z179" s="274"/>
      <c r="AA179" s="273"/>
      <c r="AB179" s="283"/>
      <c r="AC179" s="282"/>
      <c r="AD179" s="282"/>
      <c r="AE179" s="259"/>
      <c r="AF179" s="259"/>
      <c r="AG179" s="259"/>
      <c r="AH179" s="259"/>
      <c r="AI179" s="259"/>
      <c r="AJ179" s="259"/>
      <c r="AK179" s="259"/>
      <c r="AL179" s="259"/>
      <c r="AM179" s="259"/>
      <c r="AN179" s="259"/>
      <c r="AO179" s="259"/>
      <c r="AP179" s="259"/>
      <c r="AQ179" s="259"/>
      <c r="AR179" s="259"/>
      <c r="AS179" s="259"/>
      <c r="AT179" s="259"/>
      <c r="AU179" s="259"/>
    </row>
    <row r="180" spans="1:47" s="286" customFormat="1" ht="31.5" customHeight="1">
      <c r="A180" s="270"/>
      <c r="B180" s="262"/>
      <c r="C180" s="309"/>
      <c r="D180" s="273"/>
      <c r="E180" s="274"/>
      <c r="F180" s="275"/>
      <c r="G180" s="276">
        <v>43091.350694444445</v>
      </c>
      <c r="H180" s="276">
        <v>43091.79791666667</v>
      </c>
      <c r="I180" s="277"/>
      <c r="J180" s="277"/>
      <c r="K180" s="277"/>
      <c r="L180" s="278">
        <f>IF(RIGHT(T180)="T",(+H180-G180),0)</f>
        <v>0.44722222222480923</v>
      </c>
      <c r="M180" s="278">
        <f>IF(RIGHT(T180)="U",(+H180-G180),0)</f>
        <v>0</v>
      </c>
      <c r="N180" s="278">
        <f>IF(RIGHT(T180)="C",(+H180-G180),0)</f>
        <v>0</v>
      </c>
      <c r="O180" s="278">
        <f>IF(RIGHT(T180)="D",(+H180-G180),0)</f>
        <v>0</v>
      </c>
      <c r="P180" s="279"/>
      <c r="Q180" s="279"/>
      <c r="R180" s="279"/>
      <c r="S180" s="279"/>
      <c r="T180" s="280" t="s">
        <v>464</v>
      </c>
      <c r="U180" s="280"/>
      <c r="V180" s="280"/>
      <c r="W180" s="281" t="s">
        <v>1353</v>
      </c>
      <c r="X180" s="266"/>
      <c r="Y180" s="282"/>
      <c r="Z180" s="274"/>
      <c r="AA180" s="273"/>
      <c r="AB180" s="283"/>
      <c r="AC180" s="282"/>
      <c r="AD180" s="282"/>
      <c r="AE180" s="259"/>
      <c r="AF180" s="259"/>
      <c r="AG180" s="259"/>
      <c r="AH180" s="259"/>
      <c r="AI180" s="259"/>
      <c r="AJ180" s="259"/>
      <c r="AK180" s="259"/>
      <c r="AL180" s="259"/>
      <c r="AM180" s="259"/>
      <c r="AN180" s="259"/>
      <c r="AO180" s="259"/>
      <c r="AP180" s="259"/>
      <c r="AQ180" s="259"/>
      <c r="AR180" s="259"/>
      <c r="AS180" s="259"/>
      <c r="AT180" s="259"/>
      <c r="AU180" s="259"/>
    </row>
    <row r="181" spans="1:47" s="286" customFormat="1" ht="31.5" customHeight="1">
      <c r="A181" s="270"/>
      <c r="B181" s="262"/>
      <c r="C181" s="309"/>
      <c r="D181" s="273"/>
      <c r="E181" s="274"/>
      <c r="F181" s="275"/>
      <c r="G181" s="276">
        <v>43099.128472222219</v>
      </c>
      <c r="H181" s="276">
        <v>43099.912499999999</v>
      </c>
      <c r="I181" s="277"/>
      <c r="J181" s="277"/>
      <c r="K181" s="277"/>
      <c r="L181" s="278">
        <f>IF(RIGHT(T181)="T",(+H181-G181),0)</f>
        <v>0</v>
      </c>
      <c r="M181" s="278">
        <f>IF(RIGHT(T181)="U",(+H181-G181),0)</f>
        <v>0</v>
      </c>
      <c r="N181" s="278">
        <f>IF(RIGHT(T181)="C",(+H181-G181),0)</f>
        <v>0.78402777777955635</v>
      </c>
      <c r="O181" s="278">
        <f>IF(RIGHT(T181)="D",(+H181-G181),0)</f>
        <v>0</v>
      </c>
      <c r="P181" s="279"/>
      <c r="Q181" s="279"/>
      <c r="R181" s="279"/>
      <c r="S181" s="279"/>
      <c r="T181" s="276" t="s">
        <v>1190</v>
      </c>
      <c r="U181" s="276"/>
      <c r="V181" s="276"/>
      <c r="W181" s="310" t="s">
        <v>1354</v>
      </c>
      <c r="X181" s="266"/>
      <c r="Y181" s="282"/>
      <c r="Z181" s="274"/>
      <c r="AA181" s="273"/>
      <c r="AB181" s="283"/>
      <c r="AC181" s="282"/>
      <c r="AD181" s="282"/>
      <c r="AE181" s="259"/>
      <c r="AF181" s="259"/>
      <c r="AG181" s="259"/>
      <c r="AH181" s="259"/>
      <c r="AI181" s="259"/>
      <c r="AJ181" s="259"/>
      <c r="AK181" s="259"/>
      <c r="AL181" s="259"/>
      <c r="AM181" s="259"/>
      <c r="AN181" s="259"/>
      <c r="AO181" s="259"/>
      <c r="AP181" s="259"/>
      <c r="AQ181" s="259"/>
      <c r="AR181" s="259"/>
      <c r="AS181" s="259"/>
      <c r="AT181" s="259"/>
      <c r="AU181" s="259"/>
    </row>
    <row r="182" spans="1:47" s="297" customFormat="1" ht="30" customHeight="1">
      <c r="A182" s="291"/>
      <c r="B182" s="292"/>
      <c r="C182" s="293" t="s">
        <v>47</v>
      </c>
      <c r="D182" s="292"/>
      <c r="E182" s="274"/>
      <c r="F182" s="275" t="s">
        <v>43</v>
      </c>
      <c r="G182" s="303"/>
      <c r="H182" s="303"/>
      <c r="I182" s="275" t="s">
        <v>43</v>
      </c>
      <c r="J182" s="275" t="s">
        <v>43</v>
      </c>
      <c r="K182" s="275" t="s">
        <v>43</v>
      </c>
      <c r="L182" s="278">
        <f>SUM(L179:L181)</f>
        <v>0.84722222222626442</v>
      </c>
      <c r="M182" s="278">
        <f t="shared" ref="M182:O182" si="55">SUM(M179:M181)</f>
        <v>0</v>
      </c>
      <c r="N182" s="278">
        <f t="shared" si="55"/>
        <v>0.78402777777955635</v>
      </c>
      <c r="O182" s="278">
        <f t="shared" si="55"/>
        <v>0</v>
      </c>
      <c r="P182" s="275"/>
      <c r="Q182" s="275"/>
      <c r="R182" s="275"/>
      <c r="S182" s="275"/>
      <c r="T182" s="292"/>
      <c r="U182" s="292"/>
      <c r="V182" s="292"/>
      <c r="W182" s="292"/>
      <c r="X182" s="266"/>
      <c r="Y182" s="282">
        <f>$AE$9-((N182*24))</f>
        <v>725.18333333329065</v>
      </c>
      <c r="Z182" s="274">
        <v>332</v>
      </c>
      <c r="AA182" s="273">
        <v>139.72999999999999</v>
      </c>
      <c r="AB182" s="283">
        <f>Z182*AA182</f>
        <v>46390.359999999993</v>
      </c>
      <c r="AC182" s="282">
        <f>(AB182*(Y182-L182*24))/Y182</f>
        <v>45089.625951132504</v>
      </c>
      <c r="AD182" s="282">
        <f>(AC182/AB182)*100</f>
        <v>97.196111328156348</v>
      </c>
      <c r="AE182" s="296"/>
    </row>
    <row r="183" spans="1:47" s="296" customFormat="1" ht="30" customHeight="1">
      <c r="A183" s="298">
        <v>11</v>
      </c>
      <c r="B183" s="271" t="s">
        <v>75</v>
      </c>
      <c r="C183" s="293" t="s">
        <v>76</v>
      </c>
      <c r="D183" s="273">
        <v>155.93199999999999</v>
      </c>
      <c r="E183" s="274" t="s">
        <v>534</v>
      </c>
      <c r="F183" s="275" t="s">
        <v>43</v>
      </c>
      <c r="G183" s="186"/>
      <c r="H183" s="186"/>
      <c r="I183" s="275" t="s">
        <v>43</v>
      </c>
      <c r="J183" s="275" t="s">
        <v>43</v>
      </c>
      <c r="K183" s="275" t="s">
        <v>43</v>
      </c>
      <c r="L183" s="278">
        <f>IF(RIGHT(T183)="T",(+H183-G183),0)</f>
        <v>0</v>
      </c>
      <c r="M183" s="278">
        <f>IF(RIGHT(T183)="U",(+H183-G183),0)</f>
        <v>0</v>
      </c>
      <c r="N183" s="278">
        <f>IF(RIGHT(T183)="C",(+H183-G183),0)</f>
        <v>0</v>
      </c>
      <c r="O183" s="278">
        <f>IF(RIGHT(T183)="D",(+H183-G183),0)</f>
        <v>0</v>
      </c>
      <c r="P183" s="275"/>
      <c r="Q183" s="275"/>
      <c r="R183" s="275"/>
      <c r="S183" s="275"/>
      <c r="T183" s="187"/>
      <c r="U183" s="187"/>
      <c r="V183" s="187"/>
      <c r="W183" s="287"/>
      <c r="X183" s="266"/>
      <c r="Y183" s="292"/>
      <c r="Z183" s="292"/>
      <c r="AA183" s="292"/>
      <c r="AB183" s="292"/>
      <c r="AC183" s="282"/>
      <c r="AD183" s="292"/>
    </row>
    <row r="184" spans="1:47" s="296" customFormat="1" ht="30" customHeight="1">
      <c r="A184" s="298"/>
      <c r="B184" s="271"/>
      <c r="C184" s="293"/>
      <c r="D184" s="273"/>
      <c r="E184" s="274"/>
      <c r="F184" s="275" t="s">
        <v>43</v>
      </c>
      <c r="G184" s="323"/>
      <c r="H184" s="323"/>
      <c r="I184" s="275" t="s">
        <v>43</v>
      </c>
      <c r="J184" s="275" t="s">
        <v>43</v>
      </c>
      <c r="K184" s="275" t="s">
        <v>43</v>
      </c>
      <c r="L184" s="278">
        <f>IF(RIGHT(T184)="T",(+H184-G184),0)</f>
        <v>0</v>
      </c>
      <c r="M184" s="278">
        <f>IF(RIGHT(T184)="U",(+H184-G184),0)</f>
        <v>0</v>
      </c>
      <c r="N184" s="278">
        <f>IF(RIGHT(T184)="C",(+H184-G184),0)</f>
        <v>0</v>
      </c>
      <c r="O184" s="278">
        <f>IF(RIGHT(T184)="D",(+H184-G184),0)</f>
        <v>0</v>
      </c>
      <c r="P184" s="275"/>
      <c r="Q184" s="275"/>
      <c r="R184" s="275"/>
      <c r="S184" s="275"/>
      <c r="T184" s="329"/>
      <c r="U184" s="329"/>
      <c r="V184" s="329"/>
      <c r="W184" s="330"/>
      <c r="X184" s="266"/>
      <c r="Y184" s="292"/>
      <c r="Z184" s="292"/>
      <c r="AA184" s="292"/>
      <c r="AB184" s="292"/>
      <c r="AC184" s="282"/>
      <c r="AD184" s="292"/>
    </row>
    <row r="185" spans="1:47" s="297" customFormat="1" ht="30" customHeight="1">
      <c r="A185" s="291"/>
      <c r="B185" s="292"/>
      <c r="C185" s="293" t="s">
        <v>47</v>
      </c>
      <c r="D185" s="292"/>
      <c r="E185" s="274"/>
      <c r="F185" s="275" t="s">
        <v>43</v>
      </c>
      <c r="G185" s="294"/>
      <c r="H185" s="294"/>
      <c r="I185" s="275" t="s">
        <v>43</v>
      </c>
      <c r="J185" s="275" t="s">
        <v>43</v>
      </c>
      <c r="K185" s="275" t="s">
        <v>43</v>
      </c>
      <c r="L185" s="278">
        <f>SUM(L183:L184)</f>
        <v>0</v>
      </c>
      <c r="M185" s="278">
        <f>SUM(M183:M184)</f>
        <v>0</v>
      </c>
      <c r="N185" s="278">
        <f>SUM(N183:N184)</f>
        <v>0</v>
      </c>
      <c r="O185" s="278">
        <f>SUM(O183:O184)</f>
        <v>0</v>
      </c>
      <c r="P185" s="275"/>
      <c r="Q185" s="275"/>
      <c r="R185" s="275"/>
      <c r="S185" s="275"/>
      <c r="T185" s="292"/>
      <c r="U185" s="292"/>
      <c r="V185" s="292"/>
      <c r="W185" s="308"/>
      <c r="X185" s="266"/>
      <c r="Y185" s="282">
        <f>$AE$9-((N185*24))</f>
        <v>744</v>
      </c>
      <c r="Z185" s="274">
        <v>515</v>
      </c>
      <c r="AA185" s="273">
        <v>155.93199999999999</v>
      </c>
      <c r="AB185" s="283">
        <f>Z185*AA185</f>
        <v>80304.98</v>
      </c>
      <c r="AC185" s="282">
        <f>(AB185*(Y185-L185*24))/Y185</f>
        <v>80304.98</v>
      </c>
      <c r="AD185" s="282">
        <f>(AC185/AB185)*100</f>
        <v>100</v>
      </c>
      <c r="AE185" s="296"/>
    </row>
    <row r="186" spans="1:47" s="332" customFormat="1" ht="30" customHeight="1">
      <c r="A186" s="270">
        <v>12</v>
      </c>
      <c r="B186" s="262" t="s">
        <v>77</v>
      </c>
      <c r="C186" s="309" t="s">
        <v>78</v>
      </c>
      <c r="D186" s="273">
        <v>224</v>
      </c>
      <c r="E186" s="274" t="s">
        <v>534</v>
      </c>
      <c r="F186" s="275" t="s">
        <v>43</v>
      </c>
      <c r="G186" s="186"/>
      <c r="H186" s="186"/>
      <c r="I186" s="274"/>
      <c r="J186" s="274"/>
      <c r="K186" s="274"/>
      <c r="L186" s="278">
        <f>IF(RIGHT(T186)="T",(+H186-G186),0)</f>
        <v>0</v>
      </c>
      <c r="M186" s="278">
        <f>IF(RIGHT(T186)="U",(+H186-G186),0)</f>
        <v>0</v>
      </c>
      <c r="N186" s="278">
        <f>IF(RIGHT(T186)="C",(+H186-G186),0)</f>
        <v>0</v>
      </c>
      <c r="O186" s="278">
        <f>IF(RIGHT(T186)="D",(+H186-G186),0)</f>
        <v>0</v>
      </c>
      <c r="P186" s="279"/>
      <c r="Q186" s="279"/>
      <c r="R186" s="279"/>
      <c r="S186" s="279"/>
      <c r="T186" s="187"/>
      <c r="U186" s="187"/>
      <c r="V186" s="187"/>
      <c r="W186" s="287"/>
      <c r="X186" s="266"/>
      <c r="Y186" s="282"/>
      <c r="Z186" s="282"/>
      <c r="AA186" s="282"/>
      <c r="AB186" s="282"/>
      <c r="AC186" s="282"/>
      <c r="AD186" s="282"/>
      <c r="AE186" s="331"/>
      <c r="AF186" s="331"/>
      <c r="AG186" s="331"/>
      <c r="AH186" s="331"/>
      <c r="AI186" s="331"/>
      <c r="AJ186" s="331"/>
      <c r="AK186" s="331"/>
      <c r="AL186" s="331"/>
      <c r="AM186" s="331"/>
      <c r="AN186" s="331"/>
      <c r="AO186" s="331"/>
      <c r="AP186" s="331"/>
      <c r="AQ186" s="331"/>
      <c r="AR186" s="331"/>
      <c r="AS186" s="331"/>
      <c r="AT186" s="331"/>
      <c r="AU186" s="331"/>
    </row>
    <row r="187" spans="1:47" s="332" customFormat="1" ht="30" customHeight="1">
      <c r="A187" s="270"/>
      <c r="B187" s="262"/>
      <c r="C187" s="309"/>
      <c r="D187" s="273"/>
      <c r="E187" s="274"/>
      <c r="F187" s="275"/>
      <c r="G187" s="289"/>
      <c r="H187" s="289"/>
      <c r="I187" s="274"/>
      <c r="J187" s="274"/>
      <c r="K187" s="274"/>
      <c r="L187" s="278">
        <f>IF(RIGHT(T187)="T",(+H187-G187),0)</f>
        <v>0</v>
      </c>
      <c r="M187" s="278">
        <f>IF(RIGHT(T187)="U",(+H187-G187),0)</f>
        <v>0</v>
      </c>
      <c r="N187" s="278">
        <f>IF(RIGHT(T187)="C",(+H187-G187),0)</f>
        <v>0</v>
      </c>
      <c r="O187" s="278">
        <f>IF(RIGHT(T187)="D",(+H187-G187),0)</f>
        <v>0</v>
      </c>
      <c r="P187" s="279"/>
      <c r="Q187" s="279"/>
      <c r="R187" s="279"/>
      <c r="S187" s="279"/>
      <c r="T187" s="289"/>
      <c r="U187" s="289"/>
      <c r="V187" s="289"/>
      <c r="W187" s="290"/>
      <c r="X187" s="266"/>
      <c r="Y187" s="282"/>
      <c r="Z187" s="282"/>
      <c r="AA187" s="282"/>
      <c r="AB187" s="282"/>
      <c r="AC187" s="282"/>
      <c r="AD187" s="282"/>
      <c r="AE187" s="331"/>
      <c r="AF187" s="331"/>
      <c r="AG187" s="331"/>
      <c r="AH187" s="331"/>
      <c r="AI187" s="331"/>
      <c r="AJ187" s="331"/>
      <c r="AK187" s="331"/>
      <c r="AL187" s="331"/>
      <c r="AM187" s="331"/>
      <c r="AN187" s="331"/>
      <c r="AO187" s="331"/>
      <c r="AP187" s="331"/>
      <c r="AQ187" s="331"/>
      <c r="AR187" s="331"/>
      <c r="AS187" s="331"/>
      <c r="AT187" s="331"/>
      <c r="AU187" s="331"/>
    </row>
    <row r="188" spans="1:47" s="297" customFormat="1" ht="30" customHeight="1">
      <c r="A188" s="291"/>
      <c r="B188" s="292"/>
      <c r="C188" s="293" t="s">
        <v>47</v>
      </c>
      <c r="D188" s="292"/>
      <c r="E188" s="274"/>
      <c r="F188" s="275" t="s">
        <v>43</v>
      </c>
      <c r="G188" s="294"/>
      <c r="H188" s="294"/>
      <c r="I188" s="275" t="s">
        <v>43</v>
      </c>
      <c r="J188" s="275" t="s">
        <v>43</v>
      </c>
      <c r="K188" s="275" t="s">
        <v>43</v>
      </c>
      <c r="L188" s="278">
        <f>SUM(L186:L187)</f>
        <v>0</v>
      </c>
      <c r="M188" s="278">
        <f t="shared" ref="M188:O188" si="56">SUM(M186:M187)</f>
        <v>0</v>
      </c>
      <c r="N188" s="278">
        <f t="shared" si="56"/>
        <v>0</v>
      </c>
      <c r="O188" s="278">
        <f t="shared" si="56"/>
        <v>0</v>
      </c>
      <c r="P188" s="275"/>
      <c r="Q188" s="275"/>
      <c r="R188" s="275"/>
      <c r="S188" s="275"/>
      <c r="T188" s="292"/>
      <c r="U188" s="292"/>
      <c r="V188" s="292"/>
      <c r="W188" s="308"/>
      <c r="X188" s="266"/>
      <c r="Y188" s="282">
        <f>$AE$9-((N188*24))</f>
        <v>744</v>
      </c>
      <c r="Z188" s="274">
        <v>515</v>
      </c>
      <c r="AA188" s="304">
        <v>224</v>
      </c>
      <c r="AB188" s="283">
        <f t="shared" ref="AB188" si="57">Z188*AA188</f>
        <v>115360</v>
      </c>
      <c r="AC188" s="282">
        <f>(AB188*(Y188-L188*24))/Y188</f>
        <v>115360</v>
      </c>
      <c r="AD188" s="282">
        <f t="shared" ref="AD188" si="58">(AC188/AB188)*100</f>
        <v>100</v>
      </c>
      <c r="AE188" s="296"/>
    </row>
    <row r="189" spans="1:47" s="296" customFormat="1" ht="30" customHeight="1">
      <c r="A189" s="298">
        <v>13</v>
      </c>
      <c r="B189" s="321" t="s">
        <v>532</v>
      </c>
      <c r="C189" s="293" t="s">
        <v>519</v>
      </c>
      <c r="D189" s="304">
        <v>98.792000000000002</v>
      </c>
      <c r="E189" s="274" t="s">
        <v>534</v>
      </c>
      <c r="F189" s="275" t="s">
        <v>43</v>
      </c>
      <c r="G189" s="276">
        <v>43098.256249999999</v>
      </c>
      <c r="H189" s="276">
        <v>43098.256249999999</v>
      </c>
      <c r="I189" s="275" t="s">
        <v>43</v>
      </c>
      <c r="J189" s="275" t="s">
        <v>43</v>
      </c>
      <c r="K189" s="277"/>
      <c r="L189" s="278">
        <f>IF(RIGHT(T189)="T",(+H189-G189),0)</f>
        <v>0</v>
      </c>
      <c r="M189" s="278">
        <f>IF(RIGHT(T189)="U",(+H189-G189),0)</f>
        <v>0</v>
      </c>
      <c r="N189" s="278">
        <f>IF(RIGHT(T189)="C",(+H189-G189),0)</f>
        <v>0</v>
      </c>
      <c r="O189" s="278">
        <f>IF(RIGHT(T189)="D",(+H189-G189),0)</f>
        <v>0</v>
      </c>
      <c r="P189" s="275"/>
      <c r="Q189" s="275"/>
      <c r="R189" s="275"/>
      <c r="S189" s="275"/>
      <c r="T189" s="276" t="s">
        <v>477</v>
      </c>
      <c r="U189" s="276"/>
      <c r="V189" s="276"/>
      <c r="W189" s="310" t="s">
        <v>1355</v>
      </c>
      <c r="X189" s="266"/>
      <c r="Y189" s="292"/>
      <c r="Z189" s="292"/>
      <c r="AA189" s="292"/>
      <c r="AB189" s="292"/>
      <c r="AC189" s="282"/>
      <c r="AD189" s="292"/>
    </row>
    <row r="190" spans="1:47" s="296" customFormat="1" ht="30" customHeight="1">
      <c r="A190" s="298"/>
      <c r="B190" s="321"/>
      <c r="C190" s="293"/>
      <c r="D190" s="304"/>
      <c r="E190" s="274"/>
      <c r="F190" s="275"/>
      <c r="G190" s="276">
        <v>43099.04583333333</v>
      </c>
      <c r="H190" s="276">
        <v>43099.04583333333</v>
      </c>
      <c r="I190" s="275"/>
      <c r="J190" s="275"/>
      <c r="K190" s="277"/>
      <c r="L190" s="278">
        <f>IF(RIGHT(T190)="T",(+H190-G190),0)</f>
        <v>0</v>
      </c>
      <c r="M190" s="278">
        <f>IF(RIGHT(T190)="U",(+H190-G190),0)</f>
        <v>0</v>
      </c>
      <c r="N190" s="278">
        <f>IF(RIGHT(T190)="C",(+H190-G190),0)</f>
        <v>0</v>
      </c>
      <c r="O190" s="278">
        <f>IF(RIGHT(T190)="D",(+H190-G190),0)</f>
        <v>0</v>
      </c>
      <c r="P190" s="275"/>
      <c r="Q190" s="275"/>
      <c r="R190" s="275"/>
      <c r="S190" s="275"/>
      <c r="T190" s="276" t="s">
        <v>477</v>
      </c>
      <c r="U190" s="276"/>
      <c r="V190" s="276"/>
      <c r="W190" s="310" t="s">
        <v>1356</v>
      </c>
      <c r="X190" s="266"/>
      <c r="Y190" s="292"/>
      <c r="Z190" s="292"/>
      <c r="AA190" s="292"/>
      <c r="AB190" s="292"/>
      <c r="AC190" s="282"/>
      <c r="AD190" s="292"/>
    </row>
    <row r="191" spans="1:47" s="296" customFormat="1" ht="30" customHeight="1">
      <c r="A191" s="298"/>
      <c r="B191" s="321"/>
      <c r="C191" s="293"/>
      <c r="D191" s="304"/>
      <c r="E191" s="274"/>
      <c r="F191" s="275"/>
      <c r="G191" s="276">
        <v>43100.459027777775</v>
      </c>
      <c r="H191" s="276">
        <v>43100.883333333331</v>
      </c>
      <c r="I191" s="275"/>
      <c r="J191" s="275"/>
      <c r="K191" s="277"/>
      <c r="L191" s="278">
        <f>IF(RIGHT(T191)="T",(+H191-G191),0)</f>
        <v>0</v>
      </c>
      <c r="M191" s="278">
        <f>IF(RIGHT(T191)="U",(+H191-G191),0)</f>
        <v>0</v>
      </c>
      <c r="N191" s="278">
        <f>IF(RIGHT(T191)="C",(+H191-G191),0)</f>
        <v>0</v>
      </c>
      <c r="O191" s="278">
        <f>IF(RIGHT(T191)="D",(+H191-G191),0)</f>
        <v>0.42430555555620231</v>
      </c>
      <c r="P191" s="275"/>
      <c r="Q191" s="275"/>
      <c r="R191" s="275"/>
      <c r="S191" s="275"/>
      <c r="T191" s="280" t="s">
        <v>466</v>
      </c>
      <c r="U191" s="280"/>
      <c r="V191" s="280"/>
      <c r="W191" s="281" t="s">
        <v>1358</v>
      </c>
      <c r="X191" s="266"/>
      <c r="Y191" s="292"/>
      <c r="Z191" s="292"/>
      <c r="AA191" s="292"/>
      <c r="AB191" s="292"/>
      <c r="AC191" s="282"/>
      <c r="AD191" s="292"/>
    </row>
    <row r="192" spans="1:47" s="297" customFormat="1" ht="30" customHeight="1">
      <c r="A192" s="291"/>
      <c r="B192" s="292"/>
      <c r="C192" s="293" t="s">
        <v>47</v>
      </c>
      <c r="D192" s="292"/>
      <c r="E192" s="274"/>
      <c r="F192" s="275" t="s">
        <v>43</v>
      </c>
      <c r="G192" s="303"/>
      <c r="H192" s="303"/>
      <c r="I192" s="275" t="s">
        <v>43</v>
      </c>
      <c r="J192" s="275" t="s">
        <v>43</v>
      </c>
      <c r="K192" s="275" t="s">
        <v>43</v>
      </c>
      <c r="L192" s="278">
        <f>SUM(L189:L191)</f>
        <v>0</v>
      </c>
      <c r="M192" s="278">
        <f t="shared" ref="M192:O192" si="59">SUM(M189:M191)</f>
        <v>0</v>
      </c>
      <c r="N192" s="278">
        <f t="shared" si="59"/>
        <v>0</v>
      </c>
      <c r="O192" s="278">
        <f t="shared" si="59"/>
        <v>0.42430555555620231</v>
      </c>
      <c r="P192" s="275"/>
      <c r="Q192" s="275"/>
      <c r="R192" s="275"/>
      <c r="S192" s="275"/>
      <c r="T192" s="292"/>
      <c r="U192" s="292"/>
      <c r="V192" s="292"/>
      <c r="W192" s="308"/>
      <c r="X192" s="266"/>
      <c r="Y192" s="282">
        <f>$AE$9-((N192*24))</f>
        <v>744</v>
      </c>
      <c r="Z192" s="317">
        <v>515</v>
      </c>
      <c r="AA192" s="304">
        <v>98.792000000000002</v>
      </c>
      <c r="AB192" s="283">
        <f>Z192*AA192</f>
        <v>50877.88</v>
      </c>
      <c r="AC192" s="282">
        <f>(AB192*(Y192-L192*24))/Y192</f>
        <v>50877.88</v>
      </c>
      <c r="AD192" s="282">
        <f>(AC192/AB192)*100</f>
        <v>100</v>
      </c>
      <c r="AE192" s="296"/>
    </row>
    <row r="193" spans="1:47" s="296" customFormat="1" ht="30" customHeight="1">
      <c r="A193" s="298">
        <v>14</v>
      </c>
      <c r="B193" s="321" t="s">
        <v>533</v>
      </c>
      <c r="C193" s="293" t="s">
        <v>520</v>
      </c>
      <c r="D193" s="304">
        <v>212</v>
      </c>
      <c r="E193" s="274" t="s">
        <v>534</v>
      </c>
      <c r="F193" s="275" t="s">
        <v>43</v>
      </c>
      <c r="G193" s="289"/>
      <c r="H193" s="289"/>
      <c r="I193" s="275" t="s">
        <v>43</v>
      </c>
      <c r="J193" s="275" t="s">
        <v>43</v>
      </c>
      <c r="K193" s="275" t="s">
        <v>43</v>
      </c>
      <c r="L193" s="278">
        <f>IF(RIGHT(T196)="T",(+H196-G196),0)</f>
        <v>0</v>
      </c>
      <c r="M193" s="278">
        <f>IF(RIGHT(T196)="U",(+H196-G196),0)</f>
        <v>0</v>
      </c>
      <c r="N193" s="278">
        <f>IF(RIGHT(T196)="C",(+H196-G196),0)</f>
        <v>0</v>
      </c>
      <c r="O193" s="278">
        <f>IF(RIGHT(T196)="D",(+H196-G196),0)</f>
        <v>0</v>
      </c>
      <c r="P193" s="275"/>
      <c r="Q193" s="275"/>
      <c r="R193" s="275"/>
      <c r="S193" s="275"/>
      <c r="T193" s="289"/>
      <c r="U193" s="289"/>
      <c r="V193" s="289"/>
      <c r="W193" s="326"/>
      <c r="X193" s="266"/>
      <c r="Y193" s="292"/>
      <c r="Z193" s="316"/>
      <c r="AA193" s="316"/>
      <c r="AB193" s="292"/>
      <c r="AC193" s="282"/>
      <c r="AD193" s="292"/>
    </row>
    <row r="194" spans="1:47" s="296" customFormat="1" ht="30" customHeight="1">
      <c r="A194" s="298"/>
      <c r="B194" s="321"/>
      <c r="C194" s="293"/>
      <c r="D194" s="304"/>
      <c r="E194" s="274"/>
      <c r="F194" s="275"/>
      <c r="G194" s="289"/>
      <c r="H194" s="289"/>
      <c r="I194" s="275"/>
      <c r="J194" s="275"/>
      <c r="K194" s="275"/>
      <c r="L194" s="278">
        <f>IF(RIGHT(T194)="T",(+H194-G194),0)</f>
        <v>0</v>
      </c>
      <c r="M194" s="278">
        <f>IF(RIGHT(T194)="U",(+H194-G194),0)</f>
        <v>0</v>
      </c>
      <c r="N194" s="278">
        <f>IF(RIGHT(T194)="C",(+H194-G194),0)</f>
        <v>0</v>
      </c>
      <c r="O194" s="278">
        <f>IF(RIGHT(T194)="D",(+H194-G194),0)</f>
        <v>0</v>
      </c>
      <c r="P194" s="275"/>
      <c r="Q194" s="275"/>
      <c r="R194" s="275"/>
      <c r="S194" s="275"/>
      <c r="T194" s="289"/>
      <c r="U194" s="289"/>
      <c r="V194" s="289"/>
      <c r="W194" s="290"/>
      <c r="X194" s="266"/>
      <c r="Y194" s="292"/>
      <c r="Z194" s="292"/>
      <c r="AA194" s="292"/>
      <c r="AB194" s="292"/>
      <c r="AC194" s="282"/>
      <c r="AD194" s="292"/>
    </row>
    <row r="195" spans="1:47" s="296" customFormat="1" ht="30" customHeight="1">
      <c r="A195" s="298"/>
      <c r="B195" s="321"/>
      <c r="C195" s="293"/>
      <c r="D195" s="304"/>
      <c r="E195" s="274"/>
      <c r="F195" s="275"/>
      <c r="G195" s="289"/>
      <c r="H195" s="289"/>
      <c r="I195" s="275"/>
      <c r="J195" s="275"/>
      <c r="K195" s="275"/>
      <c r="L195" s="278">
        <f>IF(RIGHT(T195)="T",(+H195-G195),0)</f>
        <v>0</v>
      </c>
      <c r="M195" s="278">
        <f>IF(RIGHT(T195)="U",(+H195-G195),0)</f>
        <v>0</v>
      </c>
      <c r="N195" s="278">
        <f>IF(RIGHT(T195)="C",(+H195-G195),0)</f>
        <v>0</v>
      </c>
      <c r="O195" s="278">
        <f>IF(RIGHT(T195)="D",(+H195-G195),0)</f>
        <v>0</v>
      </c>
      <c r="P195" s="275"/>
      <c r="Q195" s="275"/>
      <c r="R195" s="275"/>
      <c r="S195" s="275"/>
      <c r="T195" s="289"/>
      <c r="U195" s="289"/>
      <c r="V195" s="289"/>
      <c r="W195" s="290"/>
      <c r="X195" s="266"/>
      <c r="Y195" s="292"/>
      <c r="Z195" s="292"/>
      <c r="AA195" s="292"/>
      <c r="AB195" s="292"/>
      <c r="AC195" s="282"/>
      <c r="AD195" s="292"/>
    </row>
    <row r="196" spans="1:47" s="324" customFormat="1" ht="30" customHeight="1">
      <c r="A196" s="291"/>
      <c r="B196" s="292"/>
      <c r="C196" s="293" t="s">
        <v>47</v>
      </c>
      <c r="D196" s="292"/>
      <c r="E196" s="274"/>
      <c r="F196" s="275" t="s">
        <v>43</v>
      </c>
      <c r="G196" s="289"/>
      <c r="H196" s="289"/>
      <c r="I196" s="275" t="s">
        <v>43</v>
      </c>
      <c r="J196" s="275" t="s">
        <v>43</v>
      </c>
      <c r="K196" s="275" t="s">
        <v>43</v>
      </c>
      <c r="L196" s="278">
        <f>SUM(L178:L179)</f>
        <v>1.2229166666584206</v>
      </c>
      <c r="M196" s="278">
        <f>SUM(M178:M179)</f>
        <v>0</v>
      </c>
      <c r="N196" s="278">
        <f>SUM(N178:N179)</f>
        <v>0</v>
      </c>
      <c r="O196" s="278">
        <f>SUM(O178:O179)</f>
        <v>0.40694444444670808</v>
      </c>
      <c r="P196" s="275"/>
      <c r="Q196" s="275"/>
      <c r="R196" s="275"/>
      <c r="S196" s="275"/>
      <c r="T196" s="292"/>
      <c r="U196" s="292"/>
      <c r="V196" s="292"/>
      <c r="W196" s="308"/>
      <c r="X196" s="266"/>
      <c r="Y196" s="282">
        <f>$AE$9-((N196*24))</f>
        <v>744</v>
      </c>
      <c r="Z196" s="317">
        <v>369</v>
      </c>
      <c r="AA196" s="304">
        <v>212</v>
      </c>
      <c r="AB196" s="283">
        <f>Z196*AA196</f>
        <v>78228</v>
      </c>
      <c r="AC196" s="282">
        <f>(AB196*(Y196-L196*24))/Y196</f>
        <v>75141.989516149843</v>
      </c>
      <c r="AD196" s="282">
        <f>(AC196/AB196)*100</f>
        <v>96.05510752690833</v>
      </c>
      <c r="AE196" s="322"/>
    </row>
    <row r="197" spans="1:47" s="296" customFormat="1" ht="30" customHeight="1">
      <c r="A197" s="298">
        <v>15</v>
      </c>
      <c r="B197" s="271" t="s">
        <v>79</v>
      </c>
      <c r="C197" s="293" t="s">
        <v>80</v>
      </c>
      <c r="D197" s="273">
        <v>13</v>
      </c>
      <c r="E197" s="274" t="s">
        <v>534</v>
      </c>
      <c r="F197" s="275" t="s">
        <v>43</v>
      </c>
      <c r="G197" s="276">
        <v>43083.704861111109</v>
      </c>
      <c r="H197" s="276">
        <v>43083.791666666664</v>
      </c>
      <c r="I197" s="275" t="s">
        <v>43</v>
      </c>
      <c r="J197" s="275" t="s">
        <v>43</v>
      </c>
      <c r="K197" s="277"/>
      <c r="L197" s="278">
        <f>IF(RIGHT(T197)="T",(+H197-G197),0)</f>
        <v>0</v>
      </c>
      <c r="M197" s="278">
        <f>IF(RIGHT(T197)="U",(+H197-G197),0)</f>
        <v>0</v>
      </c>
      <c r="N197" s="278">
        <f>IF(RIGHT(T197)="C",(+H197-G197),0)</f>
        <v>0</v>
      </c>
      <c r="O197" s="278">
        <f>IF(RIGHT(T197)="D",(+H197-G197),0)</f>
        <v>8.6805555554747116E-2</v>
      </c>
      <c r="P197" s="275"/>
      <c r="Q197" s="275"/>
      <c r="R197" s="275"/>
      <c r="S197" s="275"/>
      <c r="T197" s="280" t="s">
        <v>1360</v>
      </c>
      <c r="U197" s="280"/>
      <c r="V197" s="280"/>
      <c r="W197" s="281" t="s">
        <v>1361</v>
      </c>
      <c r="X197" s="266"/>
      <c r="Y197" s="292"/>
      <c r="Z197" s="292"/>
      <c r="AA197" s="292"/>
      <c r="AB197" s="292"/>
      <c r="AC197" s="282"/>
      <c r="AD197" s="292"/>
    </row>
    <row r="198" spans="1:47" s="296" customFormat="1" ht="30" customHeight="1">
      <c r="A198" s="298"/>
      <c r="B198" s="271"/>
      <c r="C198" s="293"/>
      <c r="D198" s="273"/>
      <c r="E198" s="274"/>
      <c r="F198" s="275"/>
      <c r="G198" s="276">
        <v>43085.640277777777</v>
      </c>
      <c r="H198" s="276">
        <v>43085.802777777775</v>
      </c>
      <c r="I198" s="275"/>
      <c r="J198" s="275"/>
      <c r="K198" s="277"/>
      <c r="L198" s="278">
        <f>IF(RIGHT(T198)="T",(+H198-G198),0)</f>
        <v>0</v>
      </c>
      <c r="M198" s="278">
        <f>IF(RIGHT(T198)="U",(+H198-G198),0)</f>
        <v>0</v>
      </c>
      <c r="N198" s="278">
        <f>IF(RIGHT(T198)="C",(+H198-G198),0)</f>
        <v>0</v>
      </c>
      <c r="O198" s="278">
        <f>IF(RIGHT(T198)="D",(+H198-G198),0)</f>
        <v>0.16249999999854481</v>
      </c>
      <c r="P198" s="275"/>
      <c r="Q198" s="275"/>
      <c r="R198" s="275"/>
      <c r="S198" s="275"/>
      <c r="T198" s="280" t="s">
        <v>1360</v>
      </c>
      <c r="U198" s="280"/>
      <c r="V198" s="280"/>
      <c r="W198" s="281" t="s">
        <v>1363</v>
      </c>
      <c r="X198" s="266"/>
      <c r="Y198" s="292"/>
      <c r="Z198" s="292"/>
      <c r="AA198" s="292"/>
      <c r="AB198" s="292"/>
      <c r="AC198" s="282"/>
      <c r="AD198" s="292"/>
    </row>
    <row r="199" spans="1:47" s="297" customFormat="1" ht="30" customHeight="1">
      <c r="A199" s="291"/>
      <c r="B199" s="292"/>
      <c r="C199" s="293" t="s">
        <v>47</v>
      </c>
      <c r="D199" s="292"/>
      <c r="E199" s="274"/>
      <c r="F199" s="275" t="s">
        <v>43</v>
      </c>
      <c r="G199" s="294"/>
      <c r="H199" s="294"/>
      <c r="I199" s="275" t="s">
        <v>43</v>
      </c>
      <c r="J199" s="275" t="s">
        <v>43</v>
      </c>
      <c r="K199" s="275" t="s">
        <v>43</v>
      </c>
      <c r="L199" s="278">
        <f>SUM(L197:L198)</f>
        <v>0</v>
      </c>
      <c r="M199" s="278">
        <f t="shared" ref="M199:O199" si="60">SUM(M197:M198)</f>
        <v>0</v>
      </c>
      <c r="N199" s="278">
        <f t="shared" si="60"/>
        <v>0</v>
      </c>
      <c r="O199" s="278">
        <f t="shared" si="60"/>
        <v>0.24930555555329192</v>
      </c>
      <c r="P199" s="275"/>
      <c r="Q199" s="275"/>
      <c r="R199" s="275"/>
      <c r="S199" s="275"/>
      <c r="T199" s="292"/>
      <c r="U199" s="292"/>
      <c r="V199" s="292"/>
      <c r="W199" s="308"/>
      <c r="X199" s="266"/>
      <c r="Y199" s="282">
        <f>$AE$9-((N199*24))</f>
        <v>744</v>
      </c>
      <c r="Z199" s="274">
        <v>515</v>
      </c>
      <c r="AA199" s="273">
        <v>13</v>
      </c>
      <c r="AB199" s="283">
        <f>Z199*AA199</f>
        <v>6695</v>
      </c>
      <c r="AC199" s="282">
        <f>(AB199*(Y199-L199*24))/Y199</f>
        <v>6695</v>
      </c>
      <c r="AD199" s="282">
        <f>(AC199/AB199)*100</f>
        <v>100</v>
      </c>
      <c r="AE199" s="296"/>
    </row>
    <row r="200" spans="1:47" s="296" customFormat="1" ht="30" customHeight="1">
      <c r="A200" s="298">
        <v>16</v>
      </c>
      <c r="B200" s="271" t="s">
        <v>81</v>
      </c>
      <c r="C200" s="293" t="s">
        <v>82</v>
      </c>
      <c r="D200" s="273">
        <v>13</v>
      </c>
      <c r="E200" s="274" t="s">
        <v>534</v>
      </c>
      <c r="F200" s="275" t="s">
        <v>43</v>
      </c>
      <c r="G200" s="305"/>
      <c r="H200" s="305"/>
      <c r="I200" s="275" t="s">
        <v>43</v>
      </c>
      <c r="J200" s="275" t="s">
        <v>43</v>
      </c>
      <c r="K200" s="275" t="s">
        <v>43</v>
      </c>
      <c r="L200" s="278">
        <f>IF(RIGHT(T200)="T",(+H200-G200),0)</f>
        <v>0</v>
      </c>
      <c r="M200" s="278">
        <f>IF(RIGHT(T200)="U",(+H200-G200),0)</f>
        <v>0</v>
      </c>
      <c r="N200" s="278">
        <f>IF(RIGHT(T200)="C",(+H200-G200),0)</f>
        <v>0</v>
      </c>
      <c r="O200" s="278">
        <f>IF(RIGHT(T200)="D",(+H200-G200),0)</f>
        <v>0</v>
      </c>
      <c r="P200" s="275"/>
      <c r="Q200" s="275"/>
      <c r="R200" s="275"/>
      <c r="S200" s="275"/>
      <c r="T200" s="306"/>
      <c r="U200" s="306"/>
      <c r="V200" s="306"/>
      <c r="W200" s="307"/>
      <c r="X200" s="266"/>
      <c r="Y200" s="292"/>
      <c r="Z200" s="292"/>
      <c r="AA200" s="292"/>
      <c r="AB200" s="292"/>
      <c r="AC200" s="282"/>
      <c r="AD200" s="292"/>
    </row>
    <row r="201" spans="1:47" s="296" customFormat="1" ht="30" customHeight="1">
      <c r="A201" s="298"/>
      <c r="B201" s="271"/>
      <c r="C201" s="293"/>
      <c r="D201" s="273"/>
      <c r="E201" s="274"/>
      <c r="F201" s="275"/>
      <c r="G201" s="323"/>
      <c r="H201" s="323"/>
      <c r="I201" s="275"/>
      <c r="J201" s="275"/>
      <c r="K201" s="275"/>
      <c r="L201" s="278">
        <f>IF(RIGHT(T201)="T",(+H201-G201),0)</f>
        <v>0</v>
      </c>
      <c r="M201" s="278">
        <f>IF(RIGHT(T201)="U",(+H201-G201),0)</f>
        <v>0</v>
      </c>
      <c r="N201" s="278">
        <f>IF(RIGHT(T201)="C",(+H201-G201),0)</f>
        <v>0</v>
      </c>
      <c r="O201" s="278">
        <f>IF(RIGHT(T201)="D",(+H201-G201),0)</f>
        <v>0</v>
      </c>
      <c r="P201" s="275"/>
      <c r="Q201" s="275"/>
      <c r="R201" s="275"/>
      <c r="S201" s="275"/>
      <c r="T201" s="329"/>
      <c r="U201" s="329"/>
      <c r="V201" s="329"/>
      <c r="W201" s="333"/>
      <c r="X201" s="266"/>
      <c r="Y201" s="292"/>
      <c r="Z201" s="292"/>
      <c r="AA201" s="292"/>
      <c r="AB201" s="292"/>
      <c r="AC201" s="282"/>
      <c r="AD201" s="292"/>
    </row>
    <row r="202" spans="1:47" s="297" customFormat="1" ht="30" customHeight="1">
      <c r="A202" s="291"/>
      <c r="B202" s="292"/>
      <c r="C202" s="293" t="s">
        <v>47</v>
      </c>
      <c r="D202" s="292"/>
      <c r="E202" s="274"/>
      <c r="F202" s="275" t="s">
        <v>43</v>
      </c>
      <c r="G202" s="294"/>
      <c r="H202" s="294"/>
      <c r="I202" s="275" t="s">
        <v>43</v>
      </c>
      <c r="J202" s="275" t="s">
        <v>43</v>
      </c>
      <c r="K202" s="275" t="s">
        <v>43</v>
      </c>
      <c r="L202" s="278">
        <f>SUM(L200:L201)</f>
        <v>0</v>
      </c>
      <c r="M202" s="278">
        <f t="shared" ref="M202:O202" si="61">SUM(M200:M201)</f>
        <v>0</v>
      </c>
      <c r="N202" s="278">
        <f t="shared" si="61"/>
        <v>0</v>
      </c>
      <c r="O202" s="278">
        <f t="shared" si="61"/>
        <v>0</v>
      </c>
      <c r="P202" s="275"/>
      <c r="Q202" s="275"/>
      <c r="R202" s="275"/>
      <c r="S202" s="275"/>
      <c r="T202" s="292"/>
      <c r="U202" s="292"/>
      <c r="V202" s="292"/>
      <c r="W202" s="308"/>
      <c r="X202" s="266"/>
      <c r="Y202" s="282">
        <f>$AE$9-((N202*24))</f>
        <v>744</v>
      </c>
      <c r="Z202" s="274">
        <v>515</v>
      </c>
      <c r="AA202" s="273">
        <v>13</v>
      </c>
      <c r="AB202" s="283">
        <f t="shared" ref="AB202" si="62">Z202*AA202</f>
        <v>6695</v>
      </c>
      <c r="AC202" s="282">
        <f>(AB202*(Y202-L202*24))/Y202</f>
        <v>6695</v>
      </c>
      <c r="AD202" s="282">
        <f t="shared" ref="AD202" si="63">(AC202/AB202)*100</f>
        <v>100</v>
      </c>
      <c r="AE202" s="296"/>
    </row>
    <row r="203" spans="1:47" s="332" customFormat="1" ht="30" customHeight="1">
      <c r="A203" s="270">
        <v>17</v>
      </c>
      <c r="B203" s="262" t="s">
        <v>83</v>
      </c>
      <c r="C203" s="309" t="s">
        <v>84</v>
      </c>
      <c r="D203" s="273">
        <v>229.16300000000001</v>
      </c>
      <c r="E203" s="274" t="s">
        <v>534</v>
      </c>
      <c r="F203" s="275" t="s">
        <v>43</v>
      </c>
      <c r="G203" s="305"/>
      <c r="H203" s="305"/>
      <c r="I203" s="274"/>
      <c r="J203" s="274"/>
      <c r="K203" s="274"/>
      <c r="L203" s="278">
        <f>IF(RIGHT(T203)="T",(+H203-G203),0)</f>
        <v>0</v>
      </c>
      <c r="M203" s="278">
        <f>IF(RIGHT(T203)="U",(+H203-G203),0)</f>
        <v>0</v>
      </c>
      <c r="N203" s="278">
        <f>IF(RIGHT(T203)="C",(+H203-G203),0)</f>
        <v>0</v>
      </c>
      <c r="O203" s="278">
        <f>IF(RIGHT(T203)="D",(+H203-G203),0)</f>
        <v>0</v>
      </c>
      <c r="P203" s="279"/>
      <c r="Q203" s="279"/>
      <c r="R203" s="279"/>
      <c r="S203" s="279"/>
      <c r="T203" s="187"/>
      <c r="U203" s="187"/>
      <c r="V203" s="187"/>
      <c r="W203" s="287"/>
      <c r="X203" s="266"/>
      <c r="Y203" s="282"/>
      <c r="Z203" s="282"/>
      <c r="AA203" s="282"/>
      <c r="AB203" s="282"/>
      <c r="AC203" s="282"/>
      <c r="AD203" s="282"/>
      <c r="AE203" s="331"/>
      <c r="AF203" s="331"/>
      <c r="AG203" s="331"/>
      <c r="AH203" s="331"/>
      <c r="AI203" s="331"/>
      <c r="AJ203" s="331"/>
      <c r="AK203" s="331"/>
      <c r="AL203" s="331"/>
      <c r="AM203" s="331"/>
      <c r="AN203" s="331"/>
      <c r="AO203" s="331"/>
      <c r="AP203" s="331"/>
      <c r="AQ203" s="331"/>
      <c r="AR203" s="331"/>
      <c r="AS203" s="331"/>
      <c r="AT203" s="331"/>
      <c r="AU203" s="331"/>
    </row>
    <row r="204" spans="1:47" s="332" customFormat="1" ht="30" customHeight="1">
      <c r="A204" s="270"/>
      <c r="B204" s="262"/>
      <c r="C204" s="309"/>
      <c r="D204" s="273"/>
      <c r="E204" s="274"/>
      <c r="F204" s="275" t="s">
        <v>43</v>
      </c>
      <c r="G204" s="305"/>
      <c r="H204" s="305"/>
      <c r="I204" s="274"/>
      <c r="J204" s="274"/>
      <c r="K204" s="274"/>
      <c r="L204" s="278">
        <f>IF(RIGHT(T204)="T",(+H204-G204),0)</f>
        <v>0</v>
      </c>
      <c r="M204" s="278">
        <f>IF(RIGHT(T204)="U",(+H204-G204),0)</f>
        <v>0</v>
      </c>
      <c r="N204" s="278">
        <f>IF(RIGHT(T204)="C",(+H204-G204),0)</f>
        <v>0</v>
      </c>
      <c r="O204" s="278">
        <f>IF(RIGHT(T204)="D",(+H204-G204),0)</f>
        <v>0</v>
      </c>
      <c r="P204" s="279"/>
      <c r="Q204" s="279"/>
      <c r="R204" s="279"/>
      <c r="S204" s="279"/>
      <c r="T204" s="306"/>
      <c r="U204" s="306"/>
      <c r="V204" s="306"/>
      <c r="W204" s="307"/>
      <c r="X204" s="266"/>
      <c r="Y204" s="282"/>
      <c r="Z204" s="282"/>
      <c r="AA204" s="282"/>
      <c r="AB204" s="282"/>
      <c r="AC204" s="282"/>
      <c r="AD204" s="282"/>
      <c r="AE204" s="331"/>
      <c r="AF204" s="331"/>
      <c r="AG204" s="331"/>
      <c r="AH204" s="331"/>
      <c r="AI204" s="331"/>
      <c r="AJ204" s="331"/>
      <c r="AK204" s="331"/>
      <c r="AL204" s="331"/>
      <c r="AM204" s="331"/>
      <c r="AN204" s="331"/>
      <c r="AO204" s="331"/>
      <c r="AP204" s="331"/>
      <c r="AQ204" s="331"/>
      <c r="AR204" s="331"/>
      <c r="AS204" s="331"/>
      <c r="AT204" s="331"/>
      <c r="AU204" s="331"/>
    </row>
    <row r="205" spans="1:47" s="324" customFormat="1" ht="30" customHeight="1">
      <c r="A205" s="291"/>
      <c r="B205" s="292"/>
      <c r="C205" s="293" t="s">
        <v>47</v>
      </c>
      <c r="D205" s="292"/>
      <c r="E205" s="274"/>
      <c r="F205" s="275" t="s">
        <v>43</v>
      </c>
      <c r="G205" s="334"/>
      <c r="H205" s="334"/>
      <c r="I205" s="275" t="s">
        <v>43</v>
      </c>
      <c r="J205" s="275" t="s">
        <v>43</v>
      </c>
      <c r="K205" s="275" t="s">
        <v>43</v>
      </c>
      <c r="L205" s="278">
        <f>SUM(L203:L204)</f>
        <v>0</v>
      </c>
      <c r="M205" s="278">
        <f>SUM(M203:M204)</f>
        <v>0</v>
      </c>
      <c r="N205" s="278">
        <f>SUM(N203:N204)</f>
        <v>0</v>
      </c>
      <c r="O205" s="278">
        <f>SUM(O203:O204)</f>
        <v>0</v>
      </c>
      <c r="P205" s="275"/>
      <c r="Q205" s="275"/>
      <c r="R205" s="275"/>
      <c r="S205" s="275"/>
      <c r="T205" s="334"/>
      <c r="U205" s="334"/>
      <c r="V205" s="334"/>
      <c r="W205" s="334"/>
      <c r="X205" s="266"/>
      <c r="Y205" s="282">
        <f>$AE$9-((N205*24))</f>
        <v>744</v>
      </c>
      <c r="Z205" s="274">
        <v>227</v>
      </c>
      <c r="AA205" s="273">
        <v>229.16300000000001</v>
      </c>
      <c r="AB205" s="283">
        <f t="shared" ref="AB205" si="64">Z205*AA205</f>
        <v>52020.001000000004</v>
      </c>
      <c r="AC205" s="282">
        <f>(AB205*(Y205-L205*24))/Y205</f>
        <v>52020.001000000004</v>
      </c>
      <c r="AD205" s="282">
        <f t="shared" ref="AD205" si="65">(AC205/AB205)*100</f>
        <v>100</v>
      </c>
      <c r="AE205" s="322"/>
    </row>
    <row r="206" spans="1:47" s="286" customFormat="1" ht="30" customHeight="1">
      <c r="A206" s="270">
        <v>18</v>
      </c>
      <c r="B206" s="262" t="s">
        <v>85</v>
      </c>
      <c r="C206" s="309" t="s">
        <v>86</v>
      </c>
      <c r="D206" s="273">
        <v>229.16300000000001</v>
      </c>
      <c r="E206" s="274" t="s">
        <v>534</v>
      </c>
      <c r="F206" s="275" t="s">
        <v>43</v>
      </c>
      <c r="G206" s="305"/>
      <c r="H206" s="305"/>
      <c r="I206" s="277"/>
      <c r="J206" s="277"/>
      <c r="K206" s="277"/>
      <c r="L206" s="278">
        <f>IF(RIGHT(T206)="T",(+H206-G206),0)</f>
        <v>0</v>
      </c>
      <c r="M206" s="278">
        <f>IF(RIGHT(T206)="U",(+H206-G206),0)</f>
        <v>0</v>
      </c>
      <c r="N206" s="278">
        <f>IF(RIGHT(T206)="C",(+H206-G206),0)</f>
        <v>0</v>
      </c>
      <c r="O206" s="278">
        <f>IF(RIGHT(T206)="D",(+H206-G206),0)</f>
        <v>0</v>
      </c>
      <c r="P206" s="279"/>
      <c r="Q206" s="279"/>
      <c r="R206" s="279"/>
      <c r="S206" s="279"/>
      <c r="T206" s="306"/>
      <c r="U206" s="306"/>
      <c r="V206" s="306"/>
      <c r="W206" s="307"/>
      <c r="X206" s="266"/>
      <c r="Y206" s="282"/>
      <c r="Z206" s="274"/>
      <c r="AA206" s="273"/>
      <c r="AB206" s="283"/>
      <c r="AC206" s="282"/>
      <c r="AD206" s="282"/>
      <c r="AE206" s="259"/>
      <c r="AF206" s="259"/>
      <c r="AG206" s="259"/>
      <c r="AH206" s="259"/>
      <c r="AI206" s="259"/>
      <c r="AJ206" s="259"/>
      <c r="AK206" s="259"/>
      <c r="AL206" s="259"/>
      <c r="AM206" s="259"/>
      <c r="AN206" s="259"/>
      <c r="AO206" s="259"/>
      <c r="AP206" s="259"/>
      <c r="AQ206" s="259"/>
      <c r="AR206" s="259"/>
      <c r="AS206" s="259"/>
      <c r="AT206" s="259"/>
      <c r="AU206" s="259"/>
    </row>
    <row r="207" spans="1:47" s="286" customFormat="1" ht="30" customHeight="1">
      <c r="A207" s="270"/>
      <c r="B207" s="262"/>
      <c r="C207" s="309"/>
      <c r="D207" s="273"/>
      <c r="E207" s="274"/>
      <c r="F207" s="275" t="s">
        <v>43</v>
      </c>
      <c r="G207" s="313"/>
      <c r="H207" s="313"/>
      <c r="I207" s="277"/>
      <c r="J207" s="277"/>
      <c r="K207" s="277"/>
      <c r="L207" s="278">
        <f>IF(RIGHT(T207)="T",(+H207-G207),0)</f>
        <v>0</v>
      </c>
      <c r="M207" s="278">
        <f>IF(RIGHT(T207)="U",(+H207-G207),0)</f>
        <v>0</v>
      </c>
      <c r="N207" s="278">
        <f>IF(RIGHT(T207)="C",(+H207-G207),0)</f>
        <v>0</v>
      </c>
      <c r="O207" s="278">
        <f>IF(RIGHT(T207)="D",(+H207-G207),0)</f>
        <v>0</v>
      </c>
      <c r="P207" s="279"/>
      <c r="Q207" s="279"/>
      <c r="R207" s="279"/>
      <c r="S207" s="279"/>
      <c r="T207" s="187"/>
      <c r="U207" s="187"/>
      <c r="V207" s="187"/>
      <c r="W207" s="302"/>
      <c r="X207" s="266"/>
      <c r="Y207" s="282"/>
      <c r="Z207" s="274"/>
      <c r="AA207" s="273"/>
      <c r="AB207" s="283"/>
      <c r="AC207" s="282"/>
      <c r="AD207" s="282"/>
      <c r="AE207" s="259"/>
      <c r="AF207" s="259"/>
      <c r="AG207" s="259"/>
      <c r="AH207" s="259"/>
      <c r="AI207" s="259"/>
      <c r="AJ207" s="259"/>
      <c r="AK207" s="259"/>
      <c r="AL207" s="259"/>
      <c r="AM207" s="259"/>
      <c r="AN207" s="259"/>
      <c r="AO207" s="259"/>
      <c r="AP207" s="259"/>
      <c r="AQ207" s="259"/>
      <c r="AR207" s="259"/>
      <c r="AS207" s="259"/>
      <c r="AT207" s="259"/>
      <c r="AU207" s="259"/>
    </row>
    <row r="208" spans="1:47" s="324" customFormat="1" ht="30" customHeight="1">
      <c r="A208" s="291"/>
      <c r="B208" s="292"/>
      <c r="C208" s="293" t="s">
        <v>47</v>
      </c>
      <c r="D208" s="292"/>
      <c r="E208" s="274"/>
      <c r="F208" s="275" t="s">
        <v>43</v>
      </c>
      <c r="G208" s="294"/>
      <c r="H208" s="294"/>
      <c r="I208" s="275" t="s">
        <v>43</v>
      </c>
      <c r="J208" s="275" t="s">
        <v>43</v>
      </c>
      <c r="K208" s="275" t="s">
        <v>43</v>
      </c>
      <c r="L208" s="278">
        <f>SUM(L206:L207)</f>
        <v>0</v>
      </c>
      <c r="M208" s="278">
        <f>SUM(M206:M207)</f>
        <v>0</v>
      </c>
      <c r="N208" s="278">
        <f>SUM(N206:N207)</f>
        <v>0</v>
      </c>
      <c r="O208" s="278">
        <f>SUM(O206:O207)</f>
        <v>0</v>
      </c>
      <c r="P208" s="275"/>
      <c r="Q208" s="275"/>
      <c r="R208" s="275"/>
      <c r="S208" s="275"/>
      <c r="T208" s="292"/>
      <c r="U208" s="292"/>
      <c r="V208" s="292"/>
      <c r="W208" s="308"/>
      <c r="X208" s="266"/>
      <c r="Y208" s="282">
        <f>$AE$9-((N208*24))</f>
        <v>744</v>
      </c>
      <c r="Z208" s="274">
        <v>227</v>
      </c>
      <c r="AA208" s="273">
        <v>229.16300000000001</v>
      </c>
      <c r="AB208" s="283">
        <f t="shared" ref="AB208" si="66">Z208*AA208</f>
        <v>52020.001000000004</v>
      </c>
      <c r="AC208" s="282">
        <f>(AB208*(Y208-L208*24))/Y208</f>
        <v>52020.001000000004</v>
      </c>
      <c r="AD208" s="282">
        <f t="shared" ref="AD208" si="67">(AC208/AB208)*100</f>
        <v>100</v>
      </c>
      <c r="AE208" s="322"/>
    </row>
    <row r="209" spans="1:47" s="286" customFormat="1" ht="30" customHeight="1">
      <c r="A209" s="270">
        <v>19</v>
      </c>
      <c r="B209" s="262" t="s">
        <v>87</v>
      </c>
      <c r="C209" s="309" t="s">
        <v>88</v>
      </c>
      <c r="D209" s="273">
        <v>1.5589999999999999</v>
      </c>
      <c r="E209" s="274" t="s">
        <v>534</v>
      </c>
      <c r="F209" s="275" t="s">
        <v>43</v>
      </c>
      <c r="G209" s="289"/>
      <c r="H209" s="289"/>
      <c r="I209" s="277"/>
      <c r="J209" s="277"/>
      <c r="K209" s="277"/>
      <c r="L209" s="278">
        <f>IF(RIGHT(T209)="T",(+H209-G209),0)</f>
        <v>0</v>
      </c>
      <c r="M209" s="278">
        <f>IF(RIGHT(T209)="U",(+H209-G209),0)</f>
        <v>0</v>
      </c>
      <c r="N209" s="278">
        <f>IF(RIGHT(T209)="C",(+H209-G209),0)</f>
        <v>0</v>
      </c>
      <c r="O209" s="278">
        <f>IF(RIGHT(T209)="D",(+H209-G209),0)</f>
        <v>0</v>
      </c>
      <c r="P209" s="279"/>
      <c r="Q209" s="279"/>
      <c r="R209" s="279"/>
      <c r="S209" s="279"/>
      <c r="T209" s="289"/>
      <c r="U209" s="289"/>
      <c r="V209" s="289"/>
      <c r="W209" s="290"/>
      <c r="X209" s="266"/>
      <c r="Y209" s="282"/>
      <c r="Z209" s="274"/>
      <c r="AA209" s="273"/>
      <c r="AB209" s="283"/>
      <c r="AC209" s="282"/>
      <c r="AD209" s="282"/>
      <c r="AE209" s="259"/>
      <c r="AF209" s="259"/>
      <c r="AG209" s="259"/>
      <c r="AH209" s="259"/>
      <c r="AI209" s="259"/>
      <c r="AJ209" s="259"/>
      <c r="AK209" s="259"/>
      <c r="AL209" s="259"/>
      <c r="AM209" s="259"/>
      <c r="AN209" s="259"/>
      <c r="AO209" s="259"/>
      <c r="AP209" s="259"/>
      <c r="AQ209" s="259"/>
      <c r="AR209" s="259"/>
      <c r="AS209" s="259"/>
      <c r="AT209" s="259"/>
      <c r="AU209" s="259"/>
    </row>
    <row r="210" spans="1:47" s="324" customFormat="1" ht="30" customHeight="1">
      <c r="A210" s="291"/>
      <c r="B210" s="292"/>
      <c r="C210" s="293" t="s">
        <v>47</v>
      </c>
      <c r="D210" s="292"/>
      <c r="E210" s="274"/>
      <c r="F210" s="275" t="s">
        <v>43</v>
      </c>
      <c r="G210" s="292"/>
      <c r="H210" s="292"/>
      <c r="I210" s="275" t="s">
        <v>43</v>
      </c>
      <c r="J210" s="275" t="s">
        <v>43</v>
      </c>
      <c r="K210" s="275" t="s">
        <v>43</v>
      </c>
      <c r="L210" s="278">
        <f>SUM(L209:L209)</f>
        <v>0</v>
      </c>
      <c r="M210" s="278">
        <f>SUM(M208:M209)</f>
        <v>0</v>
      </c>
      <c r="N210" s="278">
        <f>SUM(N208:N209)</f>
        <v>0</v>
      </c>
      <c r="O210" s="278">
        <f>SUM(O208:O209)</f>
        <v>0</v>
      </c>
      <c r="P210" s="275"/>
      <c r="Q210" s="275"/>
      <c r="R210" s="275"/>
      <c r="S210" s="275"/>
      <c r="T210" s="292"/>
      <c r="U210" s="292"/>
      <c r="V210" s="292"/>
      <c r="W210" s="292"/>
      <c r="X210" s="266"/>
      <c r="Y210" s="282">
        <f>$AE$9-((N210*24))</f>
        <v>744</v>
      </c>
      <c r="Z210" s="274">
        <v>687</v>
      </c>
      <c r="AA210" s="273">
        <v>1.5589999999999999</v>
      </c>
      <c r="AB210" s="283">
        <f t="shared" ref="AB210" si="68">Z210*AA210</f>
        <v>1071.0329999999999</v>
      </c>
      <c r="AC210" s="282">
        <f>(AB210*(Y210-L210*24))/Y210</f>
        <v>1071.0329999999999</v>
      </c>
      <c r="AD210" s="282">
        <f t="shared" ref="AD210" si="69">(AC210/AB210)*100</f>
        <v>100</v>
      </c>
      <c r="AE210" s="322"/>
    </row>
    <row r="211" spans="1:47" s="286" customFormat="1" ht="30" customHeight="1">
      <c r="A211" s="270">
        <v>20</v>
      </c>
      <c r="B211" s="262" t="s">
        <v>437</v>
      </c>
      <c r="C211" s="309" t="s">
        <v>438</v>
      </c>
      <c r="D211" s="273">
        <v>1.5589999999999999</v>
      </c>
      <c r="E211" s="274" t="s">
        <v>534</v>
      </c>
      <c r="F211" s="275"/>
      <c r="G211" s="289"/>
      <c r="H211" s="289"/>
      <c r="I211" s="277"/>
      <c r="J211" s="277"/>
      <c r="K211" s="277"/>
      <c r="L211" s="278">
        <f>IF(RIGHT(T211)="T",(+H211-G211),0)</f>
        <v>0</v>
      </c>
      <c r="M211" s="278">
        <f>IF(RIGHT(T211)="U",(+H211-G211),0)</f>
        <v>0</v>
      </c>
      <c r="N211" s="278">
        <f>IF(RIGHT(T211)="C",(+H211-G211),0)</f>
        <v>0</v>
      </c>
      <c r="O211" s="278">
        <f>IF(RIGHT(T211)="D",(+H211-G211),0)</f>
        <v>0</v>
      </c>
      <c r="P211" s="279"/>
      <c r="Q211" s="279"/>
      <c r="R211" s="279"/>
      <c r="S211" s="279"/>
      <c r="T211" s="289"/>
      <c r="U211" s="289"/>
      <c r="V211" s="289"/>
      <c r="W211" s="290"/>
      <c r="X211" s="266"/>
      <c r="Y211" s="282">
        <f>$AE$9-((N211*24))</f>
        <v>744</v>
      </c>
      <c r="Z211" s="274">
        <v>687</v>
      </c>
      <c r="AA211" s="273">
        <v>1.5589999999999999</v>
      </c>
      <c r="AB211" s="283">
        <f>Z211*AA211</f>
        <v>1071.0329999999999</v>
      </c>
      <c r="AC211" s="282">
        <f>(AB211*(Y211-L211*24))/Y211</f>
        <v>1071.0329999999999</v>
      </c>
      <c r="AD211" s="282">
        <f>(AC211/AB211)*100</f>
        <v>100</v>
      </c>
      <c r="AE211" s="259"/>
      <c r="AF211" s="259"/>
      <c r="AG211" s="259"/>
      <c r="AH211" s="259"/>
      <c r="AI211" s="259"/>
      <c r="AJ211" s="259"/>
      <c r="AK211" s="259"/>
      <c r="AL211" s="259"/>
      <c r="AM211" s="259"/>
      <c r="AN211" s="259"/>
      <c r="AO211" s="259"/>
      <c r="AP211" s="259"/>
      <c r="AQ211" s="259"/>
      <c r="AR211" s="259"/>
      <c r="AS211" s="259"/>
      <c r="AT211" s="259"/>
      <c r="AU211" s="259"/>
    </row>
    <row r="212" spans="1:47" s="286" customFormat="1" ht="30" customHeight="1">
      <c r="A212" s="270"/>
      <c r="B212" s="292"/>
      <c r="C212" s="293" t="s">
        <v>47</v>
      </c>
      <c r="D212" s="292"/>
      <c r="E212" s="274"/>
      <c r="F212" s="275" t="s">
        <v>43</v>
      </c>
      <c r="G212" s="292"/>
      <c r="H212" s="292"/>
      <c r="I212" s="275" t="s">
        <v>43</v>
      </c>
      <c r="J212" s="275" t="s">
        <v>43</v>
      </c>
      <c r="K212" s="275" t="s">
        <v>43</v>
      </c>
      <c r="L212" s="278">
        <f>SUM(L211:L211)</f>
        <v>0</v>
      </c>
      <c r="M212" s="278">
        <f>SUM(M210:M211)</f>
        <v>0</v>
      </c>
      <c r="N212" s="278">
        <f>SUM(N210:N211)</f>
        <v>0</v>
      </c>
      <c r="O212" s="278">
        <f>SUM(O210:O211)</f>
        <v>0</v>
      </c>
      <c r="P212" s="275"/>
      <c r="Q212" s="275"/>
      <c r="R212" s="275"/>
      <c r="S212" s="275"/>
      <c r="T212" s="292"/>
      <c r="U212" s="292"/>
      <c r="V212" s="292"/>
      <c r="W212" s="308"/>
      <c r="X212" s="266"/>
      <c r="Y212" s="282"/>
      <c r="Z212" s="274"/>
      <c r="AA212" s="273"/>
      <c r="AB212" s="283"/>
      <c r="AC212" s="282"/>
      <c r="AD212" s="282"/>
      <c r="AE212" s="259"/>
      <c r="AF212" s="259"/>
      <c r="AG212" s="259"/>
      <c r="AH212" s="259"/>
      <c r="AI212" s="259"/>
      <c r="AJ212" s="259"/>
      <c r="AK212" s="259"/>
      <c r="AL212" s="259"/>
      <c r="AM212" s="259"/>
      <c r="AN212" s="259"/>
      <c r="AO212" s="259"/>
      <c r="AP212" s="259"/>
      <c r="AQ212" s="259"/>
      <c r="AR212" s="259"/>
      <c r="AS212" s="259"/>
      <c r="AT212" s="259"/>
      <c r="AU212" s="259"/>
    </row>
    <row r="213" spans="1:47" s="286" customFormat="1" ht="30" customHeight="1">
      <c r="A213" s="335">
        <v>21</v>
      </c>
      <c r="B213" s="262" t="s">
        <v>89</v>
      </c>
      <c r="C213" s="309" t="s">
        <v>90</v>
      </c>
      <c r="D213" s="273">
        <v>9.1999999999999993</v>
      </c>
      <c r="E213" s="274" t="s">
        <v>534</v>
      </c>
      <c r="F213" s="275" t="s">
        <v>43</v>
      </c>
      <c r="G213" s="311"/>
      <c r="H213" s="311"/>
      <c r="I213" s="277"/>
      <c r="J213" s="277"/>
      <c r="K213" s="277"/>
      <c r="L213" s="278">
        <f>IF(RIGHT(T213)="T",(+H219-G219),0)</f>
        <v>0</v>
      </c>
      <c r="M213" s="278">
        <f>IF(RIGHT(T213)="U",(+H219-G219),0)</f>
        <v>0</v>
      </c>
      <c r="N213" s="278">
        <f>IF(RIGHT(T213)="C",(+H219-G219),0)</f>
        <v>0</v>
      </c>
      <c r="O213" s="278">
        <f>IF(RIGHT(T213)="D",(+H219-G219),0)</f>
        <v>0</v>
      </c>
      <c r="P213" s="279"/>
      <c r="Q213" s="279"/>
      <c r="R213" s="279"/>
      <c r="S213" s="279"/>
      <c r="T213" s="188"/>
      <c r="U213" s="188"/>
      <c r="V213" s="188"/>
      <c r="W213" s="290"/>
      <c r="X213" s="266"/>
      <c r="Y213" s="282"/>
      <c r="Z213" s="274"/>
      <c r="AA213" s="273"/>
      <c r="AB213" s="283"/>
      <c r="AC213" s="282"/>
      <c r="AD213" s="282"/>
      <c r="AE213" s="259"/>
      <c r="AF213" s="259"/>
      <c r="AG213" s="259"/>
      <c r="AH213" s="259"/>
      <c r="AI213" s="259"/>
      <c r="AJ213" s="259"/>
      <c r="AK213" s="259"/>
      <c r="AL213" s="259"/>
      <c r="AM213" s="259"/>
      <c r="AN213" s="259"/>
      <c r="AO213" s="259"/>
      <c r="AP213" s="259"/>
      <c r="AQ213" s="259"/>
      <c r="AR213" s="259"/>
      <c r="AS213" s="259"/>
      <c r="AT213" s="259"/>
      <c r="AU213" s="259"/>
    </row>
    <row r="214" spans="1:47" s="286" customFormat="1" ht="30" customHeight="1">
      <c r="A214" s="335"/>
      <c r="B214" s="262"/>
      <c r="C214" s="309"/>
      <c r="D214" s="273"/>
      <c r="E214" s="274"/>
      <c r="F214" s="275"/>
      <c r="G214" s="323"/>
      <c r="H214" s="323"/>
      <c r="I214" s="277"/>
      <c r="J214" s="277"/>
      <c r="K214" s="277"/>
      <c r="L214" s="278">
        <f>IF(RIGHT(T214)="T",(+H214-G214),0)</f>
        <v>0</v>
      </c>
      <c r="M214" s="278">
        <f>IF(RIGHT(T214)="U",(+H214-G214),0)</f>
        <v>0</v>
      </c>
      <c r="N214" s="278">
        <f>IF(RIGHT(T214)="C",(+H214-G214),0)</f>
        <v>0</v>
      </c>
      <c r="O214" s="278">
        <f>IF(RIGHT(T214)="D",(+H214-G214),0)</f>
        <v>0</v>
      </c>
      <c r="P214" s="279"/>
      <c r="Q214" s="279"/>
      <c r="R214" s="279"/>
      <c r="S214" s="279"/>
      <c r="T214" s="336"/>
      <c r="U214" s="336"/>
      <c r="V214" s="336"/>
      <c r="W214" s="333"/>
      <c r="X214" s="266"/>
      <c r="Y214" s="282"/>
      <c r="Z214" s="274"/>
      <c r="AA214" s="273"/>
      <c r="AB214" s="283"/>
      <c r="AC214" s="282"/>
      <c r="AD214" s="282"/>
      <c r="AE214" s="259"/>
      <c r="AF214" s="259"/>
      <c r="AG214" s="259"/>
      <c r="AH214" s="259"/>
      <c r="AI214" s="259"/>
      <c r="AJ214" s="259"/>
      <c r="AK214" s="259"/>
      <c r="AL214" s="259"/>
      <c r="AM214" s="259"/>
      <c r="AN214" s="259"/>
      <c r="AO214" s="259"/>
      <c r="AP214" s="259"/>
      <c r="AQ214" s="259"/>
      <c r="AR214" s="259"/>
      <c r="AS214" s="259"/>
      <c r="AT214" s="259"/>
      <c r="AU214" s="259"/>
    </row>
    <row r="215" spans="1:47" s="324" customFormat="1" ht="30" customHeight="1">
      <c r="A215" s="291"/>
      <c r="B215" s="292"/>
      <c r="C215" s="293" t="s">
        <v>47</v>
      </c>
      <c r="D215" s="292"/>
      <c r="E215" s="274"/>
      <c r="F215" s="275" t="s">
        <v>43</v>
      </c>
      <c r="G215" s="294"/>
      <c r="H215" s="294"/>
      <c r="I215" s="275" t="s">
        <v>43</v>
      </c>
      <c r="J215" s="275" t="s">
        <v>43</v>
      </c>
      <c r="K215" s="275" t="s">
        <v>43</v>
      </c>
      <c r="L215" s="278">
        <f>SUM(L213:L214)</f>
        <v>0</v>
      </c>
      <c r="M215" s="278">
        <f>SUM(M213:M214)</f>
        <v>0</v>
      </c>
      <c r="N215" s="278">
        <f>SUM(N213:N214)</f>
        <v>0</v>
      </c>
      <c r="O215" s="278">
        <f>SUM(O213:O214)</f>
        <v>0</v>
      </c>
      <c r="P215" s="275"/>
      <c r="Q215" s="275"/>
      <c r="R215" s="275"/>
      <c r="S215" s="275"/>
      <c r="T215" s="292"/>
      <c r="U215" s="292"/>
      <c r="V215" s="292"/>
      <c r="W215" s="308"/>
      <c r="X215" s="266"/>
      <c r="Y215" s="282">
        <f>$AE$9-((N215*24))</f>
        <v>744</v>
      </c>
      <c r="Z215" s="274">
        <v>515</v>
      </c>
      <c r="AA215" s="273">
        <v>9.1999999999999993</v>
      </c>
      <c r="AB215" s="283">
        <f t="shared" ref="AB215" si="70">Z215*AA215</f>
        <v>4738</v>
      </c>
      <c r="AC215" s="282">
        <f>(AB215*(Y215-L215*24))/Y215</f>
        <v>4738</v>
      </c>
      <c r="AD215" s="282">
        <f t="shared" ref="AD215" si="71">(AC215/AB215)*100</f>
        <v>100</v>
      </c>
      <c r="AE215" s="322"/>
    </row>
    <row r="216" spans="1:47" s="286" customFormat="1" ht="29.25" customHeight="1">
      <c r="A216" s="270">
        <v>22</v>
      </c>
      <c r="B216" s="262" t="s">
        <v>91</v>
      </c>
      <c r="C216" s="309" t="s">
        <v>92</v>
      </c>
      <c r="D216" s="273">
        <v>9.1999999999999993</v>
      </c>
      <c r="E216" s="274" t="s">
        <v>534</v>
      </c>
      <c r="F216" s="275" t="s">
        <v>43</v>
      </c>
      <c r="G216" s="323"/>
      <c r="H216" s="323"/>
      <c r="I216" s="277"/>
      <c r="J216" s="277"/>
      <c r="K216" s="277"/>
      <c r="L216" s="278">
        <f>IF(RIGHT(T216)="T",(+H216-G216),0)</f>
        <v>0</v>
      </c>
      <c r="M216" s="278">
        <f>IF(RIGHT(T216)="U",(+H216-G216),0)</f>
        <v>0</v>
      </c>
      <c r="N216" s="278">
        <f>IF(RIGHT(T216)="C",(+H216-G216),0)</f>
        <v>0</v>
      </c>
      <c r="O216" s="278">
        <f>IF(RIGHT(T216)="D",(+H216-G216),0)</f>
        <v>0</v>
      </c>
      <c r="P216" s="279"/>
      <c r="Q216" s="279"/>
      <c r="R216" s="279"/>
      <c r="S216" s="279"/>
      <c r="T216" s="336"/>
      <c r="U216" s="336"/>
      <c r="V216" s="336"/>
      <c r="W216" s="333"/>
      <c r="X216" s="266"/>
      <c r="Y216" s="282"/>
      <c r="Z216" s="274"/>
      <c r="AA216" s="273"/>
      <c r="AB216" s="283"/>
      <c r="AC216" s="282"/>
      <c r="AD216" s="282"/>
      <c r="AE216" s="259"/>
      <c r="AF216" s="259"/>
      <c r="AG216" s="259"/>
      <c r="AH216" s="259"/>
      <c r="AI216" s="259"/>
      <c r="AJ216" s="259"/>
      <c r="AK216" s="259"/>
      <c r="AL216" s="259"/>
      <c r="AM216" s="259"/>
      <c r="AN216" s="259"/>
      <c r="AO216" s="259"/>
      <c r="AP216" s="259"/>
      <c r="AQ216" s="259"/>
      <c r="AR216" s="259"/>
      <c r="AS216" s="259"/>
      <c r="AT216" s="259"/>
      <c r="AU216" s="259"/>
    </row>
    <row r="217" spans="1:47" s="286" customFormat="1" ht="29.25" customHeight="1">
      <c r="A217" s="270"/>
      <c r="B217" s="262"/>
      <c r="C217" s="309"/>
      <c r="D217" s="273"/>
      <c r="E217" s="274"/>
      <c r="F217" s="275" t="s">
        <v>43</v>
      </c>
      <c r="G217" s="323"/>
      <c r="H217" s="323"/>
      <c r="I217" s="277"/>
      <c r="J217" s="277"/>
      <c r="K217" s="277"/>
      <c r="L217" s="278">
        <f>IF(RIGHT(T217)="T",(+H217-G217),0)</f>
        <v>0</v>
      </c>
      <c r="M217" s="278">
        <f>IF(RIGHT(T217)="U",(+H217-G217),0)</f>
        <v>0</v>
      </c>
      <c r="N217" s="278">
        <f>IF(RIGHT(T217)="C",(+H217-G217),0)</f>
        <v>0</v>
      </c>
      <c r="O217" s="278">
        <f>IF(RIGHT(T217)="D",(+H217-G217),0)</f>
        <v>0</v>
      </c>
      <c r="P217" s="279"/>
      <c r="Q217" s="279"/>
      <c r="R217" s="279"/>
      <c r="S217" s="279"/>
      <c r="T217" s="336"/>
      <c r="U217" s="336"/>
      <c r="V217" s="336"/>
      <c r="W217" s="333"/>
      <c r="X217" s="266"/>
      <c r="Y217" s="282"/>
      <c r="Z217" s="274"/>
      <c r="AA217" s="273"/>
      <c r="AB217" s="283"/>
      <c r="AC217" s="282"/>
      <c r="AD217" s="282"/>
      <c r="AE217" s="259"/>
      <c r="AF217" s="259"/>
      <c r="AG217" s="259"/>
      <c r="AH217" s="259"/>
      <c r="AI217" s="259"/>
      <c r="AJ217" s="259"/>
      <c r="AK217" s="259"/>
      <c r="AL217" s="259"/>
      <c r="AM217" s="259"/>
      <c r="AN217" s="259"/>
      <c r="AO217" s="259"/>
      <c r="AP217" s="259"/>
      <c r="AQ217" s="259"/>
      <c r="AR217" s="259"/>
      <c r="AS217" s="259"/>
      <c r="AT217" s="259"/>
      <c r="AU217" s="259"/>
    </row>
    <row r="218" spans="1:47" s="324" customFormat="1" ht="30" customHeight="1">
      <c r="A218" s="291"/>
      <c r="B218" s="292"/>
      <c r="C218" s="293" t="s">
        <v>47</v>
      </c>
      <c r="D218" s="292"/>
      <c r="E218" s="274"/>
      <c r="F218" s="275" t="s">
        <v>43</v>
      </c>
      <c r="G218" s="294"/>
      <c r="H218" s="294"/>
      <c r="I218" s="275" t="s">
        <v>43</v>
      </c>
      <c r="J218" s="275" t="s">
        <v>43</v>
      </c>
      <c r="K218" s="275" t="s">
        <v>43</v>
      </c>
      <c r="L218" s="278">
        <f>SUM(L216:L217)</f>
        <v>0</v>
      </c>
      <c r="M218" s="278">
        <f>SUM(M216:M217)</f>
        <v>0</v>
      </c>
      <c r="N218" s="278">
        <f>SUM(N216:N217)</f>
        <v>0</v>
      </c>
      <c r="O218" s="278">
        <f>SUM(O216:O217)</f>
        <v>0</v>
      </c>
      <c r="P218" s="275"/>
      <c r="Q218" s="275"/>
      <c r="R218" s="275"/>
      <c r="S218" s="275"/>
      <c r="T218" s="292"/>
      <c r="U218" s="292"/>
      <c r="V218" s="292"/>
      <c r="W218" s="308"/>
      <c r="X218" s="266"/>
      <c r="Y218" s="282">
        <f>$AE$9-((N218*24))</f>
        <v>744</v>
      </c>
      <c r="Z218" s="274">
        <v>515</v>
      </c>
      <c r="AA218" s="273">
        <v>9.1999999999999993</v>
      </c>
      <c r="AB218" s="283">
        <f t="shared" ref="AB218" si="72">Z218*AA218</f>
        <v>4738</v>
      </c>
      <c r="AC218" s="282">
        <f>(AB218*(Y218-L218*24))/Y218</f>
        <v>4738</v>
      </c>
      <c r="AD218" s="282">
        <f t="shared" ref="AD218" si="73">(AC218/AB218)*100</f>
        <v>100</v>
      </c>
      <c r="AE218" s="322"/>
    </row>
    <row r="219" spans="1:47" s="296" customFormat="1" ht="30" customHeight="1">
      <c r="A219" s="298">
        <v>23</v>
      </c>
      <c r="B219" s="271" t="s">
        <v>93</v>
      </c>
      <c r="C219" s="293" t="s">
        <v>94</v>
      </c>
      <c r="D219" s="273">
        <v>278.76</v>
      </c>
      <c r="E219" s="274" t="s">
        <v>534</v>
      </c>
      <c r="F219" s="275" t="s">
        <v>43</v>
      </c>
      <c r="G219" s="276">
        <v>43094.724305555559</v>
      </c>
      <c r="H219" s="276">
        <v>43094.772222222222</v>
      </c>
      <c r="I219" s="275" t="s">
        <v>43</v>
      </c>
      <c r="J219" s="275" t="s">
        <v>43</v>
      </c>
      <c r="K219" s="275" t="s">
        <v>43</v>
      </c>
      <c r="L219" s="278">
        <f>IF(RIGHT(T219)="T",(+H219-G219),0)</f>
        <v>0</v>
      </c>
      <c r="M219" s="278">
        <f>IF(RIGHT(T219)="U",(+H219-G219),0)</f>
        <v>4.7916666662786156E-2</v>
      </c>
      <c r="N219" s="278">
        <f>IF(RIGHT(T219)="C",(+H219-G219),0)</f>
        <v>0</v>
      </c>
      <c r="O219" s="278">
        <f>IF(RIGHT(T219)="D",(+H219-G219),0)</f>
        <v>0</v>
      </c>
      <c r="P219" s="275"/>
      <c r="Q219" s="275"/>
      <c r="R219" s="275"/>
      <c r="S219" s="275"/>
      <c r="T219" s="276" t="s">
        <v>1155</v>
      </c>
      <c r="U219" s="276"/>
      <c r="V219" s="276"/>
      <c r="W219" s="310" t="s">
        <v>1364</v>
      </c>
      <c r="X219" s="266"/>
      <c r="Y219" s="292"/>
      <c r="Z219" s="292"/>
      <c r="AA219" s="292"/>
      <c r="AB219" s="292"/>
      <c r="AC219" s="282"/>
      <c r="AD219" s="292"/>
    </row>
    <row r="220" spans="1:47" s="296" customFormat="1" ht="30" customHeight="1">
      <c r="A220" s="298"/>
      <c r="B220" s="271"/>
      <c r="C220" s="293"/>
      <c r="D220" s="273"/>
      <c r="E220" s="274"/>
      <c r="F220" s="275"/>
      <c r="G220" s="186"/>
      <c r="H220" s="186"/>
      <c r="I220" s="275"/>
      <c r="J220" s="275"/>
      <c r="K220" s="275"/>
      <c r="L220" s="278">
        <f>IF(RIGHT(T220)="T",(+H220-G220),0)</f>
        <v>0</v>
      </c>
      <c r="M220" s="278">
        <f>IF(RIGHT(T220)="U",(+H220-G220),0)</f>
        <v>0</v>
      </c>
      <c r="N220" s="278">
        <f>IF(RIGHT(T220)="C",(+H220-G220),0)</f>
        <v>0</v>
      </c>
      <c r="O220" s="278">
        <f>IF(RIGHT(T220)="D",(+H220-G220),0)</f>
        <v>0</v>
      </c>
      <c r="P220" s="275"/>
      <c r="Q220" s="275"/>
      <c r="R220" s="275"/>
      <c r="S220" s="275"/>
      <c r="T220" s="187"/>
      <c r="U220" s="187"/>
      <c r="V220" s="187"/>
      <c r="W220" s="287"/>
      <c r="X220" s="266"/>
      <c r="Y220" s="292"/>
      <c r="Z220" s="292"/>
      <c r="AA220" s="292"/>
      <c r="AB220" s="292"/>
      <c r="AC220" s="282"/>
      <c r="AD220" s="292"/>
    </row>
    <row r="221" spans="1:47" s="324" customFormat="1" ht="30" customHeight="1">
      <c r="A221" s="291"/>
      <c r="B221" s="292"/>
      <c r="C221" s="293" t="s">
        <v>47</v>
      </c>
      <c r="D221" s="292"/>
      <c r="E221" s="274"/>
      <c r="F221" s="275" t="s">
        <v>43</v>
      </c>
      <c r="G221" s="294"/>
      <c r="H221" s="294"/>
      <c r="I221" s="275" t="s">
        <v>43</v>
      </c>
      <c r="J221" s="275" t="s">
        <v>43</v>
      </c>
      <c r="K221" s="275" t="s">
        <v>43</v>
      </c>
      <c r="L221" s="278">
        <f>SUM(L219:L220)</f>
        <v>0</v>
      </c>
      <c r="M221" s="278">
        <f>SUM(M219:M220)</f>
        <v>4.7916666662786156E-2</v>
      </c>
      <c r="N221" s="278">
        <f>SUM(N219:N220)</f>
        <v>0</v>
      </c>
      <c r="O221" s="278">
        <f>SUM(O219:O220)</f>
        <v>0</v>
      </c>
      <c r="P221" s="275"/>
      <c r="Q221" s="275"/>
      <c r="R221" s="275"/>
      <c r="S221" s="275"/>
      <c r="T221" s="292"/>
      <c r="U221" s="292"/>
      <c r="V221" s="292"/>
      <c r="W221" s="308"/>
      <c r="X221" s="266"/>
      <c r="Y221" s="282">
        <f>$AE$9-((N221*24))</f>
        <v>744</v>
      </c>
      <c r="Z221" s="274">
        <v>331</v>
      </c>
      <c r="AA221" s="273">
        <v>278.76</v>
      </c>
      <c r="AB221" s="283">
        <f>Z221*AA221</f>
        <v>92269.56</v>
      </c>
      <c r="AC221" s="282">
        <f>(AB221*(Y221-L221*24))/Y221</f>
        <v>92269.56</v>
      </c>
      <c r="AD221" s="282">
        <f>(AC221/AB221)*100</f>
        <v>100</v>
      </c>
      <c r="AE221" s="322"/>
    </row>
    <row r="222" spans="1:47" s="332" customFormat="1" ht="30" customHeight="1">
      <c r="A222" s="270">
        <v>24</v>
      </c>
      <c r="B222" s="262" t="s">
        <v>95</v>
      </c>
      <c r="C222" s="309" t="s">
        <v>96</v>
      </c>
      <c r="D222" s="273">
        <v>92.68</v>
      </c>
      <c r="E222" s="274" t="s">
        <v>534</v>
      </c>
      <c r="F222" s="275" t="s">
        <v>43</v>
      </c>
      <c r="G222" s="186"/>
      <c r="H222" s="186"/>
      <c r="I222" s="274"/>
      <c r="J222" s="274"/>
      <c r="K222" s="274"/>
      <c r="L222" s="278">
        <f>IF(RIGHT(T222)="T",(+H222-G222),0)</f>
        <v>0</v>
      </c>
      <c r="M222" s="278">
        <f>IF(RIGHT(T222)="U",(+H222-G222),0)</f>
        <v>0</v>
      </c>
      <c r="N222" s="278">
        <f>IF(RIGHT(T222)="C",(+H222-G222),0)</f>
        <v>0</v>
      </c>
      <c r="O222" s="278">
        <f>IF(RIGHT(T222)="D",(+H222-G222),0)</f>
        <v>0</v>
      </c>
      <c r="P222" s="279"/>
      <c r="Q222" s="279"/>
      <c r="R222" s="279"/>
      <c r="S222" s="279"/>
      <c r="T222" s="187"/>
      <c r="U222" s="187"/>
      <c r="V222" s="187"/>
      <c r="W222" s="287"/>
      <c r="X222" s="266"/>
      <c r="Y222" s="282"/>
      <c r="Z222" s="282"/>
      <c r="AA222" s="282"/>
      <c r="AB222" s="282"/>
      <c r="AC222" s="282"/>
      <c r="AD222" s="282"/>
      <c r="AE222" s="331"/>
      <c r="AF222" s="331"/>
      <c r="AG222" s="331"/>
      <c r="AH222" s="331"/>
      <c r="AI222" s="331"/>
      <c r="AJ222" s="331"/>
      <c r="AK222" s="331"/>
      <c r="AL222" s="331"/>
      <c r="AM222" s="331"/>
      <c r="AN222" s="331"/>
      <c r="AO222" s="331"/>
      <c r="AP222" s="331"/>
      <c r="AQ222" s="331"/>
      <c r="AR222" s="331"/>
      <c r="AS222" s="331"/>
      <c r="AT222" s="331"/>
      <c r="AU222" s="331"/>
    </row>
    <row r="223" spans="1:47" s="332" customFormat="1" ht="30" customHeight="1">
      <c r="A223" s="270"/>
      <c r="B223" s="262"/>
      <c r="C223" s="309"/>
      <c r="D223" s="273"/>
      <c r="E223" s="274"/>
      <c r="F223" s="275"/>
      <c r="G223" s="186"/>
      <c r="H223" s="186"/>
      <c r="I223" s="274"/>
      <c r="J223" s="274"/>
      <c r="K223" s="274"/>
      <c r="L223" s="278">
        <f>IF(RIGHT(T223)="T",(+H223-G223),0)</f>
        <v>0</v>
      </c>
      <c r="M223" s="278">
        <f>IF(RIGHT(T223)="U",(+H223-G223),0)</f>
        <v>0</v>
      </c>
      <c r="N223" s="278">
        <f>IF(RIGHT(T223)="C",(+H223-G223),0)</f>
        <v>0</v>
      </c>
      <c r="O223" s="278">
        <f>IF(RIGHT(T223)="D",(+H223-G223),0)</f>
        <v>0</v>
      </c>
      <c r="P223" s="279"/>
      <c r="Q223" s="279"/>
      <c r="R223" s="279"/>
      <c r="S223" s="279"/>
      <c r="T223" s="187"/>
      <c r="U223" s="187"/>
      <c r="V223" s="187"/>
      <c r="W223" s="287"/>
      <c r="X223" s="266"/>
      <c r="Y223" s="282"/>
      <c r="Z223" s="282"/>
      <c r="AA223" s="282"/>
      <c r="AB223" s="282"/>
      <c r="AC223" s="282"/>
      <c r="AD223" s="282"/>
      <c r="AE223" s="331"/>
      <c r="AF223" s="331"/>
      <c r="AG223" s="331"/>
      <c r="AH223" s="331"/>
      <c r="AI223" s="331"/>
      <c r="AJ223" s="331"/>
      <c r="AK223" s="331"/>
      <c r="AL223" s="331"/>
      <c r="AM223" s="331"/>
      <c r="AN223" s="331"/>
      <c r="AO223" s="331"/>
      <c r="AP223" s="331"/>
      <c r="AQ223" s="331"/>
      <c r="AR223" s="331"/>
      <c r="AS223" s="331"/>
      <c r="AT223" s="331"/>
      <c r="AU223" s="331"/>
    </row>
    <row r="224" spans="1:47" s="324" customFormat="1" ht="30" customHeight="1">
      <c r="A224" s="291"/>
      <c r="B224" s="292"/>
      <c r="C224" s="293" t="s">
        <v>47</v>
      </c>
      <c r="D224" s="292"/>
      <c r="E224" s="274"/>
      <c r="F224" s="275" t="s">
        <v>43</v>
      </c>
      <c r="G224" s="294"/>
      <c r="H224" s="294"/>
      <c r="I224" s="275" t="s">
        <v>43</v>
      </c>
      <c r="J224" s="275" t="s">
        <v>43</v>
      </c>
      <c r="K224" s="275" t="s">
        <v>43</v>
      </c>
      <c r="L224" s="278">
        <f>SUM(L222:L223)</f>
        <v>0</v>
      </c>
      <c r="M224" s="278">
        <f>SUM(M222:M223)</f>
        <v>0</v>
      </c>
      <c r="N224" s="278">
        <f>SUM(N222:N223)</f>
        <v>0</v>
      </c>
      <c r="O224" s="278">
        <f>SUM(O222:O223)</f>
        <v>0</v>
      </c>
      <c r="P224" s="275"/>
      <c r="Q224" s="275"/>
      <c r="R224" s="275"/>
      <c r="S224" s="275"/>
      <c r="T224" s="292"/>
      <c r="U224" s="292"/>
      <c r="V224" s="292"/>
      <c r="W224" s="308"/>
      <c r="X224" s="266"/>
      <c r="Y224" s="282">
        <f>$AE$9-((N224*24))</f>
        <v>744</v>
      </c>
      <c r="Z224" s="274">
        <v>515</v>
      </c>
      <c r="AA224" s="273">
        <v>92.68</v>
      </c>
      <c r="AB224" s="283">
        <f>Z224*AA224</f>
        <v>47730.200000000004</v>
      </c>
      <c r="AC224" s="282">
        <f>(AB224*(Y224-L224*24))/Y224</f>
        <v>47730.200000000004</v>
      </c>
      <c r="AD224" s="282">
        <f>(AC224/AB224)*100</f>
        <v>100</v>
      </c>
      <c r="AE224" s="322"/>
    </row>
    <row r="225" spans="1:47" s="286" customFormat="1" ht="26.25" customHeight="1">
      <c r="A225" s="270">
        <v>25</v>
      </c>
      <c r="B225" s="262" t="s">
        <v>97</v>
      </c>
      <c r="C225" s="309" t="s">
        <v>98</v>
      </c>
      <c r="D225" s="273">
        <v>92.68</v>
      </c>
      <c r="E225" s="274" t="s">
        <v>534</v>
      </c>
      <c r="F225" s="275" t="s">
        <v>43</v>
      </c>
      <c r="G225" s="186"/>
      <c r="H225" s="186"/>
      <c r="I225" s="277"/>
      <c r="J225" s="277"/>
      <c r="K225" s="277"/>
      <c r="L225" s="278">
        <f>IF(RIGHT(T225)="T",(+H225-G225),0)</f>
        <v>0</v>
      </c>
      <c r="M225" s="278">
        <f>IF(RIGHT(T225)="U",(+H225-G225),0)</f>
        <v>0</v>
      </c>
      <c r="N225" s="278">
        <f>IF(RIGHT(T225)="C",(+H225-G225),0)</f>
        <v>0</v>
      </c>
      <c r="O225" s="278">
        <f>IF(RIGHT(T225)="D",(+H225-G225),0)</f>
        <v>0</v>
      </c>
      <c r="P225" s="279"/>
      <c r="Q225" s="279"/>
      <c r="R225" s="279"/>
      <c r="S225" s="279"/>
      <c r="T225" s="187"/>
      <c r="U225" s="187"/>
      <c r="V225" s="187"/>
      <c r="W225" s="287"/>
      <c r="X225" s="266"/>
      <c r="Y225" s="282"/>
      <c r="Z225" s="282"/>
      <c r="AA225" s="282"/>
      <c r="AB225" s="282"/>
      <c r="AC225" s="282"/>
      <c r="AD225" s="282"/>
      <c r="AE225" s="259"/>
      <c r="AF225" s="259"/>
      <c r="AG225" s="259"/>
      <c r="AH225" s="259"/>
      <c r="AI225" s="259"/>
      <c r="AJ225" s="259"/>
      <c r="AK225" s="259"/>
      <c r="AL225" s="259"/>
      <c r="AM225" s="259"/>
      <c r="AN225" s="259"/>
      <c r="AO225" s="259"/>
      <c r="AP225" s="259"/>
      <c r="AQ225" s="259"/>
      <c r="AR225" s="259"/>
      <c r="AS225" s="259"/>
      <c r="AT225" s="259"/>
      <c r="AU225" s="259"/>
    </row>
    <row r="226" spans="1:47" s="286" customFormat="1" ht="26.25" customHeight="1">
      <c r="A226" s="270"/>
      <c r="B226" s="262"/>
      <c r="C226" s="309"/>
      <c r="D226" s="273"/>
      <c r="E226" s="274"/>
      <c r="F226" s="275"/>
      <c r="G226" s="337"/>
      <c r="H226" s="337"/>
      <c r="I226" s="277"/>
      <c r="J226" s="277"/>
      <c r="K226" s="277"/>
      <c r="L226" s="278">
        <f>IF(RIGHT(T226)="T",(+H226-G226),0)</f>
        <v>0</v>
      </c>
      <c r="M226" s="278">
        <f>IF(RIGHT(T226)="U",(+H226-G226),0)</f>
        <v>0</v>
      </c>
      <c r="N226" s="278">
        <f>IF(RIGHT(T226)="C",(+H226-G226),0)</f>
        <v>0</v>
      </c>
      <c r="O226" s="278">
        <f>IF(RIGHT(T226)="D",(+H226-G226),0)</f>
        <v>0</v>
      </c>
      <c r="P226" s="279"/>
      <c r="Q226" s="279"/>
      <c r="R226" s="279"/>
      <c r="S226" s="279"/>
      <c r="T226" s="300"/>
      <c r="U226" s="300"/>
      <c r="V226" s="300"/>
      <c r="W226" s="301"/>
      <c r="X226" s="266"/>
      <c r="Y226" s="282"/>
      <c r="Z226" s="282"/>
      <c r="AA226" s="282"/>
      <c r="AB226" s="282"/>
      <c r="AC226" s="282"/>
      <c r="AD226" s="282"/>
      <c r="AE226" s="259"/>
      <c r="AF226" s="259"/>
      <c r="AG226" s="259"/>
      <c r="AH226" s="259"/>
      <c r="AI226" s="259"/>
      <c r="AJ226" s="259"/>
      <c r="AK226" s="259"/>
      <c r="AL226" s="259"/>
      <c r="AM226" s="259"/>
      <c r="AN226" s="259"/>
      <c r="AO226" s="259"/>
      <c r="AP226" s="259"/>
      <c r="AQ226" s="259"/>
      <c r="AR226" s="259"/>
      <c r="AS226" s="259"/>
      <c r="AT226" s="259"/>
      <c r="AU226" s="259"/>
    </row>
    <row r="227" spans="1:47" s="286" customFormat="1" ht="26.25" customHeight="1">
      <c r="A227" s="270"/>
      <c r="B227" s="262"/>
      <c r="C227" s="309"/>
      <c r="D227" s="273"/>
      <c r="E227" s="274"/>
      <c r="F227" s="275" t="s">
        <v>43</v>
      </c>
      <c r="G227" s="289"/>
      <c r="H227" s="289"/>
      <c r="I227" s="277"/>
      <c r="J227" s="277"/>
      <c r="K227" s="277"/>
      <c r="L227" s="278">
        <f>IF(RIGHT(T227)="T",(+H227-G227),0)</f>
        <v>0</v>
      </c>
      <c r="M227" s="278">
        <f>IF(RIGHT(T227)="U",(+H227-G227),0)</f>
        <v>0</v>
      </c>
      <c r="N227" s="278">
        <f>IF(RIGHT(T227)="C",(+H227-G227),0)</f>
        <v>0</v>
      </c>
      <c r="O227" s="278">
        <f>IF(RIGHT(T227)="D",(+H227-G227),0)</f>
        <v>0</v>
      </c>
      <c r="P227" s="279"/>
      <c r="Q227" s="279"/>
      <c r="R227" s="279"/>
      <c r="S227" s="279"/>
      <c r="T227" s="188"/>
      <c r="U227" s="188"/>
      <c r="V227" s="188"/>
      <c r="W227" s="290"/>
      <c r="X227" s="266"/>
      <c r="Y227" s="282"/>
      <c r="Z227" s="282"/>
      <c r="AA227" s="282"/>
      <c r="AB227" s="282"/>
      <c r="AC227" s="282"/>
      <c r="AD227" s="282"/>
      <c r="AE227" s="259"/>
      <c r="AF227" s="259"/>
      <c r="AG227" s="259"/>
      <c r="AH227" s="259"/>
      <c r="AI227" s="259"/>
      <c r="AJ227" s="259"/>
      <c r="AK227" s="259"/>
      <c r="AL227" s="259"/>
      <c r="AM227" s="259"/>
      <c r="AN227" s="259"/>
      <c r="AO227" s="259"/>
      <c r="AP227" s="259"/>
      <c r="AQ227" s="259"/>
      <c r="AR227" s="259"/>
      <c r="AS227" s="259"/>
      <c r="AT227" s="259"/>
      <c r="AU227" s="259"/>
    </row>
    <row r="228" spans="1:47" s="324" customFormat="1" ht="30" customHeight="1">
      <c r="A228" s="291"/>
      <c r="B228" s="292"/>
      <c r="C228" s="293" t="s">
        <v>47</v>
      </c>
      <c r="D228" s="292"/>
      <c r="E228" s="274"/>
      <c r="F228" s="275" t="s">
        <v>43</v>
      </c>
      <c r="G228" s="294"/>
      <c r="H228" s="294"/>
      <c r="I228" s="275" t="s">
        <v>43</v>
      </c>
      <c r="J228" s="275" t="s">
        <v>43</v>
      </c>
      <c r="K228" s="275" t="s">
        <v>43</v>
      </c>
      <c r="L228" s="278">
        <f>SUM(L225:L227)</f>
        <v>0</v>
      </c>
      <c r="M228" s="278">
        <f>SUM(M225:M227)</f>
        <v>0</v>
      </c>
      <c r="N228" s="278">
        <f>SUM(N225:N227)</f>
        <v>0</v>
      </c>
      <c r="O228" s="278">
        <f>SUM(O225:O227)</f>
        <v>0</v>
      </c>
      <c r="P228" s="275"/>
      <c r="Q228" s="275"/>
      <c r="R228" s="275"/>
      <c r="S228" s="275"/>
      <c r="T228" s="292"/>
      <c r="U228" s="292"/>
      <c r="V228" s="292"/>
      <c r="W228" s="308"/>
      <c r="X228" s="266"/>
      <c r="Y228" s="282">
        <f>$AE$9-((N228*24))</f>
        <v>744</v>
      </c>
      <c r="Z228" s="274">
        <v>515</v>
      </c>
      <c r="AA228" s="273">
        <v>92.68</v>
      </c>
      <c r="AB228" s="283">
        <f>Z228*AA228</f>
        <v>47730.200000000004</v>
      </c>
      <c r="AC228" s="282">
        <f>(AB228*(Y228-L228*24))/Y228</f>
        <v>47730.200000000004</v>
      </c>
      <c r="AD228" s="282">
        <f>(AC228/AB228)*100</f>
        <v>100</v>
      </c>
      <c r="AE228" s="322"/>
    </row>
    <row r="229" spans="1:47" s="324" customFormat="1" ht="30" customHeight="1">
      <c r="A229" s="291">
        <v>26</v>
      </c>
      <c r="B229" s="271" t="s">
        <v>99</v>
      </c>
      <c r="C229" s="293" t="s">
        <v>100</v>
      </c>
      <c r="D229" s="273">
        <v>115.926</v>
      </c>
      <c r="E229" s="274" t="s">
        <v>534</v>
      </c>
      <c r="F229" s="275"/>
      <c r="G229" s="338"/>
      <c r="H229" s="188"/>
      <c r="I229" s="187"/>
      <c r="J229" s="290"/>
      <c r="K229" s="275"/>
      <c r="L229" s="278"/>
      <c r="M229" s="278"/>
      <c r="N229" s="278"/>
      <c r="O229" s="278"/>
      <c r="P229" s="275"/>
      <c r="Q229" s="275"/>
      <c r="R229" s="275"/>
      <c r="S229" s="275"/>
      <c r="T229" s="187"/>
      <c r="U229" s="187"/>
      <c r="V229" s="187"/>
      <c r="W229" s="290"/>
      <c r="X229" s="266"/>
      <c r="Y229" s="282"/>
      <c r="Z229" s="274"/>
      <c r="AA229" s="273"/>
      <c r="AB229" s="283"/>
      <c r="AC229" s="282"/>
      <c r="AD229" s="282"/>
      <c r="AE229" s="322"/>
    </row>
    <row r="230" spans="1:47" s="324" customFormat="1" ht="30" customHeight="1">
      <c r="A230" s="291"/>
      <c r="B230" s="271"/>
      <c r="C230" s="293"/>
      <c r="D230" s="273"/>
      <c r="E230" s="274"/>
      <c r="F230" s="275"/>
      <c r="G230" s="294"/>
      <c r="H230" s="294"/>
      <c r="I230" s="275"/>
      <c r="J230" s="275"/>
      <c r="K230" s="275"/>
      <c r="L230" s="278"/>
      <c r="M230" s="278"/>
      <c r="N230" s="278"/>
      <c r="O230" s="278"/>
      <c r="P230" s="275"/>
      <c r="Q230" s="275"/>
      <c r="R230" s="275"/>
      <c r="S230" s="275"/>
      <c r="T230" s="292"/>
      <c r="U230" s="292"/>
      <c r="V230" s="292"/>
      <c r="W230" s="308"/>
      <c r="X230" s="266"/>
      <c r="Y230" s="282"/>
      <c r="Z230" s="274"/>
      <c r="AA230" s="273"/>
      <c r="AB230" s="283"/>
      <c r="AC230" s="282"/>
      <c r="AD230" s="282"/>
      <c r="AE230" s="322"/>
    </row>
    <row r="231" spans="1:47" s="324" customFormat="1" ht="30" customHeight="1" thickBot="1">
      <c r="A231" s="291"/>
      <c r="B231" s="292"/>
      <c r="C231" s="293" t="s">
        <v>47</v>
      </c>
      <c r="D231" s="292"/>
      <c r="E231" s="274"/>
      <c r="F231" s="275" t="s">
        <v>43</v>
      </c>
      <c r="G231" s="294"/>
      <c r="H231" s="294"/>
      <c r="I231" s="275" t="s">
        <v>43</v>
      </c>
      <c r="J231" s="275" t="s">
        <v>43</v>
      </c>
      <c r="K231" s="275" t="s">
        <v>43</v>
      </c>
      <c r="L231" s="278">
        <f>SUM(L229:L230)</f>
        <v>0</v>
      </c>
      <c r="M231" s="278">
        <f>SUM(M229:M230)</f>
        <v>0</v>
      </c>
      <c r="N231" s="278">
        <f>SUM(N229:N230)</f>
        <v>0</v>
      </c>
      <c r="O231" s="278">
        <f>SUM(O229:O230)</f>
        <v>0</v>
      </c>
      <c r="P231" s="278"/>
      <c r="Q231" s="278"/>
      <c r="R231" s="278"/>
      <c r="S231" s="278"/>
      <c r="T231" s="292"/>
      <c r="U231" s="292"/>
      <c r="V231" s="292"/>
      <c r="W231" s="308"/>
      <c r="X231" s="266"/>
      <c r="Y231" s="282">
        <f>$AE$9-((N231*24))</f>
        <v>744</v>
      </c>
      <c r="Z231" s="274">
        <v>515</v>
      </c>
      <c r="AA231" s="273">
        <v>115.926</v>
      </c>
      <c r="AB231" s="283">
        <f>Z231*AA231</f>
        <v>59701.89</v>
      </c>
      <c r="AC231" s="282">
        <f>(AB231*(Y231-L231*24))/Y231</f>
        <v>59701.889999999992</v>
      </c>
      <c r="AD231" s="282">
        <f>(AC231/AB231)*100</f>
        <v>99.999999999999986</v>
      </c>
      <c r="AE231" s="322"/>
    </row>
    <row r="232" spans="1:47" s="296" customFormat="1" ht="30" customHeight="1">
      <c r="A232" s="298">
        <v>27</v>
      </c>
      <c r="B232" s="271" t="s">
        <v>99</v>
      </c>
      <c r="C232" s="293" t="s">
        <v>506</v>
      </c>
      <c r="D232" s="273">
        <v>115.926</v>
      </c>
      <c r="E232" s="274" t="s">
        <v>534</v>
      </c>
      <c r="F232" s="275" t="s">
        <v>43</v>
      </c>
      <c r="G232" s="338"/>
      <c r="H232" s="188"/>
      <c r="I232" s="275" t="s">
        <v>43</v>
      </c>
      <c r="J232" s="275" t="s">
        <v>43</v>
      </c>
      <c r="K232" s="275" t="s">
        <v>43</v>
      </c>
      <c r="L232" s="278">
        <f>IF(RIGHT(T232)="T",(+H232-G232),0)</f>
        <v>0</v>
      </c>
      <c r="M232" s="278">
        <f>IF(RIGHT(T232)="U",(+H232-G232),0)</f>
        <v>0</v>
      </c>
      <c r="N232" s="278">
        <f>IF(RIGHT(T232)="C",(+H232-G232),0)</f>
        <v>0</v>
      </c>
      <c r="O232" s="278">
        <f>IF(RIGHT(T232)="D",(+H232-G232),0)</f>
        <v>0</v>
      </c>
      <c r="P232" s="275"/>
      <c r="Q232" s="275"/>
      <c r="R232" s="275"/>
      <c r="S232" s="275"/>
      <c r="T232" s="289"/>
      <c r="U232" s="289"/>
      <c r="V232" s="289"/>
      <c r="W232" s="290"/>
      <c r="X232" s="266"/>
      <c r="Y232" s="292"/>
      <c r="Z232" s="292"/>
      <c r="AA232" s="292"/>
      <c r="AB232" s="292"/>
      <c r="AC232" s="282"/>
      <c r="AD232" s="292"/>
      <c r="AF232" s="339"/>
    </row>
    <row r="233" spans="1:47" s="296" customFormat="1" ht="30" customHeight="1">
      <c r="A233" s="298"/>
      <c r="B233" s="271"/>
      <c r="C233" s="293"/>
      <c r="D233" s="273"/>
      <c r="E233" s="274"/>
      <c r="F233" s="275"/>
      <c r="G233" s="289"/>
      <c r="H233" s="289"/>
      <c r="I233" s="275"/>
      <c r="J233" s="275"/>
      <c r="K233" s="275"/>
      <c r="L233" s="278">
        <f>IF(RIGHT(T233)="T",(+H233-G233),0)</f>
        <v>0</v>
      </c>
      <c r="M233" s="278">
        <f>IF(RIGHT(T233)="U",(+H233-G233),0)</f>
        <v>0</v>
      </c>
      <c r="N233" s="278">
        <f>IF(RIGHT(T233)="C",(+H233-G233),0)</f>
        <v>0</v>
      </c>
      <c r="O233" s="278">
        <f>IF(RIGHT(T233)="D",(+H233-G233),0)</f>
        <v>0</v>
      </c>
      <c r="P233" s="275"/>
      <c r="Q233" s="275"/>
      <c r="R233" s="275"/>
      <c r="S233" s="275"/>
      <c r="T233" s="188"/>
      <c r="U233" s="188"/>
      <c r="V233" s="188"/>
      <c r="W233" s="290"/>
      <c r="X233" s="266"/>
      <c r="Y233" s="292"/>
      <c r="Z233" s="292"/>
      <c r="AA233" s="292"/>
      <c r="AB233" s="292"/>
      <c r="AC233" s="282"/>
      <c r="AD233" s="292"/>
      <c r="AF233" s="340"/>
    </row>
    <row r="234" spans="1:47" s="297" customFormat="1" ht="30" customHeight="1">
      <c r="A234" s="291"/>
      <c r="B234" s="292"/>
      <c r="C234" s="293" t="s">
        <v>47</v>
      </c>
      <c r="D234" s="292"/>
      <c r="E234" s="274"/>
      <c r="F234" s="275" t="s">
        <v>43</v>
      </c>
      <c r="G234" s="294"/>
      <c r="H234" s="294"/>
      <c r="I234" s="275" t="s">
        <v>43</v>
      </c>
      <c r="J234" s="275" t="s">
        <v>43</v>
      </c>
      <c r="K234" s="275" t="s">
        <v>43</v>
      </c>
      <c r="L234" s="278">
        <f>SUM(L232:L233)</f>
        <v>0</v>
      </c>
      <c r="M234" s="278">
        <f>SUM(M232:M233)</f>
        <v>0</v>
      </c>
      <c r="N234" s="278">
        <f>SUM(N232:N233)</f>
        <v>0</v>
      </c>
      <c r="O234" s="278">
        <f>SUM(O232:O233)</f>
        <v>0</v>
      </c>
      <c r="P234" s="278"/>
      <c r="Q234" s="278"/>
      <c r="R234" s="278"/>
      <c r="S234" s="278"/>
      <c r="T234" s="292"/>
      <c r="U234" s="292"/>
      <c r="V234" s="292"/>
      <c r="W234" s="308"/>
      <c r="X234" s="266"/>
      <c r="Y234" s="282">
        <f>$AE$9-((N234*24))</f>
        <v>744</v>
      </c>
      <c r="Z234" s="274">
        <v>515</v>
      </c>
      <c r="AA234" s="273">
        <v>115.926</v>
      </c>
      <c r="AB234" s="283">
        <f>Z234*AA234</f>
        <v>59701.89</v>
      </c>
      <c r="AC234" s="282">
        <f>(AB234*(Y234-L234*24))/Y234</f>
        <v>59701.889999999992</v>
      </c>
      <c r="AD234" s="282">
        <f>(AC234/AB234)*100</f>
        <v>99.999999999999986</v>
      </c>
      <c r="AE234" s="296"/>
    </row>
    <row r="235" spans="1:47" s="297" customFormat="1" ht="30" customHeight="1">
      <c r="A235" s="291">
        <v>28</v>
      </c>
      <c r="B235" s="271" t="s">
        <v>439</v>
      </c>
      <c r="C235" s="293" t="s">
        <v>440</v>
      </c>
      <c r="D235" s="273">
        <v>116.03</v>
      </c>
      <c r="E235" s="274" t="s">
        <v>534</v>
      </c>
      <c r="F235" s="275" t="s">
        <v>43</v>
      </c>
      <c r="G235" s="289"/>
      <c r="H235" s="289"/>
      <c r="I235" s="275" t="s">
        <v>43</v>
      </c>
      <c r="J235" s="275" t="s">
        <v>43</v>
      </c>
      <c r="K235" s="275" t="s">
        <v>43</v>
      </c>
      <c r="L235" s="278">
        <f>IF(RIGHT(T235)="T",(+H235-G235),0)</f>
        <v>0</v>
      </c>
      <c r="M235" s="278">
        <f>IF(RIGHT(T235)="U",(+H235-G235),0)</f>
        <v>0</v>
      </c>
      <c r="N235" s="278">
        <f>IF(RIGHT(T235)="C",(+H235-G235),0)</f>
        <v>0</v>
      </c>
      <c r="O235" s="278">
        <f>IF(RIGHT(T235)="D",(+H235-G235),0)</f>
        <v>0</v>
      </c>
      <c r="P235" s="275"/>
      <c r="Q235" s="275"/>
      <c r="R235" s="275"/>
      <c r="S235" s="275"/>
      <c r="T235" s="289"/>
      <c r="U235" s="289"/>
      <c r="V235" s="289"/>
      <c r="W235" s="290"/>
      <c r="X235" s="266"/>
      <c r="Y235" s="292"/>
      <c r="Z235" s="292"/>
      <c r="AA235" s="292"/>
      <c r="AB235" s="292"/>
      <c r="AC235" s="282"/>
      <c r="AD235" s="292"/>
      <c r="AE235" s="296"/>
    </row>
    <row r="236" spans="1:47" s="297" customFormat="1" ht="30" customHeight="1">
      <c r="A236" s="291"/>
      <c r="B236" s="271"/>
      <c r="C236" s="293"/>
      <c r="D236" s="273"/>
      <c r="E236" s="274"/>
      <c r="F236" s="275" t="s">
        <v>43</v>
      </c>
      <c r="G236" s="289"/>
      <c r="H236" s="289"/>
      <c r="I236" s="275" t="s">
        <v>43</v>
      </c>
      <c r="J236" s="275" t="s">
        <v>43</v>
      </c>
      <c r="K236" s="275" t="s">
        <v>43</v>
      </c>
      <c r="L236" s="278">
        <f>IF(RIGHT(T236)="T",(+H236-G236),0)</f>
        <v>0</v>
      </c>
      <c r="M236" s="278">
        <f>IF(RIGHT(T236)="U",(+H236-G236),0)</f>
        <v>0</v>
      </c>
      <c r="N236" s="278">
        <f>IF(RIGHT(T236)="C",(+H236-G236),0)</f>
        <v>0</v>
      </c>
      <c r="O236" s="278">
        <f>IF(RIGHT(T236)="D",(+H236-G236),0)</f>
        <v>0</v>
      </c>
      <c r="P236" s="275"/>
      <c r="Q236" s="275"/>
      <c r="R236" s="275"/>
      <c r="S236" s="275"/>
      <c r="T236" s="289"/>
      <c r="U236" s="289"/>
      <c r="V236" s="289"/>
      <c r="W236" s="290"/>
      <c r="X236" s="266"/>
      <c r="Y236" s="292"/>
      <c r="Z236" s="292"/>
      <c r="AA236" s="292"/>
      <c r="AB236" s="292"/>
      <c r="AC236" s="282"/>
      <c r="AD236" s="292"/>
      <c r="AE236" s="296"/>
    </row>
    <row r="237" spans="1:47" s="297" customFormat="1" ht="30" customHeight="1">
      <c r="A237" s="291"/>
      <c r="B237" s="292"/>
      <c r="C237" s="293" t="s">
        <v>47</v>
      </c>
      <c r="D237" s="292"/>
      <c r="E237" s="274"/>
      <c r="F237" s="275" t="s">
        <v>43</v>
      </c>
      <c r="G237" s="294"/>
      <c r="H237" s="294"/>
      <c r="I237" s="275" t="s">
        <v>43</v>
      </c>
      <c r="J237" s="275" t="s">
        <v>43</v>
      </c>
      <c r="K237" s="275" t="s">
        <v>43</v>
      </c>
      <c r="L237" s="278">
        <f>SUM(L235:L236)</f>
        <v>0</v>
      </c>
      <c r="M237" s="278">
        <f>SUM(M235:M236)</f>
        <v>0</v>
      </c>
      <c r="N237" s="278">
        <f>SUM(N235:N236)</f>
        <v>0</v>
      </c>
      <c r="O237" s="278">
        <f>SUM(O235:O236)</f>
        <v>0</v>
      </c>
      <c r="P237" s="278"/>
      <c r="Q237" s="278"/>
      <c r="R237" s="278"/>
      <c r="S237" s="278"/>
      <c r="T237" s="292"/>
      <c r="U237" s="292"/>
      <c r="V237" s="292"/>
      <c r="W237" s="308"/>
      <c r="X237" s="266"/>
      <c r="Y237" s="282">
        <f>$AE$9-((N237*24))</f>
        <v>744</v>
      </c>
      <c r="Z237" s="274">
        <v>515</v>
      </c>
      <c r="AA237" s="273">
        <v>116.03</v>
      </c>
      <c r="AB237" s="283">
        <f>Z237*AA237</f>
        <v>59755.45</v>
      </c>
      <c r="AC237" s="282">
        <f>(AB237*(Y237-L237*24))/Y237</f>
        <v>59755.45</v>
      </c>
      <c r="AD237" s="282">
        <f>(AC237/AB237)*100</f>
        <v>100</v>
      </c>
      <c r="AE237" s="296"/>
    </row>
    <row r="238" spans="1:47" s="297" customFormat="1" ht="28.5" customHeight="1">
      <c r="A238" s="291">
        <v>29</v>
      </c>
      <c r="B238" s="327" t="s">
        <v>429</v>
      </c>
      <c r="C238" s="341" t="s">
        <v>430</v>
      </c>
      <c r="D238" s="292">
        <v>101.84099999999999</v>
      </c>
      <c r="E238" s="274" t="s">
        <v>534</v>
      </c>
      <c r="F238" s="275"/>
      <c r="G238" s="337"/>
      <c r="H238" s="337"/>
      <c r="I238" s="275"/>
      <c r="J238" s="275"/>
      <c r="K238" s="277"/>
      <c r="L238" s="278">
        <f>IF(RIGHT(T238)="T",(+H238-G238),0)</f>
        <v>0</v>
      </c>
      <c r="M238" s="278">
        <f>IF(RIGHT(T238)="U",(+H238-G238),0)</f>
        <v>0</v>
      </c>
      <c r="N238" s="278">
        <f>IF(RIGHT(T238)="C",(+H238-G238),0)</f>
        <v>0</v>
      </c>
      <c r="O238" s="278">
        <f>IF(RIGHT(T238)="D",(+H238-G238),0)</f>
        <v>0</v>
      </c>
      <c r="P238" s="275"/>
      <c r="Q238" s="275"/>
      <c r="R238" s="275"/>
      <c r="S238" s="275"/>
      <c r="T238" s="300"/>
      <c r="U238" s="300"/>
      <c r="V238" s="300"/>
      <c r="W238" s="301"/>
      <c r="X238" s="266"/>
      <c r="Y238" s="282"/>
      <c r="Z238" s="274"/>
      <c r="AA238" s="273"/>
      <c r="AB238" s="283"/>
      <c r="AC238" s="282"/>
      <c r="AD238" s="282"/>
      <c r="AE238" s="296"/>
    </row>
    <row r="239" spans="1:47" s="297" customFormat="1" ht="28.5" customHeight="1">
      <c r="A239" s="291"/>
      <c r="B239" s="327"/>
      <c r="C239" s="341"/>
      <c r="D239" s="292"/>
      <c r="E239" s="274"/>
      <c r="F239" s="275"/>
      <c r="G239" s="337"/>
      <c r="H239" s="337"/>
      <c r="I239" s="275"/>
      <c r="J239" s="275"/>
      <c r="K239" s="277"/>
      <c r="L239" s="278">
        <f>IF(RIGHT(T239)="T",(+H239-G239),0)</f>
        <v>0</v>
      </c>
      <c r="M239" s="278">
        <f>IF(RIGHT(T239)="U",(+H239-G239),0)</f>
        <v>0</v>
      </c>
      <c r="N239" s="278">
        <f>IF(RIGHT(T239)="C",(+H239-G239),0)</f>
        <v>0</v>
      </c>
      <c r="O239" s="278">
        <f>IF(RIGHT(T239)="D",(+H239-G239),0)</f>
        <v>0</v>
      </c>
      <c r="P239" s="275"/>
      <c r="Q239" s="275"/>
      <c r="R239" s="275"/>
      <c r="S239" s="275"/>
      <c r="T239" s="300"/>
      <c r="U239" s="300"/>
      <c r="V239" s="300"/>
      <c r="W239" s="301"/>
      <c r="X239" s="266"/>
      <c r="Y239" s="282"/>
      <c r="Z239" s="274"/>
      <c r="AA239" s="273"/>
      <c r="AB239" s="283"/>
      <c r="AC239" s="282"/>
      <c r="AD239" s="282"/>
      <c r="AE239" s="296"/>
    </row>
    <row r="240" spans="1:47" s="297" customFormat="1" ht="28.5" customHeight="1">
      <c r="A240" s="291"/>
      <c r="B240" s="327"/>
      <c r="C240" s="341"/>
      <c r="D240" s="292"/>
      <c r="E240" s="274"/>
      <c r="F240" s="275"/>
      <c r="G240" s="305"/>
      <c r="H240" s="305"/>
      <c r="I240" s="275"/>
      <c r="J240" s="275"/>
      <c r="K240" s="277"/>
      <c r="L240" s="278">
        <f>IF(RIGHT(T240)="T",(+H240-G240),0)</f>
        <v>0</v>
      </c>
      <c r="M240" s="278">
        <f>IF(RIGHT(T240)="U",(+H240-G240),0)</f>
        <v>0</v>
      </c>
      <c r="N240" s="278">
        <f>IF(RIGHT(T240)="C",(+H240-G240),0)</f>
        <v>0</v>
      </c>
      <c r="O240" s="278">
        <f>IF(RIGHT(T240)="D",(+H240-G240),0)</f>
        <v>0</v>
      </c>
      <c r="P240" s="275"/>
      <c r="Q240" s="275"/>
      <c r="R240" s="275"/>
      <c r="S240" s="275"/>
      <c r="T240" s="306"/>
      <c r="U240" s="306"/>
      <c r="V240" s="306"/>
      <c r="W240" s="342"/>
      <c r="X240" s="266"/>
      <c r="Y240" s="282"/>
      <c r="Z240" s="274"/>
      <c r="AA240" s="273"/>
      <c r="AB240" s="283"/>
      <c r="AC240" s="282"/>
      <c r="AD240" s="282"/>
      <c r="AE240" s="296"/>
    </row>
    <row r="241" spans="1:31" s="297" customFormat="1" ht="28.5" customHeight="1">
      <c r="A241" s="291"/>
      <c r="B241" s="327"/>
      <c r="C241" s="341"/>
      <c r="D241" s="292"/>
      <c r="E241" s="274"/>
      <c r="F241" s="275"/>
      <c r="G241" s="289"/>
      <c r="H241" s="289"/>
      <c r="I241" s="275"/>
      <c r="J241" s="275"/>
      <c r="K241" s="277"/>
      <c r="L241" s="278">
        <f>IF(RIGHT(T241)="T",(+H241-G241),0)</f>
        <v>0</v>
      </c>
      <c r="M241" s="278">
        <f>IF(RIGHT(T241)="U",(+H241-G241),0)</f>
        <v>0</v>
      </c>
      <c r="N241" s="278">
        <f>IF(RIGHT(T241)="C",(+H241-G241),0)</f>
        <v>0</v>
      </c>
      <c r="O241" s="278">
        <f>IF(RIGHT(T241)="D",(+H241-G241),0)</f>
        <v>0</v>
      </c>
      <c r="P241" s="275"/>
      <c r="Q241" s="275"/>
      <c r="R241" s="275"/>
      <c r="S241" s="275"/>
      <c r="T241" s="188"/>
      <c r="U241" s="188"/>
      <c r="V241" s="188"/>
      <c r="W241" s="290"/>
      <c r="X241" s="266"/>
      <c r="Y241" s="282"/>
      <c r="Z241" s="274"/>
      <c r="AA241" s="273"/>
      <c r="AB241" s="283"/>
      <c r="AC241" s="282"/>
      <c r="AD241" s="282"/>
      <c r="AE241" s="296"/>
    </row>
    <row r="242" spans="1:31" s="297" customFormat="1" ht="28.5" customHeight="1">
      <c r="A242" s="291"/>
      <c r="B242" s="327"/>
      <c r="C242" s="341"/>
      <c r="D242" s="292"/>
      <c r="E242" s="274"/>
      <c r="F242" s="275"/>
      <c r="G242" s="315"/>
      <c r="H242" s="315"/>
      <c r="I242" s="275"/>
      <c r="J242" s="275"/>
      <c r="K242" s="277"/>
      <c r="L242" s="278">
        <f>IF(RIGHT(T242)="T",(+H242-G242),0)</f>
        <v>0</v>
      </c>
      <c r="M242" s="278">
        <f>IF(RIGHT(T242)="U",(+H242-G242),0)</f>
        <v>0</v>
      </c>
      <c r="N242" s="278">
        <f>IF(RIGHT(T242)="C",(+H242-G242),0)</f>
        <v>0</v>
      </c>
      <c r="O242" s="278">
        <f>IF(RIGHT(T242)="D",(+H242-G242),0)</f>
        <v>0</v>
      </c>
      <c r="P242" s="275"/>
      <c r="Q242" s="275"/>
      <c r="R242" s="275"/>
      <c r="S242" s="275"/>
      <c r="T242" s="188"/>
      <c r="U242" s="188"/>
      <c r="V242" s="188"/>
      <c r="W242" s="290"/>
      <c r="X242" s="266"/>
      <c r="Y242" s="282"/>
      <c r="Z242" s="274"/>
      <c r="AA242" s="273"/>
      <c r="AB242" s="283"/>
      <c r="AC242" s="282"/>
      <c r="AD242" s="282"/>
      <c r="AE242" s="296"/>
    </row>
    <row r="243" spans="1:31" s="297" customFormat="1" ht="30" customHeight="1">
      <c r="A243" s="291"/>
      <c r="B243" s="292"/>
      <c r="C243" s="293" t="s">
        <v>47</v>
      </c>
      <c r="D243" s="292"/>
      <c r="E243" s="274"/>
      <c r="F243" s="275" t="s">
        <v>43</v>
      </c>
      <c r="G243" s="315"/>
      <c r="H243" s="315"/>
      <c r="I243" s="275" t="s">
        <v>43</v>
      </c>
      <c r="J243" s="275" t="s">
        <v>43</v>
      </c>
      <c r="K243" s="277"/>
      <c r="L243" s="278">
        <f>SUM(L238:L242)</f>
        <v>0</v>
      </c>
      <c r="M243" s="278">
        <f>SUM(M238:M242)</f>
        <v>0</v>
      </c>
      <c r="N243" s="278">
        <f>SUM(N238:N242)</f>
        <v>0</v>
      </c>
      <c r="O243" s="278">
        <f>SUM(O238:O242)</f>
        <v>0</v>
      </c>
      <c r="P243" s="275"/>
      <c r="Q243" s="275"/>
      <c r="R243" s="275"/>
      <c r="S243" s="275"/>
      <c r="T243" s="292"/>
      <c r="U243" s="292"/>
      <c r="V243" s="292"/>
      <c r="W243" s="308"/>
      <c r="X243" s="266"/>
      <c r="Y243" s="282">
        <f>$AE$9-((N243*24))</f>
        <v>744</v>
      </c>
      <c r="Z243" s="274">
        <v>687</v>
      </c>
      <c r="AA243" s="273">
        <v>101.84099999999999</v>
      </c>
      <c r="AB243" s="283">
        <f t="shared" ref="AB243" si="74">Z243*AA243</f>
        <v>69964.766999999993</v>
      </c>
      <c r="AC243" s="282">
        <f>(AB243*(Y243-L243*24))/Y243</f>
        <v>69964.766999999993</v>
      </c>
      <c r="AD243" s="282">
        <f>(AC243/AB243)*100</f>
        <v>100</v>
      </c>
      <c r="AE243" s="296"/>
    </row>
    <row r="244" spans="1:31" s="297" customFormat="1" ht="36.75" customHeight="1">
      <c r="A244" s="291">
        <v>30</v>
      </c>
      <c r="B244" s="327" t="s">
        <v>431</v>
      </c>
      <c r="C244" s="341" t="s">
        <v>432</v>
      </c>
      <c r="D244" s="292">
        <v>101.84099999999999</v>
      </c>
      <c r="E244" s="274" t="s">
        <v>534</v>
      </c>
      <c r="F244" s="275"/>
      <c r="G244" s="337"/>
      <c r="H244" s="337"/>
      <c r="I244" s="275"/>
      <c r="J244" s="275"/>
      <c r="K244" s="277"/>
      <c r="L244" s="278">
        <f>IF(RIGHT(T244)="T",(+H244-G244),0)</f>
        <v>0</v>
      </c>
      <c r="M244" s="278">
        <f>IF(RIGHT(T244)="U",(+H244-G244),0)</f>
        <v>0</v>
      </c>
      <c r="N244" s="278">
        <f>IF(RIGHT(T244)="C",(+H244-G244),0)</f>
        <v>0</v>
      </c>
      <c r="O244" s="278">
        <f>IF(RIGHT(T244)="D",(+H244-G244),0)</f>
        <v>0</v>
      </c>
      <c r="P244" s="275"/>
      <c r="Q244" s="275"/>
      <c r="R244" s="275"/>
      <c r="S244" s="275"/>
      <c r="T244" s="300"/>
      <c r="U244" s="300"/>
      <c r="V244" s="300"/>
      <c r="W244" s="301"/>
      <c r="X244" s="266"/>
      <c r="Y244" s="282"/>
      <c r="Z244" s="274"/>
      <c r="AA244" s="273"/>
      <c r="AB244" s="283"/>
      <c r="AC244" s="282"/>
      <c r="AD244" s="282"/>
      <c r="AE244" s="296"/>
    </row>
    <row r="245" spans="1:31" s="297" customFormat="1" ht="36.75" customHeight="1">
      <c r="A245" s="291"/>
      <c r="B245" s="327"/>
      <c r="C245" s="341"/>
      <c r="D245" s="292"/>
      <c r="E245" s="274"/>
      <c r="F245" s="275"/>
      <c r="G245" s="337"/>
      <c r="H245" s="337"/>
      <c r="I245" s="275"/>
      <c r="J245" s="275"/>
      <c r="K245" s="277"/>
      <c r="L245" s="278">
        <f>IF(RIGHT(T245)="T",(+H245-G245),0)</f>
        <v>0</v>
      </c>
      <c r="M245" s="278">
        <f>IF(RIGHT(T245)="U",(+H245-G245),0)</f>
        <v>0</v>
      </c>
      <c r="N245" s="278">
        <f>IF(RIGHT(T245)="C",(+H245-G245),0)</f>
        <v>0</v>
      </c>
      <c r="O245" s="278">
        <f>IF(RIGHT(T245)="D",(+H245-G245),0)</f>
        <v>0</v>
      </c>
      <c r="P245" s="275"/>
      <c r="Q245" s="275"/>
      <c r="R245" s="275"/>
      <c r="S245" s="275"/>
      <c r="T245" s="300"/>
      <c r="U245" s="300"/>
      <c r="V245" s="300"/>
      <c r="W245" s="301"/>
      <c r="X245" s="266"/>
      <c r="Y245" s="282"/>
      <c r="Z245" s="274"/>
      <c r="AA245" s="273"/>
      <c r="AB245" s="283"/>
      <c r="AC245" s="282"/>
      <c r="AD245" s="282"/>
      <c r="AE245" s="296"/>
    </row>
    <row r="246" spans="1:31" s="297" customFormat="1" ht="36.75" customHeight="1">
      <c r="A246" s="291"/>
      <c r="B246" s="327"/>
      <c r="C246" s="341"/>
      <c r="D246" s="292"/>
      <c r="E246" s="274"/>
      <c r="F246" s="275"/>
      <c r="G246" s="337"/>
      <c r="H246" s="337"/>
      <c r="I246" s="275"/>
      <c r="J246" s="275"/>
      <c r="K246" s="277"/>
      <c r="L246" s="278">
        <f>IF(RIGHT(T246)="T",(+H246-G246),0)</f>
        <v>0</v>
      </c>
      <c r="M246" s="278">
        <f>IF(RIGHT(T246)="U",(+H246-G246),0)</f>
        <v>0</v>
      </c>
      <c r="N246" s="278">
        <f>IF(RIGHT(T246)="C",(+H246-G246),0)</f>
        <v>0</v>
      </c>
      <c r="O246" s="278">
        <f>IF(RIGHT(T246)="D",(+H246-G246),0)</f>
        <v>0</v>
      </c>
      <c r="P246" s="275"/>
      <c r="Q246" s="275"/>
      <c r="R246" s="275"/>
      <c r="S246" s="275"/>
      <c r="T246" s="300"/>
      <c r="U246" s="300"/>
      <c r="V246" s="300"/>
      <c r="W246" s="301"/>
      <c r="X246" s="266"/>
      <c r="Y246" s="282"/>
      <c r="Z246" s="274"/>
      <c r="AA246" s="273"/>
      <c r="AB246" s="283"/>
      <c r="AC246" s="282"/>
      <c r="AD246" s="282"/>
      <c r="AE246" s="296"/>
    </row>
    <row r="247" spans="1:31" s="297" customFormat="1" ht="36.75" customHeight="1">
      <c r="A247" s="291"/>
      <c r="B247" s="327"/>
      <c r="C247" s="341"/>
      <c r="D247" s="292"/>
      <c r="E247" s="274"/>
      <c r="F247" s="275"/>
      <c r="G247" s="186"/>
      <c r="H247" s="186"/>
      <c r="I247" s="275"/>
      <c r="J247" s="275"/>
      <c r="K247" s="277"/>
      <c r="L247" s="278">
        <f>IF(RIGHT(T247)="T",(+H247-G247),0)</f>
        <v>0</v>
      </c>
      <c r="M247" s="278">
        <f>IF(RIGHT(T247)="U",(+H247-G247),0)</f>
        <v>0</v>
      </c>
      <c r="N247" s="278">
        <f>IF(RIGHT(T247)="C",(+H247-G247),0)</f>
        <v>0</v>
      </c>
      <c r="O247" s="278">
        <f>IF(RIGHT(T247)="D",(+H247-G247),0)</f>
        <v>0</v>
      </c>
      <c r="P247" s="275"/>
      <c r="Q247" s="275"/>
      <c r="R247" s="275"/>
      <c r="S247" s="275"/>
      <c r="T247" s="187"/>
      <c r="U247" s="187"/>
      <c r="V247" s="187"/>
      <c r="W247" s="287"/>
      <c r="X247" s="266"/>
      <c r="Y247" s="282"/>
      <c r="Z247" s="274"/>
      <c r="AA247" s="273"/>
      <c r="AB247" s="283"/>
      <c r="AC247" s="282"/>
      <c r="AD247" s="282"/>
      <c r="AE247" s="296"/>
    </row>
    <row r="248" spans="1:31" s="297" customFormat="1" ht="30" customHeight="1">
      <c r="A248" s="291"/>
      <c r="B248" s="292"/>
      <c r="C248" s="293" t="s">
        <v>47</v>
      </c>
      <c r="D248" s="292"/>
      <c r="E248" s="274"/>
      <c r="F248" s="275" t="s">
        <v>43</v>
      </c>
      <c r="G248" s="303"/>
      <c r="H248" s="303"/>
      <c r="I248" s="275" t="s">
        <v>43</v>
      </c>
      <c r="J248" s="275" t="s">
        <v>43</v>
      </c>
      <c r="K248" s="277"/>
      <c r="L248" s="278">
        <f>SUM(L244:L247)</f>
        <v>0</v>
      </c>
      <c r="M248" s="278">
        <f>SUM(M244:M247)</f>
        <v>0</v>
      </c>
      <c r="N248" s="278">
        <f>SUM(N244:N247)</f>
        <v>0</v>
      </c>
      <c r="O248" s="278">
        <f>SUM(O244:O247)</f>
        <v>0</v>
      </c>
      <c r="P248" s="278"/>
      <c r="Q248" s="278"/>
      <c r="R248" s="278"/>
      <c r="S248" s="278"/>
      <c r="T248" s="292"/>
      <c r="U248" s="292"/>
      <c r="V248" s="292"/>
      <c r="W248" s="308"/>
      <c r="X248" s="266"/>
      <c r="Y248" s="282">
        <f>$AE$9-((N248*24))</f>
        <v>744</v>
      </c>
      <c r="Z248" s="274">
        <v>687</v>
      </c>
      <c r="AA248" s="273">
        <v>101.84099999999999</v>
      </c>
      <c r="AB248" s="283">
        <f>Z248*AA248</f>
        <v>69964.766999999993</v>
      </c>
      <c r="AC248" s="282">
        <f>(AB248*(Y248-L248*24))/Y248</f>
        <v>69964.766999999993</v>
      </c>
      <c r="AD248" s="282">
        <f>(AC248/AB248)*100</f>
        <v>100</v>
      </c>
      <c r="AE248" s="296"/>
    </row>
    <row r="249" spans="1:31" s="322" customFormat="1" ht="30" customHeight="1">
      <c r="A249" s="298">
        <v>31</v>
      </c>
      <c r="B249" s="271" t="s">
        <v>101</v>
      </c>
      <c r="C249" s="293" t="s">
        <v>102</v>
      </c>
      <c r="D249" s="273">
        <v>235.952</v>
      </c>
      <c r="E249" s="274" t="s">
        <v>534</v>
      </c>
      <c r="F249" s="275" t="s">
        <v>43</v>
      </c>
      <c r="G249" s="276">
        <v>43070</v>
      </c>
      <c r="H249" s="276">
        <v>43070.40347222222</v>
      </c>
      <c r="I249" s="275" t="s">
        <v>43</v>
      </c>
      <c r="J249" s="275" t="s">
        <v>43</v>
      </c>
      <c r="K249" s="275" t="s">
        <v>43</v>
      </c>
      <c r="L249" s="278">
        <f t="shared" ref="L249:L274" si="75">IF(RIGHT(T249)="T",(+H249-G249),0)</f>
        <v>0</v>
      </c>
      <c r="M249" s="278">
        <f t="shared" ref="M249:M274" si="76">IF(RIGHT(T249)="U",(+H249-G249),0)</f>
        <v>0</v>
      </c>
      <c r="N249" s="278">
        <f t="shared" ref="N249:N274" si="77">IF(RIGHT(T249)="C",(+H249-G249),0)</f>
        <v>0</v>
      </c>
      <c r="O249" s="278">
        <f t="shared" ref="O249:O274" si="78">IF(RIGHT(T249)="D",(+H249-G249),0)</f>
        <v>0.40347222222044365</v>
      </c>
      <c r="P249" s="275"/>
      <c r="Q249" s="275"/>
      <c r="R249" s="275"/>
      <c r="S249" s="275"/>
      <c r="T249" s="280" t="s">
        <v>46</v>
      </c>
      <c r="U249" s="280"/>
      <c r="V249" s="280"/>
      <c r="W249" s="281" t="s">
        <v>1151</v>
      </c>
      <c r="X249" s="266"/>
      <c r="Y249" s="292"/>
      <c r="Z249" s="292"/>
      <c r="AA249" s="292"/>
      <c r="AB249" s="292"/>
      <c r="AC249" s="282"/>
      <c r="AD249" s="292"/>
    </row>
    <row r="250" spans="1:31" s="322" customFormat="1" ht="30" customHeight="1">
      <c r="A250" s="298"/>
      <c r="B250" s="271"/>
      <c r="C250" s="293"/>
      <c r="D250" s="273"/>
      <c r="E250" s="274"/>
      <c r="F250" s="275"/>
      <c r="G250" s="276">
        <v>43070.797222222223</v>
      </c>
      <c r="H250" s="276">
        <v>43071.390972222223</v>
      </c>
      <c r="I250" s="275"/>
      <c r="J250" s="275"/>
      <c r="K250" s="275"/>
      <c r="L250" s="278">
        <f t="shared" si="75"/>
        <v>0</v>
      </c>
      <c r="M250" s="278">
        <f t="shared" si="76"/>
        <v>0</v>
      </c>
      <c r="N250" s="278">
        <f t="shared" si="77"/>
        <v>0</v>
      </c>
      <c r="O250" s="278">
        <f t="shared" si="78"/>
        <v>0.59375</v>
      </c>
      <c r="P250" s="275"/>
      <c r="Q250" s="275"/>
      <c r="R250" s="275"/>
      <c r="S250" s="275"/>
      <c r="T250" s="280" t="s">
        <v>46</v>
      </c>
      <c r="U250" s="280"/>
      <c r="V250" s="280"/>
      <c r="W250" s="281" t="s">
        <v>1148</v>
      </c>
      <c r="X250" s="266"/>
      <c r="Y250" s="292"/>
      <c r="Z250" s="292"/>
      <c r="AA250" s="292"/>
      <c r="AB250" s="292"/>
      <c r="AC250" s="282"/>
      <c r="AD250" s="292"/>
    </row>
    <row r="251" spans="1:31" s="322" customFormat="1" ht="30" customHeight="1">
      <c r="A251" s="298"/>
      <c r="B251" s="271"/>
      <c r="C251" s="293"/>
      <c r="D251" s="273"/>
      <c r="E251" s="274"/>
      <c r="F251" s="275"/>
      <c r="G251" s="276">
        <v>43071.693749999999</v>
      </c>
      <c r="H251" s="276">
        <v>43073.413888888892</v>
      </c>
      <c r="I251" s="275"/>
      <c r="J251" s="275"/>
      <c r="K251" s="275"/>
      <c r="L251" s="278">
        <f t="shared" si="75"/>
        <v>0</v>
      </c>
      <c r="M251" s="278">
        <f t="shared" si="76"/>
        <v>0</v>
      </c>
      <c r="N251" s="278">
        <f t="shared" si="77"/>
        <v>0</v>
      </c>
      <c r="O251" s="278">
        <f t="shared" si="78"/>
        <v>1.7201388888934162</v>
      </c>
      <c r="P251" s="275"/>
      <c r="Q251" s="275"/>
      <c r="R251" s="275"/>
      <c r="S251" s="275"/>
      <c r="T251" s="280" t="s">
        <v>46</v>
      </c>
      <c r="U251" s="280"/>
      <c r="V251" s="280"/>
      <c r="W251" s="281" t="s">
        <v>1367</v>
      </c>
      <c r="X251" s="266"/>
      <c r="Y251" s="292"/>
      <c r="Z251" s="292"/>
      <c r="AA251" s="292"/>
      <c r="AB251" s="292"/>
      <c r="AC251" s="282"/>
      <c r="AD251" s="292"/>
    </row>
    <row r="252" spans="1:31" s="322" customFormat="1" ht="30" customHeight="1">
      <c r="A252" s="298"/>
      <c r="B252" s="271"/>
      <c r="C252" s="293"/>
      <c r="D252" s="273"/>
      <c r="E252" s="274"/>
      <c r="F252" s="275"/>
      <c r="G252" s="276">
        <v>43073.785416666666</v>
      </c>
      <c r="H252" s="276">
        <v>43075.287499999999</v>
      </c>
      <c r="I252" s="275"/>
      <c r="J252" s="275"/>
      <c r="K252" s="275"/>
      <c r="L252" s="278">
        <f t="shared" si="75"/>
        <v>0</v>
      </c>
      <c r="M252" s="278">
        <f t="shared" si="76"/>
        <v>0</v>
      </c>
      <c r="N252" s="278">
        <f t="shared" si="77"/>
        <v>0</v>
      </c>
      <c r="O252" s="278">
        <f t="shared" si="78"/>
        <v>1.5020833333328483</v>
      </c>
      <c r="P252" s="275"/>
      <c r="Q252" s="275"/>
      <c r="R252" s="275"/>
      <c r="S252" s="275"/>
      <c r="T252" s="280" t="s">
        <v>46</v>
      </c>
      <c r="U252" s="280"/>
      <c r="V252" s="280"/>
      <c r="W252" s="281" t="s">
        <v>1148</v>
      </c>
      <c r="X252" s="266"/>
      <c r="Y252" s="292"/>
      <c r="Z252" s="292"/>
      <c r="AA252" s="292"/>
      <c r="AB252" s="292"/>
      <c r="AC252" s="282"/>
      <c r="AD252" s="292"/>
    </row>
    <row r="253" spans="1:31" s="322" customFormat="1" ht="30" customHeight="1">
      <c r="A253" s="298"/>
      <c r="B253" s="271"/>
      <c r="C253" s="293"/>
      <c r="D253" s="273"/>
      <c r="E253" s="274"/>
      <c r="F253" s="275"/>
      <c r="G253" s="276">
        <v>43075.878472222219</v>
      </c>
      <c r="H253" s="276">
        <v>43076.540277777778</v>
      </c>
      <c r="I253" s="275"/>
      <c r="J253" s="275"/>
      <c r="K253" s="275"/>
      <c r="L253" s="278">
        <f t="shared" si="75"/>
        <v>0</v>
      </c>
      <c r="M253" s="278">
        <f t="shared" si="76"/>
        <v>0</v>
      </c>
      <c r="N253" s="278">
        <f t="shared" si="77"/>
        <v>0</v>
      </c>
      <c r="O253" s="278">
        <f t="shared" si="78"/>
        <v>0.66180555555911269</v>
      </c>
      <c r="P253" s="275"/>
      <c r="Q253" s="275"/>
      <c r="R253" s="275"/>
      <c r="S253" s="275"/>
      <c r="T253" s="280" t="s">
        <v>46</v>
      </c>
      <c r="U253" s="280"/>
      <c r="V253" s="280"/>
      <c r="W253" s="281" t="s">
        <v>1369</v>
      </c>
      <c r="X253" s="266"/>
      <c r="Y253" s="292"/>
      <c r="Z253" s="292"/>
      <c r="AA253" s="292"/>
      <c r="AB253" s="292"/>
      <c r="AC253" s="282"/>
      <c r="AD253" s="292"/>
    </row>
    <row r="254" spans="1:31" s="322" customFormat="1" ht="30" customHeight="1">
      <c r="A254" s="298"/>
      <c r="B254" s="271"/>
      <c r="C254" s="293"/>
      <c r="D254" s="273"/>
      <c r="E254" s="274"/>
      <c r="F254" s="275"/>
      <c r="G254" s="276">
        <v>43076.87777777778</v>
      </c>
      <c r="H254" s="276">
        <v>43077.348611111112</v>
      </c>
      <c r="I254" s="275"/>
      <c r="J254" s="275"/>
      <c r="K254" s="275"/>
      <c r="L254" s="278">
        <f t="shared" si="75"/>
        <v>0</v>
      </c>
      <c r="M254" s="278">
        <f t="shared" si="76"/>
        <v>0</v>
      </c>
      <c r="N254" s="278">
        <f t="shared" si="77"/>
        <v>0</v>
      </c>
      <c r="O254" s="278">
        <f t="shared" si="78"/>
        <v>0.47083333333284827</v>
      </c>
      <c r="P254" s="275"/>
      <c r="Q254" s="275"/>
      <c r="R254" s="275"/>
      <c r="S254" s="275"/>
      <c r="T254" s="280" t="s">
        <v>46</v>
      </c>
      <c r="U254" s="280"/>
      <c r="V254" s="280"/>
      <c r="W254" s="281" t="s">
        <v>1369</v>
      </c>
      <c r="X254" s="266"/>
      <c r="Y254" s="292"/>
      <c r="Z254" s="292"/>
      <c r="AA254" s="292"/>
      <c r="AB254" s="292"/>
      <c r="AC254" s="282"/>
      <c r="AD254" s="292"/>
    </row>
    <row r="255" spans="1:31" s="322" customFormat="1" ht="30" customHeight="1">
      <c r="A255" s="298"/>
      <c r="B255" s="271"/>
      <c r="C255" s="293"/>
      <c r="D255" s="273"/>
      <c r="E255" s="274"/>
      <c r="F255" s="275"/>
      <c r="G255" s="276">
        <v>43077.387499999997</v>
      </c>
      <c r="H255" s="276">
        <v>43077.416666666664</v>
      </c>
      <c r="I255" s="275"/>
      <c r="J255" s="275"/>
      <c r="K255" s="275"/>
      <c r="L255" s="278">
        <f t="shared" si="75"/>
        <v>0</v>
      </c>
      <c r="M255" s="278">
        <f t="shared" si="76"/>
        <v>0</v>
      </c>
      <c r="N255" s="278">
        <f t="shared" si="77"/>
        <v>2.9166666667151731E-2</v>
      </c>
      <c r="O255" s="278">
        <f t="shared" si="78"/>
        <v>0</v>
      </c>
      <c r="P255" s="275"/>
      <c r="Q255" s="275"/>
      <c r="R255" s="275"/>
      <c r="S255" s="275"/>
      <c r="T255" s="280" t="s">
        <v>1190</v>
      </c>
      <c r="U255" s="280"/>
      <c r="V255" s="280"/>
      <c r="W255" s="281" t="s">
        <v>1371</v>
      </c>
      <c r="X255" s="266"/>
      <c r="Y255" s="292"/>
      <c r="Z255" s="292"/>
      <c r="AA255" s="292"/>
      <c r="AB255" s="292"/>
      <c r="AC255" s="282"/>
      <c r="AD255" s="292"/>
    </row>
    <row r="256" spans="1:31" s="322" customFormat="1" ht="30" customHeight="1">
      <c r="A256" s="298"/>
      <c r="B256" s="271"/>
      <c r="C256" s="293"/>
      <c r="D256" s="273"/>
      <c r="E256" s="274"/>
      <c r="F256" s="275"/>
      <c r="G256" s="276">
        <v>43081.928472222222</v>
      </c>
      <c r="H256" s="276">
        <v>43082.511111111111</v>
      </c>
      <c r="I256" s="275"/>
      <c r="J256" s="275"/>
      <c r="K256" s="275"/>
      <c r="L256" s="278">
        <f t="shared" si="75"/>
        <v>0</v>
      </c>
      <c r="M256" s="278">
        <f t="shared" si="76"/>
        <v>0</v>
      </c>
      <c r="N256" s="278">
        <f t="shared" si="77"/>
        <v>0</v>
      </c>
      <c r="O256" s="278">
        <f t="shared" si="78"/>
        <v>0.58263888888905058</v>
      </c>
      <c r="P256" s="275"/>
      <c r="Q256" s="275"/>
      <c r="R256" s="275"/>
      <c r="S256" s="275"/>
      <c r="T256" s="280" t="s">
        <v>46</v>
      </c>
      <c r="U256" s="280"/>
      <c r="V256" s="280"/>
      <c r="W256" s="281" t="s">
        <v>1117</v>
      </c>
      <c r="X256" s="266"/>
      <c r="Y256" s="292"/>
      <c r="Z256" s="292"/>
      <c r="AA256" s="292"/>
      <c r="AB256" s="292"/>
      <c r="AC256" s="282"/>
      <c r="AD256" s="292"/>
    </row>
    <row r="257" spans="1:30" s="322" customFormat="1" ht="30" customHeight="1">
      <c r="A257" s="298"/>
      <c r="B257" s="271"/>
      <c r="C257" s="293"/>
      <c r="D257" s="273"/>
      <c r="E257" s="274"/>
      <c r="F257" s="275"/>
      <c r="G257" s="276">
        <v>43082.870833333334</v>
      </c>
      <c r="H257" s="276">
        <v>43083.370138888888</v>
      </c>
      <c r="I257" s="275"/>
      <c r="J257" s="275"/>
      <c r="K257" s="275"/>
      <c r="L257" s="278">
        <f t="shared" si="75"/>
        <v>0</v>
      </c>
      <c r="M257" s="278">
        <f t="shared" si="76"/>
        <v>0</v>
      </c>
      <c r="N257" s="278">
        <f t="shared" si="77"/>
        <v>0</v>
      </c>
      <c r="O257" s="278">
        <f t="shared" si="78"/>
        <v>0.49930555555329192</v>
      </c>
      <c r="P257" s="275"/>
      <c r="Q257" s="275"/>
      <c r="R257" s="275"/>
      <c r="S257" s="275"/>
      <c r="T257" s="280" t="s">
        <v>46</v>
      </c>
      <c r="U257" s="280"/>
      <c r="V257" s="280"/>
      <c r="W257" s="281" t="s">
        <v>1149</v>
      </c>
      <c r="X257" s="266"/>
      <c r="Y257" s="292"/>
      <c r="Z257" s="292"/>
      <c r="AA257" s="292"/>
      <c r="AB257" s="292"/>
      <c r="AC257" s="282"/>
      <c r="AD257" s="292"/>
    </row>
    <row r="258" spans="1:30" s="322" customFormat="1" ht="30" customHeight="1">
      <c r="A258" s="298"/>
      <c r="B258" s="271"/>
      <c r="C258" s="293"/>
      <c r="D258" s="273"/>
      <c r="E258" s="274"/>
      <c r="F258" s="275"/>
      <c r="G258" s="276">
        <v>43083.868055555555</v>
      </c>
      <c r="H258" s="276">
        <v>43084.374305555553</v>
      </c>
      <c r="I258" s="275"/>
      <c r="J258" s="275"/>
      <c r="K258" s="275"/>
      <c r="L258" s="278">
        <f t="shared" si="75"/>
        <v>0</v>
      </c>
      <c r="M258" s="278">
        <f t="shared" si="76"/>
        <v>0</v>
      </c>
      <c r="N258" s="278">
        <f t="shared" si="77"/>
        <v>0</v>
      </c>
      <c r="O258" s="278">
        <f t="shared" si="78"/>
        <v>0.50624999999854481</v>
      </c>
      <c r="P258" s="275"/>
      <c r="Q258" s="275"/>
      <c r="R258" s="275"/>
      <c r="S258" s="275"/>
      <c r="T258" s="280" t="s">
        <v>46</v>
      </c>
      <c r="U258" s="280"/>
      <c r="V258" s="280"/>
      <c r="W258" s="281" t="s">
        <v>1117</v>
      </c>
      <c r="X258" s="266"/>
      <c r="Y258" s="292"/>
      <c r="Z258" s="292"/>
      <c r="AA258" s="292"/>
      <c r="AB258" s="292"/>
      <c r="AC258" s="282"/>
      <c r="AD258" s="292"/>
    </row>
    <row r="259" spans="1:30" s="322" customFormat="1" ht="30" customHeight="1">
      <c r="A259" s="298"/>
      <c r="B259" s="271"/>
      <c r="C259" s="293"/>
      <c r="D259" s="273"/>
      <c r="E259" s="274"/>
      <c r="F259" s="275"/>
      <c r="G259" s="276">
        <v>43084.929861111108</v>
      </c>
      <c r="H259" s="276">
        <v>43085.405555555553</v>
      </c>
      <c r="I259" s="275"/>
      <c r="J259" s="275"/>
      <c r="K259" s="275"/>
      <c r="L259" s="278">
        <f t="shared" si="75"/>
        <v>0</v>
      </c>
      <c r="M259" s="278">
        <f t="shared" si="76"/>
        <v>0</v>
      </c>
      <c r="N259" s="278">
        <f t="shared" si="77"/>
        <v>0</v>
      </c>
      <c r="O259" s="278">
        <f t="shared" si="78"/>
        <v>0.47569444444525288</v>
      </c>
      <c r="P259" s="275"/>
      <c r="Q259" s="275"/>
      <c r="R259" s="275"/>
      <c r="S259" s="275"/>
      <c r="T259" s="280" t="s">
        <v>46</v>
      </c>
      <c r="U259" s="280"/>
      <c r="V259" s="280"/>
      <c r="W259" s="281" t="s">
        <v>1117</v>
      </c>
      <c r="X259" s="266"/>
      <c r="Y259" s="292"/>
      <c r="Z259" s="292"/>
      <c r="AA259" s="292"/>
      <c r="AB259" s="292"/>
      <c r="AC259" s="282"/>
      <c r="AD259" s="292"/>
    </row>
    <row r="260" spans="1:30" s="322" customFormat="1" ht="30" customHeight="1">
      <c r="A260" s="298"/>
      <c r="B260" s="271"/>
      <c r="C260" s="293"/>
      <c r="D260" s="273"/>
      <c r="E260" s="274"/>
      <c r="F260" s="275"/>
      <c r="G260" s="276">
        <v>43085.888888888891</v>
      </c>
      <c r="H260" s="276">
        <v>43086.426388888889</v>
      </c>
      <c r="I260" s="275"/>
      <c r="J260" s="275"/>
      <c r="K260" s="275"/>
      <c r="L260" s="278">
        <f t="shared" si="75"/>
        <v>0</v>
      </c>
      <c r="M260" s="278">
        <f t="shared" si="76"/>
        <v>0</v>
      </c>
      <c r="N260" s="278">
        <f t="shared" si="77"/>
        <v>0</v>
      </c>
      <c r="O260" s="278">
        <f t="shared" si="78"/>
        <v>0.53749999999854481</v>
      </c>
      <c r="P260" s="275"/>
      <c r="Q260" s="275"/>
      <c r="R260" s="275"/>
      <c r="S260" s="275"/>
      <c r="T260" s="280" t="s">
        <v>46</v>
      </c>
      <c r="U260" s="280"/>
      <c r="V260" s="280"/>
      <c r="W260" s="281" t="s">
        <v>1375</v>
      </c>
      <c r="X260" s="266"/>
      <c r="Y260" s="292"/>
      <c r="Z260" s="292"/>
      <c r="AA260" s="292"/>
      <c r="AB260" s="292"/>
      <c r="AC260" s="282"/>
      <c r="AD260" s="292"/>
    </row>
    <row r="261" spans="1:30" s="322" customFormat="1" ht="30" customHeight="1">
      <c r="A261" s="298"/>
      <c r="B261" s="271"/>
      <c r="C261" s="293"/>
      <c r="D261" s="273"/>
      <c r="E261" s="274"/>
      <c r="F261" s="275"/>
      <c r="G261" s="276">
        <v>43086.838194444441</v>
      </c>
      <c r="H261" s="276">
        <v>43087.401388888888</v>
      </c>
      <c r="I261" s="275"/>
      <c r="J261" s="275"/>
      <c r="K261" s="275"/>
      <c r="L261" s="278">
        <f t="shared" si="75"/>
        <v>0</v>
      </c>
      <c r="M261" s="278">
        <f t="shared" si="76"/>
        <v>0</v>
      </c>
      <c r="N261" s="278">
        <f t="shared" si="77"/>
        <v>0</v>
      </c>
      <c r="O261" s="278">
        <f t="shared" si="78"/>
        <v>0.56319444444670808</v>
      </c>
      <c r="P261" s="275"/>
      <c r="Q261" s="275"/>
      <c r="R261" s="275"/>
      <c r="S261" s="275"/>
      <c r="T261" s="280" t="s">
        <v>46</v>
      </c>
      <c r="U261" s="280"/>
      <c r="V261" s="280"/>
      <c r="W261" s="281" t="s">
        <v>1376</v>
      </c>
      <c r="X261" s="266"/>
      <c r="Y261" s="292"/>
      <c r="Z261" s="292"/>
      <c r="AA261" s="292"/>
      <c r="AB261" s="292"/>
      <c r="AC261" s="282"/>
      <c r="AD261" s="292"/>
    </row>
    <row r="262" spans="1:30" s="322" customFormat="1" ht="30" customHeight="1">
      <c r="A262" s="298"/>
      <c r="B262" s="271"/>
      <c r="C262" s="293"/>
      <c r="D262" s="273"/>
      <c r="E262" s="274"/>
      <c r="F262" s="275"/>
      <c r="G262" s="276">
        <v>43087.836805555555</v>
      </c>
      <c r="H262" s="276">
        <v>43089.301388888889</v>
      </c>
      <c r="I262" s="275"/>
      <c r="J262" s="275"/>
      <c r="K262" s="275"/>
      <c r="L262" s="278">
        <f t="shared" si="75"/>
        <v>0</v>
      </c>
      <c r="M262" s="278">
        <f t="shared" si="76"/>
        <v>0</v>
      </c>
      <c r="N262" s="278">
        <f t="shared" si="77"/>
        <v>0</v>
      </c>
      <c r="O262" s="278">
        <f t="shared" si="78"/>
        <v>1.4645833333343035</v>
      </c>
      <c r="P262" s="275"/>
      <c r="Q262" s="275"/>
      <c r="R262" s="275"/>
      <c r="S262" s="275"/>
      <c r="T262" s="280" t="s">
        <v>46</v>
      </c>
      <c r="U262" s="280"/>
      <c r="V262" s="280"/>
      <c r="W262" s="281" t="s">
        <v>1376</v>
      </c>
      <c r="X262" s="266"/>
      <c r="Y262" s="292"/>
      <c r="Z262" s="292"/>
      <c r="AA262" s="292"/>
      <c r="AB262" s="292"/>
      <c r="AC262" s="282"/>
      <c r="AD262" s="292"/>
    </row>
    <row r="263" spans="1:30" s="322" customFormat="1" ht="30" customHeight="1">
      <c r="A263" s="298"/>
      <c r="B263" s="271"/>
      <c r="C263" s="293"/>
      <c r="D263" s="273"/>
      <c r="E263" s="274"/>
      <c r="F263" s="275"/>
      <c r="G263" s="276">
        <v>43090.038194444445</v>
      </c>
      <c r="H263" s="276">
        <v>43090.255555555559</v>
      </c>
      <c r="I263" s="275"/>
      <c r="J263" s="275"/>
      <c r="K263" s="275"/>
      <c r="L263" s="278">
        <f t="shared" si="75"/>
        <v>0</v>
      </c>
      <c r="M263" s="278">
        <f t="shared" si="76"/>
        <v>0</v>
      </c>
      <c r="N263" s="278">
        <f t="shared" si="77"/>
        <v>0</v>
      </c>
      <c r="O263" s="278">
        <f t="shared" si="78"/>
        <v>0.21736111111385981</v>
      </c>
      <c r="P263" s="275"/>
      <c r="Q263" s="275"/>
      <c r="R263" s="275"/>
      <c r="S263" s="275"/>
      <c r="T263" s="280" t="s">
        <v>46</v>
      </c>
      <c r="U263" s="280"/>
      <c r="V263" s="280"/>
      <c r="W263" s="281" t="s">
        <v>1117</v>
      </c>
      <c r="X263" s="266"/>
      <c r="Y263" s="292"/>
      <c r="Z263" s="292"/>
      <c r="AA263" s="292"/>
      <c r="AB263" s="292"/>
      <c r="AC263" s="282"/>
      <c r="AD263" s="292"/>
    </row>
    <row r="264" spans="1:30" s="322" customFormat="1" ht="30" customHeight="1">
      <c r="A264" s="298"/>
      <c r="B264" s="271"/>
      <c r="C264" s="293"/>
      <c r="D264" s="273"/>
      <c r="E264" s="274"/>
      <c r="F264" s="275"/>
      <c r="G264" s="276">
        <v>43090.990277777775</v>
      </c>
      <c r="H264" s="276">
        <v>43091.28402777778</v>
      </c>
      <c r="I264" s="275"/>
      <c r="J264" s="275"/>
      <c r="K264" s="275"/>
      <c r="L264" s="278">
        <f t="shared" si="75"/>
        <v>0</v>
      </c>
      <c r="M264" s="278">
        <f t="shared" si="76"/>
        <v>0</v>
      </c>
      <c r="N264" s="278">
        <f t="shared" si="77"/>
        <v>0</v>
      </c>
      <c r="O264" s="278">
        <f t="shared" si="78"/>
        <v>0.29375000000436557</v>
      </c>
      <c r="P264" s="275"/>
      <c r="Q264" s="275"/>
      <c r="R264" s="275"/>
      <c r="S264" s="275"/>
      <c r="T264" s="280" t="s">
        <v>46</v>
      </c>
      <c r="U264" s="280"/>
      <c r="V264" s="280"/>
      <c r="W264" s="281" t="s">
        <v>1375</v>
      </c>
      <c r="X264" s="266"/>
      <c r="Y264" s="292"/>
      <c r="Z264" s="292"/>
      <c r="AA264" s="292"/>
      <c r="AB264" s="292"/>
      <c r="AC264" s="282"/>
      <c r="AD264" s="292"/>
    </row>
    <row r="265" spans="1:30" s="322" customFormat="1" ht="30" customHeight="1">
      <c r="A265" s="298"/>
      <c r="B265" s="271"/>
      <c r="C265" s="293"/>
      <c r="D265" s="273"/>
      <c r="E265" s="274"/>
      <c r="F265" s="275"/>
      <c r="G265" s="276">
        <v>43092.017361111109</v>
      </c>
      <c r="H265" s="276">
        <v>43092.309027777781</v>
      </c>
      <c r="I265" s="275"/>
      <c r="J265" s="275"/>
      <c r="K265" s="275"/>
      <c r="L265" s="278">
        <f t="shared" si="75"/>
        <v>0</v>
      </c>
      <c r="M265" s="278">
        <f t="shared" si="76"/>
        <v>0</v>
      </c>
      <c r="N265" s="278">
        <f t="shared" si="77"/>
        <v>0</v>
      </c>
      <c r="O265" s="278">
        <f t="shared" si="78"/>
        <v>0.29166666667151731</v>
      </c>
      <c r="P265" s="275"/>
      <c r="Q265" s="275"/>
      <c r="R265" s="275"/>
      <c r="S265" s="275"/>
      <c r="T265" s="280" t="s">
        <v>46</v>
      </c>
      <c r="U265" s="280"/>
      <c r="V265" s="280"/>
      <c r="W265" s="281" t="s">
        <v>1149</v>
      </c>
      <c r="X265" s="266"/>
      <c r="Y265" s="292"/>
      <c r="Z265" s="292"/>
      <c r="AA265" s="292"/>
      <c r="AB265" s="292"/>
      <c r="AC265" s="282"/>
      <c r="AD265" s="292"/>
    </row>
    <row r="266" spans="1:30" s="322" customFormat="1" ht="30" customHeight="1">
      <c r="A266" s="298"/>
      <c r="B266" s="271"/>
      <c r="C266" s="293"/>
      <c r="D266" s="273"/>
      <c r="E266" s="274"/>
      <c r="F266" s="275"/>
      <c r="G266" s="276">
        <v>43092.936111111114</v>
      </c>
      <c r="H266" s="276">
        <v>43093.315972222219</v>
      </c>
      <c r="I266" s="275"/>
      <c r="J266" s="275"/>
      <c r="K266" s="275"/>
      <c r="L266" s="278">
        <f t="shared" si="75"/>
        <v>0</v>
      </c>
      <c r="M266" s="278">
        <f t="shared" si="76"/>
        <v>0</v>
      </c>
      <c r="N266" s="278">
        <f t="shared" si="77"/>
        <v>0</v>
      </c>
      <c r="O266" s="278">
        <f t="shared" si="78"/>
        <v>0.37986111110512866</v>
      </c>
      <c r="P266" s="275"/>
      <c r="Q266" s="275"/>
      <c r="R266" s="275"/>
      <c r="S266" s="275"/>
      <c r="T266" s="280" t="s">
        <v>46</v>
      </c>
      <c r="U266" s="280"/>
      <c r="V266" s="280"/>
      <c r="W266" s="281" t="s">
        <v>1380</v>
      </c>
      <c r="X266" s="266"/>
      <c r="Y266" s="292"/>
      <c r="Z266" s="292"/>
      <c r="AA266" s="292"/>
      <c r="AB266" s="292"/>
      <c r="AC266" s="282"/>
      <c r="AD266" s="292"/>
    </row>
    <row r="267" spans="1:30" s="322" customFormat="1" ht="30" customHeight="1">
      <c r="A267" s="298"/>
      <c r="B267" s="271"/>
      <c r="C267" s="293"/>
      <c r="D267" s="273"/>
      <c r="E267" s="274"/>
      <c r="F267" s="275"/>
      <c r="G267" s="276">
        <v>43094.003472222219</v>
      </c>
      <c r="H267" s="276">
        <v>43094.416666666664</v>
      </c>
      <c r="I267" s="275"/>
      <c r="J267" s="275"/>
      <c r="K267" s="275"/>
      <c r="L267" s="278">
        <f t="shared" si="75"/>
        <v>0</v>
      </c>
      <c r="M267" s="278">
        <f t="shared" si="76"/>
        <v>0</v>
      </c>
      <c r="N267" s="278">
        <f t="shared" si="77"/>
        <v>0</v>
      </c>
      <c r="O267" s="278">
        <f t="shared" si="78"/>
        <v>0.41319444444525288</v>
      </c>
      <c r="P267" s="275"/>
      <c r="Q267" s="275"/>
      <c r="R267" s="275"/>
      <c r="S267" s="275"/>
      <c r="T267" s="280" t="s">
        <v>46</v>
      </c>
      <c r="U267" s="280"/>
      <c r="V267" s="280"/>
      <c r="W267" s="281" t="s">
        <v>1153</v>
      </c>
      <c r="X267" s="266"/>
      <c r="Y267" s="292"/>
      <c r="Z267" s="292"/>
      <c r="AA267" s="292"/>
      <c r="AB267" s="292"/>
      <c r="AC267" s="282"/>
      <c r="AD267" s="292"/>
    </row>
    <row r="268" spans="1:30" s="322" customFormat="1" ht="30" customHeight="1">
      <c r="A268" s="298"/>
      <c r="B268" s="271"/>
      <c r="C268" s="293"/>
      <c r="D268" s="273"/>
      <c r="E268" s="274"/>
      <c r="F268" s="275"/>
      <c r="G268" s="276">
        <v>43095.114583333336</v>
      </c>
      <c r="H268" s="276">
        <v>43095.361111111109</v>
      </c>
      <c r="I268" s="275"/>
      <c r="J268" s="275"/>
      <c r="K268" s="275"/>
      <c r="L268" s="278">
        <f t="shared" si="75"/>
        <v>0</v>
      </c>
      <c r="M268" s="278">
        <f t="shared" si="76"/>
        <v>0</v>
      </c>
      <c r="N268" s="278">
        <f t="shared" si="77"/>
        <v>0</v>
      </c>
      <c r="O268" s="278">
        <f t="shared" si="78"/>
        <v>0.24652777777373558</v>
      </c>
      <c r="P268" s="275"/>
      <c r="Q268" s="275"/>
      <c r="R268" s="275"/>
      <c r="S268" s="275"/>
      <c r="T268" s="280" t="s">
        <v>46</v>
      </c>
      <c r="U268" s="280"/>
      <c r="V268" s="280"/>
      <c r="W268" s="281" t="s">
        <v>1153</v>
      </c>
      <c r="X268" s="266"/>
      <c r="Y268" s="292"/>
      <c r="Z268" s="292"/>
      <c r="AA268" s="292"/>
      <c r="AB268" s="292"/>
      <c r="AC268" s="282"/>
      <c r="AD268" s="292"/>
    </row>
    <row r="269" spans="1:30" s="322" customFormat="1" ht="30" customHeight="1">
      <c r="A269" s="298"/>
      <c r="B269" s="271"/>
      <c r="C269" s="293"/>
      <c r="D269" s="273"/>
      <c r="E269" s="274"/>
      <c r="F269" s="275"/>
      <c r="G269" s="276">
        <v>43095.961111111108</v>
      </c>
      <c r="H269" s="276">
        <v>43096.524305555555</v>
      </c>
      <c r="I269" s="275"/>
      <c r="J269" s="275"/>
      <c r="K269" s="275"/>
      <c r="L269" s="278">
        <f t="shared" si="75"/>
        <v>0</v>
      </c>
      <c r="M269" s="278">
        <f t="shared" si="76"/>
        <v>0</v>
      </c>
      <c r="N269" s="278">
        <f t="shared" si="77"/>
        <v>0</v>
      </c>
      <c r="O269" s="278">
        <f t="shared" si="78"/>
        <v>0.56319444444670808</v>
      </c>
      <c r="P269" s="275"/>
      <c r="Q269" s="275"/>
      <c r="R269" s="275"/>
      <c r="S269" s="275"/>
      <c r="T269" s="280" t="s">
        <v>46</v>
      </c>
      <c r="U269" s="280"/>
      <c r="V269" s="280"/>
      <c r="W269" s="281" t="s">
        <v>1153</v>
      </c>
      <c r="X269" s="266"/>
      <c r="Y269" s="292"/>
      <c r="Z269" s="292"/>
      <c r="AA269" s="292"/>
      <c r="AB269" s="292"/>
      <c r="AC269" s="282"/>
      <c r="AD269" s="292"/>
    </row>
    <row r="270" spans="1:30" s="322" customFormat="1" ht="30" customHeight="1">
      <c r="A270" s="298"/>
      <c r="B270" s="271"/>
      <c r="C270" s="293"/>
      <c r="D270" s="273"/>
      <c r="E270" s="274"/>
      <c r="F270" s="275"/>
      <c r="G270" s="276">
        <v>43097.036805555559</v>
      </c>
      <c r="H270" s="276">
        <v>43097.431250000001</v>
      </c>
      <c r="I270" s="275"/>
      <c r="J270" s="275"/>
      <c r="K270" s="275"/>
      <c r="L270" s="278">
        <f t="shared" si="75"/>
        <v>0</v>
      </c>
      <c r="M270" s="278">
        <f t="shared" si="76"/>
        <v>0</v>
      </c>
      <c r="N270" s="278">
        <f t="shared" si="77"/>
        <v>0</v>
      </c>
      <c r="O270" s="278">
        <f t="shared" si="78"/>
        <v>0.3944444444423425</v>
      </c>
      <c r="P270" s="275"/>
      <c r="Q270" s="275"/>
      <c r="R270" s="275"/>
      <c r="S270" s="275"/>
      <c r="T270" s="280" t="s">
        <v>46</v>
      </c>
      <c r="U270" s="280"/>
      <c r="V270" s="280"/>
      <c r="W270" s="281" t="s">
        <v>1153</v>
      </c>
      <c r="X270" s="266"/>
      <c r="Y270" s="292"/>
      <c r="Z270" s="292"/>
      <c r="AA270" s="292"/>
      <c r="AB270" s="292"/>
      <c r="AC270" s="282"/>
      <c r="AD270" s="292"/>
    </row>
    <row r="271" spans="1:30" s="322" customFormat="1" ht="30" customHeight="1">
      <c r="A271" s="298"/>
      <c r="B271" s="271"/>
      <c r="C271" s="293"/>
      <c r="D271" s="273"/>
      <c r="E271" s="274"/>
      <c r="F271" s="275"/>
      <c r="G271" s="276">
        <v>43097.974999999999</v>
      </c>
      <c r="H271" s="276">
        <v>43098.309027777781</v>
      </c>
      <c r="I271" s="275"/>
      <c r="J271" s="275"/>
      <c r="K271" s="275"/>
      <c r="L271" s="278">
        <f t="shared" si="75"/>
        <v>0</v>
      </c>
      <c r="M271" s="278">
        <f t="shared" si="76"/>
        <v>0</v>
      </c>
      <c r="N271" s="278">
        <f t="shared" si="77"/>
        <v>0</v>
      </c>
      <c r="O271" s="278">
        <f t="shared" si="78"/>
        <v>0.33402777778246673</v>
      </c>
      <c r="P271" s="275"/>
      <c r="Q271" s="275"/>
      <c r="R271" s="275"/>
      <c r="S271" s="275"/>
      <c r="T271" s="280" t="s">
        <v>46</v>
      </c>
      <c r="U271" s="280"/>
      <c r="V271" s="280"/>
      <c r="W271" s="281" t="s">
        <v>1386</v>
      </c>
      <c r="X271" s="266"/>
      <c r="Y271" s="292"/>
      <c r="Z271" s="292"/>
      <c r="AA271" s="292"/>
      <c r="AB271" s="292"/>
      <c r="AC271" s="282"/>
      <c r="AD271" s="292"/>
    </row>
    <row r="272" spans="1:30" s="322" customFormat="1" ht="30" customHeight="1">
      <c r="A272" s="298"/>
      <c r="B272" s="271"/>
      <c r="C272" s="293"/>
      <c r="D272" s="273"/>
      <c r="E272" s="274"/>
      <c r="F272" s="275"/>
      <c r="G272" s="276">
        <v>43098.874305555553</v>
      </c>
      <c r="H272" s="276">
        <v>43099.445138888892</v>
      </c>
      <c r="I272" s="275"/>
      <c r="J272" s="275"/>
      <c r="K272" s="275"/>
      <c r="L272" s="278">
        <f t="shared" si="75"/>
        <v>0</v>
      </c>
      <c r="M272" s="278">
        <f t="shared" si="76"/>
        <v>0</v>
      </c>
      <c r="N272" s="278">
        <f t="shared" si="77"/>
        <v>0</v>
      </c>
      <c r="O272" s="278">
        <f t="shared" si="78"/>
        <v>0.57083333333866904</v>
      </c>
      <c r="P272" s="275"/>
      <c r="Q272" s="275"/>
      <c r="R272" s="275"/>
      <c r="S272" s="275"/>
      <c r="T272" s="280" t="s">
        <v>46</v>
      </c>
      <c r="U272" s="280"/>
      <c r="V272" s="280"/>
      <c r="W272" s="281" t="s">
        <v>1110</v>
      </c>
      <c r="X272" s="266"/>
      <c r="Y272" s="292"/>
      <c r="Z272" s="292"/>
      <c r="AA272" s="292"/>
      <c r="AB272" s="292"/>
      <c r="AC272" s="282"/>
      <c r="AD272" s="292"/>
    </row>
    <row r="273" spans="1:31" s="322" customFormat="1" ht="30" customHeight="1">
      <c r="A273" s="298"/>
      <c r="B273" s="271"/>
      <c r="C273" s="293"/>
      <c r="D273" s="273"/>
      <c r="E273" s="274"/>
      <c r="F273" s="275"/>
      <c r="G273" s="276">
        <v>43099.866666666669</v>
      </c>
      <c r="H273" s="276">
        <v>43100.401388888888</v>
      </c>
      <c r="I273" s="275"/>
      <c r="J273" s="275"/>
      <c r="K273" s="275"/>
      <c r="L273" s="278">
        <f t="shared" si="75"/>
        <v>0</v>
      </c>
      <c r="M273" s="278">
        <f t="shared" si="76"/>
        <v>0</v>
      </c>
      <c r="N273" s="278">
        <f t="shared" si="77"/>
        <v>0</v>
      </c>
      <c r="O273" s="278">
        <f t="shared" si="78"/>
        <v>0.53472222221898846</v>
      </c>
      <c r="P273" s="275"/>
      <c r="Q273" s="275"/>
      <c r="R273" s="275"/>
      <c r="S273" s="275"/>
      <c r="T273" s="280" t="s">
        <v>46</v>
      </c>
      <c r="U273" s="280"/>
      <c r="V273" s="280"/>
      <c r="W273" s="281" t="s">
        <v>1117</v>
      </c>
      <c r="X273" s="266"/>
      <c r="Y273" s="292"/>
      <c r="Z273" s="292"/>
      <c r="AA273" s="292"/>
      <c r="AB273" s="292"/>
      <c r="AC273" s="282"/>
      <c r="AD273" s="292"/>
    </row>
    <row r="274" spans="1:31" s="322" customFormat="1" ht="30" customHeight="1">
      <c r="A274" s="298"/>
      <c r="B274" s="271"/>
      <c r="C274" s="293"/>
      <c r="D274" s="273"/>
      <c r="E274" s="274"/>
      <c r="F274" s="275"/>
      <c r="G274" s="276">
        <v>43100.810416666667</v>
      </c>
      <c r="H274" s="276">
        <v>43101</v>
      </c>
      <c r="I274" s="275"/>
      <c r="J274" s="275"/>
      <c r="K274" s="275"/>
      <c r="L274" s="278">
        <f t="shared" si="75"/>
        <v>0</v>
      </c>
      <c r="M274" s="278">
        <f t="shared" si="76"/>
        <v>0</v>
      </c>
      <c r="N274" s="278">
        <f t="shared" si="77"/>
        <v>0</v>
      </c>
      <c r="O274" s="278">
        <f t="shared" si="78"/>
        <v>0.18958333333284827</v>
      </c>
      <c r="P274" s="275"/>
      <c r="Q274" s="275"/>
      <c r="R274" s="275"/>
      <c r="S274" s="275"/>
      <c r="T274" s="280" t="s">
        <v>46</v>
      </c>
      <c r="U274" s="280"/>
      <c r="V274" s="280"/>
      <c r="W274" s="281" t="s">
        <v>1117</v>
      </c>
      <c r="X274" s="266"/>
      <c r="Y274" s="292"/>
      <c r="Z274" s="292"/>
      <c r="AA274" s="292"/>
      <c r="AB274" s="292"/>
      <c r="AC274" s="282"/>
      <c r="AD274" s="292"/>
    </row>
    <row r="275" spans="1:31" s="324" customFormat="1" ht="30" customHeight="1">
      <c r="A275" s="291"/>
      <c r="B275" s="292"/>
      <c r="C275" s="293" t="s">
        <v>47</v>
      </c>
      <c r="D275" s="292"/>
      <c r="E275" s="274"/>
      <c r="F275" s="275" t="s">
        <v>43</v>
      </c>
      <c r="G275" s="334"/>
      <c r="H275" s="334"/>
      <c r="I275" s="275" t="s">
        <v>43</v>
      </c>
      <c r="J275" s="275" t="s">
        <v>43</v>
      </c>
      <c r="K275" s="274"/>
      <c r="L275" s="278">
        <f>SUM(L249:L274)</f>
        <v>0</v>
      </c>
      <c r="M275" s="278">
        <f>SUM(M249:M274)</f>
        <v>0</v>
      </c>
      <c r="N275" s="278">
        <f>SUM(N249:N274)</f>
        <v>2.9166666667151731E-2</v>
      </c>
      <c r="O275" s="278">
        <f>SUM(O249:O274)</f>
        <v>14.410416666680248</v>
      </c>
      <c r="P275" s="275"/>
      <c r="Q275" s="275"/>
      <c r="R275" s="275"/>
      <c r="S275" s="275"/>
      <c r="T275" s="292"/>
      <c r="U275" s="292"/>
      <c r="V275" s="292"/>
      <c r="W275" s="308"/>
      <c r="X275" s="266"/>
      <c r="Y275" s="282">
        <f>$AE$9-((N275*24))</f>
        <v>743.29999999998836</v>
      </c>
      <c r="Z275" s="274">
        <v>515</v>
      </c>
      <c r="AA275" s="273">
        <v>235.952</v>
      </c>
      <c r="AB275" s="283">
        <f>Z275*AA275</f>
        <v>121515.28</v>
      </c>
      <c r="AC275" s="282">
        <f>(AB275*(Y275-L275*24))/Y275</f>
        <v>121515.28</v>
      </c>
      <c r="AD275" s="282">
        <f>(AC275/AB275)*100</f>
        <v>100</v>
      </c>
      <c r="AE275" s="322"/>
    </row>
    <row r="276" spans="1:31" s="322" customFormat="1" ht="30" customHeight="1">
      <c r="A276" s="298">
        <v>32</v>
      </c>
      <c r="B276" s="271" t="s">
        <v>103</v>
      </c>
      <c r="C276" s="293" t="s">
        <v>104</v>
      </c>
      <c r="D276" s="273">
        <v>235.952</v>
      </c>
      <c r="E276" s="274" t="s">
        <v>534</v>
      </c>
      <c r="F276" s="275" t="s">
        <v>43</v>
      </c>
      <c r="G276" s="276">
        <v>43077.856944444444</v>
      </c>
      <c r="H276" s="276">
        <v>43078.499305555553</v>
      </c>
      <c r="I276" s="275" t="s">
        <v>43</v>
      </c>
      <c r="J276" s="275" t="s">
        <v>43</v>
      </c>
      <c r="K276" s="274"/>
      <c r="L276" s="278">
        <f>IF(RIGHT(T276)="T",(+H276-G276),0)</f>
        <v>0</v>
      </c>
      <c r="M276" s="278">
        <f>IF(RIGHT(T276)="U",(+H276-G276),0)</f>
        <v>0</v>
      </c>
      <c r="N276" s="278">
        <f>IF(RIGHT(T276)="C",(+H276-G276),0)</f>
        <v>0</v>
      </c>
      <c r="O276" s="278">
        <f>IF(RIGHT(T276)="D",(+H276-G276),0)</f>
        <v>0.64236111110949423</v>
      </c>
      <c r="P276" s="275"/>
      <c r="Q276" s="275"/>
      <c r="R276" s="275"/>
      <c r="S276" s="275"/>
      <c r="T276" s="280" t="s">
        <v>46</v>
      </c>
      <c r="U276" s="280"/>
      <c r="V276" s="280"/>
      <c r="W276" s="281" t="s">
        <v>1369</v>
      </c>
      <c r="X276" s="266"/>
      <c r="Y276" s="292"/>
      <c r="Z276" s="292"/>
      <c r="AA276" s="292"/>
      <c r="AB276" s="292"/>
      <c r="AC276" s="282"/>
      <c r="AD276" s="292"/>
    </row>
    <row r="277" spans="1:31" s="322" customFormat="1" ht="30" customHeight="1">
      <c r="A277" s="298"/>
      <c r="B277" s="271"/>
      <c r="C277" s="293"/>
      <c r="D277" s="273"/>
      <c r="E277" s="274"/>
      <c r="F277" s="275"/>
      <c r="G277" s="276">
        <v>43078.546527777777</v>
      </c>
      <c r="H277" s="276">
        <v>43081.500694444447</v>
      </c>
      <c r="I277" s="275"/>
      <c r="J277" s="275"/>
      <c r="K277" s="274"/>
      <c r="L277" s="278">
        <f>IF(RIGHT(T277)="T",(+H277-G277),0)</f>
        <v>0</v>
      </c>
      <c r="M277" s="278">
        <f>IF(RIGHT(T277)="U",(+H277-G277),0)</f>
        <v>0</v>
      </c>
      <c r="N277" s="278">
        <f>IF(RIGHT(T277)="C",(+H277-G277),0)</f>
        <v>0</v>
      </c>
      <c r="O277" s="278">
        <f>IF(RIGHT(T277)="D",(+H277-G277),0)</f>
        <v>2.9541666666700621</v>
      </c>
      <c r="P277" s="275"/>
      <c r="Q277" s="275"/>
      <c r="R277" s="275"/>
      <c r="S277" s="275"/>
      <c r="T277" s="280" t="s">
        <v>46</v>
      </c>
      <c r="U277" s="280"/>
      <c r="V277" s="280"/>
      <c r="W277" s="281" t="s">
        <v>1110</v>
      </c>
      <c r="X277" s="266"/>
      <c r="Y277" s="292"/>
      <c r="Z277" s="292"/>
      <c r="AA277" s="292"/>
      <c r="AB277" s="292"/>
      <c r="AC277" s="282"/>
      <c r="AD277" s="292"/>
    </row>
    <row r="278" spans="1:31" s="322" customFormat="1" ht="30" customHeight="1">
      <c r="A278" s="298"/>
      <c r="B278" s="271"/>
      <c r="C278" s="293"/>
      <c r="D278" s="273"/>
      <c r="E278" s="274"/>
      <c r="F278" s="275"/>
      <c r="G278" s="289"/>
      <c r="H278" s="289"/>
      <c r="I278" s="275"/>
      <c r="J278" s="275"/>
      <c r="K278" s="274"/>
      <c r="L278" s="278">
        <f>IF(RIGHT(T278)="T",(+H278-G278),0)</f>
        <v>0</v>
      </c>
      <c r="M278" s="278">
        <f>IF(RIGHT(T278)="U",(+H278-G278),0)</f>
        <v>0</v>
      </c>
      <c r="N278" s="278">
        <f>IF(RIGHT(T278)="C",(+H278-G278),0)</f>
        <v>0</v>
      </c>
      <c r="O278" s="278">
        <f>IF(RIGHT(T278)="D",(+H278-G278),0)</f>
        <v>0</v>
      </c>
      <c r="P278" s="275"/>
      <c r="Q278" s="275"/>
      <c r="R278" s="275"/>
      <c r="S278" s="275"/>
      <c r="T278" s="188"/>
      <c r="U278" s="188"/>
      <c r="V278" s="188"/>
      <c r="W278" s="290"/>
      <c r="X278" s="266"/>
      <c r="Y278" s="292"/>
      <c r="Z278" s="292"/>
      <c r="AA278" s="292"/>
      <c r="AB278" s="292"/>
      <c r="AC278" s="282"/>
      <c r="AD278" s="292"/>
    </row>
    <row r="279" spans="1:31" s="322" customFormat="1" ht="30" customHeight="1">
      <c r="A279" s="298"/>
      <c r="B279" s="271"/>
      <c r="C279" s="293"/>
      <c r="D279" s="273"/>
      <c r="E279" s="274"/>
      <c r="F279" s="275"/>
      <c r="G279" s="289"/>
      <c r="H279" s="289"/>
      <c r="I279" s="275"/>
      <c r="J279" s="275"/>
      <c r="K279" s="274"/>
      <c r="L279" s="278">
        <f>IF(RIGHT(T279)="T",(+H279-G279),0)</f>
        <v>0</v>
      </c>
      <c r="M279" s="278">
        <f>IF(RIGHT(T279)="U",(+H279-G279),0)</f>
        <v>0</v>
      </c>
      <c r="N279" s="278">
        <f>IF(RIGHT(T279)="C",(+H279-G279),0)</f>
        <v>0</v>
      </c>
      <c r="O279" s="278">
        <f>IF(RIGHT(T279)="D",(+H279-G279),0)</f>
        <v>0</v>
      </c>
      <c r="P279" s="275"/>
      <c r="Q279" s="275"/>
      <c r="R279" s="275"/>
      <c r="S279" s="275"/>
      <c r="T279" s="188"/>
      <c r="U279" s="188"/>
      <c r="V279" s="188"/>
      <c r="W279" s="290"/>
      <c r="X279" s="266"/>
      <c r="Y279" s="292"/>
      <c r="Z279" s="292"/>
      <c r="AA279" s="292"/>
      <c r="AB279" s="292"/>
      <c r="AC279" s="282"/>
      <c r="AD279" s="292"/>
    </row>
    <row r="280" spans="1:31" s="324" customFormat="1" ht="30" customHeight="1">
      <c r="A280" s="291"/>
      <c r="B280" s="292"/>
      <c r="C280" s="293" t="s">
        <v>47</v>
      </c>
      <c r="D280" s="292"/>
      <c r="E280" s="274"/>
      <c r="F280" s="275" t="s">
        <v>43</v>
      </c>
      <c r="G280" s="294"/>
      <c r="H280" s="294"/>
      <c r="I280" s="275" t="s">
        <v>43</v>
      </c>
      <c r="J280" s="275" t="s">
        <v>43</v>
      </c>
      <c r="K280" s="275" t="s">
        <v>43</v>
      </c>
      <c r="L280" s="278">
        <f>SUM(L276:L279)</f>
        <v>0</v>
      </c>
      <c r="M280" s="278">
        <f>SUM(M276:M279)</f>
        <v>0</v>
      </c>
      <c r="N280" s="278">
        <f>SUM(N276:N279)</f>
        <v>0</v>
      </c>
      <c r="O280" s="278">
        <f>SUM(O276:O279)</f>
        <v>3.5965277777795563</v>
      </c>
      <c r="P280" s="275"/>
      <c r="Q280" s="275"/>
      <c r="R280" s="275"/>
      <c r="S280" s="275"/>
      <c r="T280" s="292"/>
      <c r="U280" s="292"/>
      <c r="V280" s="292"/>
      <c r="W280" s="308"/>
      <c r="X280" s="266"/>
      <c r="Y280" s="282">
        <f>$AE$9-((N280*24))</f>
        <v>744</v>
      </c>
      <c r="Z280" s="274">
        <v>515</v>
      </c>
      <c r="AA280" s="273">
        <v>235.952</v>
      </c>
      <c r="AB280" s="283">
        <f>Z280*AA280</f>
        <v>121515.28</v>
      </c>
      <c r="AC280" s="282">
        <f>(AB280*(Y280-L280*24))/Y280</f>
        <v>121515.27999999998</v>
      </c>
      <c r="AD280" s="282">
        <f>(AC280/AB280)*100</f>
        <v>99.999999999999986</v>
      </c>
      <c r="AE280" s="322"/>
    </row>
    <row r="281" spans="1:31" s="296" customFormat="1" ht="30" customHeight="1">
      <c r="A281" s="298">
        <v>33</v>
      </c>
      <c r="B281" s="271" t="s">
        <v>105</v>
      </c>
      <c r="C281" s="293" t="s">
        <v>106</v>
      </c>
      <c r="D281" s="273">
        <v>260.05099999999999</v>
      </c>
      <c r="E281" s="274" t="s">
        <v>534</v>
      </c>
      <c r="F281" s="275" t="s">
        <v>43</v>
      </c>
      <c r="G281" s="276">
        <v>43081.503472222219</v>
      </c>
      <c r="H281" s="276">
        <v>43082.510416666664</v>
      </c>
      <c r="I281" s="275" t="s">
        <v>43</v>
      </c>
      <c r="J281" s="275" t="s">
        <v>43</v>
      </c>
      <c r="K281" s="275" t="s">
        <v>43</v>
      </c>
      <c r="L281" s="278">
        <f t="shared" ref="L281:L290" si="79">IF(RIGHT(T281)="T",(+H281-G281),0)</f>
        <v>0</v>
      </c>
      <c r="M281" s="278">
        <f t="shared" ref="M281:M290" si="80">IF(RIGHT(T281)="U",(+H281-G281),0)</f>
        <v>0</v>
      </c>
      <c r="N281" s="278">
        <f t="shared" ref="N281:N290" si="81">IF(RIGHT(T281)="C",(+H281-G281),0)</f>
        <v>0</v>
      </c>
      <c r="O281" s="278">
        <f t="shared" ref="O281:O290" si="82">IF(RIGHT(T281)="D",(+H281-G281),0)</f>
        <v>1.0069444444452529</v>
      </c>
      <c r="P281" s="275"/>
      <c r="Q281" s="275"/>
      <c r="R281" s="275"/>
      <c r="S281" s="275"/>
      <c r="T281" s="280" t="s">
        <v>46</v>
      </c>
      <c r="U281" s="280"/>
      <c r="V281" s="280"/>
      <c r="W281" s="281" t="s">
        <v>1110</v>
      </c>
      <c r="X281" s="266"/>
      <c r="Y281" s="292"/>
      <c r="Z281" s="292"/>
      <c r="AA281" s="292"/>
      <c r="AB281" s="292"/>
      <c r="AC281" s="282"/>
      <c r="AD281" s="292"/>
    </row>
    <row r="282" spans="1:31" s="296" customFormat="1" ht="30" customHeight="1">
      <c r="A282" s="298"/>
      <c r="B282" s="271"/>
      <c r="C282" s="293"/>
      <c r="D282" s="273"/>
      <c r="E282" s="274"/>
      <c r="F282" s="275"/>
      <c r="G282" s="276">
        <v>43085.888888888891</v>
      </c>
      <c r="H282" s="276">
        <v>43086.405555555553</v>
      </c>
      <c r="I282" s="275"/>
      <c r="J282" s="275"/>
      <c r="K282" s="275"/>
      <c r="L282" s="278">
        <f t="shared" si="79"/>
        <v>0</v>
      </c>
      <c r="M282" s="278">
        <f t="shared" si="80"/>
        <v>0</v>
      </c>
      <c r="N282" s="278">
        <f t="shared" si="81"/>
        <v>0</v>
      </c>
      <c r="O282" s="278">
        <f t="shared" si="82"/>
        <v>0.51666666666278616</v>
      </c>
      <c r="P282" s="275"/>
      <c r="Q282" s="275"/>
      <c r="R282" s="275"/>
      <c r="S282" s="275"/>
      <c r="T282" s="280" t="s">
        <v>46</v>
      </c>
      <c r="U282" s="280"/>
      <c r="V282" s="280"/>
      <c r="W282" s="281" t="s">
        <v>1375</v>
      </c>
      <c r="X282" s="266"/>
      <c r="Y282" s="292"/>
      <c r="Z282" s="292"/>
      <c r="AA282" s="292"/>
      <c r="AB282" s="292"/>
      <c r="AC282" s="282"/>
      <c r="AD282" s="292"/>
    </row>
    <row r="283" spans="1:31" s="296" customFormat="1" ht="30" customHeight="1">
      <c r="A283" s="298"/>
      <c r="B283" s="271"/>
      <c r="C283" s="293"/>
      <c r="D283" s="273"/>
      <c r="E283" s="274"/>
      <c r="F283" s="275"/>
      <c r="G283" s="276">
        <v>43098.875</v>
      </c>
      <c r="H283" s="276">
        <v>43099.443055555559</v>
      </c>
      <c r="I283" s="275"/>
      <c r="J283" s="275"/>
      <c r="K283" s="275"/>
      <c r="L283" s="278">
        <f t="shared" si="79"/>
        <v>0</v>
      </c>
      <c r="M283" s="278">
        <f t="shared" si="80"/>
        <v>0</v>
      </c>
      <c r="N283" s="278">
        <f t="shared" si="81"/>
        <v>0</v>
      </c>
      <c r="O283" s="278">
        <f t="shared" si="82"/>
        <v>0.56805555555911269</v>
      </c>
      <c r="P283" s="275"/>
      <c r="Q283" s="275"/>
      <c r="R283" s="275"/>
      <c r="S283" s="275"/>
      <c r="T283" s="280" t="s">
        <v>46</v>
      </c>
      <c r="U283" s="280"/>
      <c r="V283" s="280"/>
      <c r="W283" s="281" t="s">
        <v>1110</v>
      </c>
      <c r="X283" s="266"/>
      <c r="Y283" s="292"/>
      <c r="Z283" s="292"/>
      <c r="AA283" s="292"/>
      <c r="AB283" s="292"/>
      <c r="AC283" s="282"/>
      <c r="AD283" s="292"/>
    </row>
    <row r="284" spans="1:31" s="296" customFormat="1" ht="30" customHeight="1">
      <c r="A284" s="298"/>
      <c r="B284" s="271"/>
      <c r="C284" s="293"/>
      <c r="D284" s="273"/>
      <c r="E284" s="274"/>
      <c r="F284" s="275"/>
      <c r="G284" s="276">
        <v>43099.867361111108</v>
      </c>
      <c r="H284" s="276">
        <v>43100.375</v>
      </c>
      <c r="I284" s="275"/>
      <c r="J284" s="275"/>
      <c r="K284" s="275"/>
      <c r="L284" s="278">
        <f t="shared" si="79"/>
        <v>0</v>
      </c>
      <c r="M284" s="278">
        <f t="shared" si="80"/>
        <v>0</v>
      </c>
      <c r="N284" s="278">
        <f t="shared" si="81"/>
        <v>0</v>
      </c>
      <c r="O284" s="278">
        <f t="shared" si="82"/>
        <v>0.50763888889196096</v>
      </c>
      <c r="P284" s="275"/>
      <c r="Q284" s="275"/>
      <c r="R284" s="275"/>
      <c r="S284" s="275"/>
      <c r="T284" s="280" t="s">
        <v>46</v>
      </c>
      <c r="U284" s="280"/>
      <c r="V284" s="280"/>
      <c r="W284" s="281" t="s">
        <v>1117</v>
      </c>
      <c r="X284" s="266"/>
      <c r="Y284" s="292"/>
      <c r="Z284" s="292"/>
      <c r="AA284" s="292"/>
      <c r="AB284" s="292"/>
      <c r="AC284" s="282"/>
      <c r="AD284" s="292"/>
    </row>
    <row r="285" spans="1:31" s="296" customFormat="1" ht="30" customHeight="1">
      <c r="A285" s="298"/>
      <c r="B285" s="271"/>
      <c r="C285" s="293"/>
      <c r="D285" s="273"/>
      <c r="E285" s="274"/>
      <c r="F285" s="275"/>
      <c r="G285" s="276">
        <v>43100.811111111114</v>
      </c>
      <c r="H285" s="276">
        <v>43101</v>
      </c>
      <c r="I285" s="275"/>
      <c r="J285" s="275"/>
      <c r="K285" s="275"/>
      <c r="L285" s="278">
        <f t="shared" si="79"/>
        <v>0</v>
      </c>
      <c r="M285" s="278">
        <f t="shared" si="80"/>
        <v>0</v>
      </c>
      <c r="N285" s="278">
        <f t="shared" si="81"/>
        <v>0</v>
      </c>
      <c r="O285" s="278">
        <f t="shared" si="82"/>
        <v>0.18888888888614019</v>
      </c>
      <c r="P285" s="275"/>
      <c r="Q285" s="275"/>
      <c r="R285" s="275"/>
      <c r="S285" s="275"/>
      <c r="T285" s="280" t="s">
        <v>46</v>
      </c>
      <c r="U285" s="280"/>
      <c r="V285" s="280"/>
      <c r="W285" s="281" t="s">
        <v>1117</v>
      </c>
      <c r="X285" s="266"/>
      <c r="Y285" s="292"/>
      <c r="Z285" s="292"/>
      <c r="AA285" s="292"/>
      <c r="AB285" s="292"/>
      <c r="AC285" s="282"/>
      <c r="AD285" s="292"/>
    </row>
    <row r="286" spans="1:31" s="296" customFormat="1" ht="30" customHeight="1">
      <c r="A286" s="298"/>
      <c r="B286" s="271"/>
      <c r="C286" s="293"/>
      <c r="D286" s="273"/>
      <c r="E286" s="274"/>
      <c r="F286" s="275"/>
      <c r="G286" s="186"/>
      <c r="H286" s="186"/>
      <c r="I286" s="275"/>
      <c r="J286" s="275"/>
      <c r="K286" s="275"/>
      <c r="L286" s="278">
        <f t="shared" si="79"/>
        <v>0</v>
      </c>
      <c r="M286" s="278">
        <f t="shared" si="80"/>
        <v>0</v>
      </c>
      <c r="N286" s="278">
        <f t="shared" si="81"/>
        <v>0</v>
      </c>
      <c r="O286" s="278">
        <f t="shared" si="82"/>
        <v>0</v>
      </c>
      <c r="P286" s="275"/>
      <c r="Q286" s="275"/>
      <c r="R286" s="275"/>
      <c r="S286" s="275"/>
      <c r="T286" s="187"/>
      <c r="U286" s="187"/>
      <c r="V286" s="187"/>
      <c r="W286" s="287"/>
      <c r="X286" s="266"/>
      <c r="Y286" s="292"/>
      <c r="Z286" s="292"/>
      <c r="AA286" s="292"/>
      <c r="AB286" s="292"/>
      <c r="AC286" s="282"/>
      <c r="AD286" s="292"/>
    </row>
    <row r="287" spans="1:31" s="296" customFormat="1" ht="30" customHeight="1">
      <c r="A287" s="298"/>
      <c r="B287" s="271"/>
      <c r="C287" s="293"/>
      <c r="D287" s="273"/>
      <c r="E287" s="274"/>
      <c r="F287" s="275"/>
      <c r="G287" s="186"/>
      <c r="H287" s="186"/>
      <c r="I287" s="275"/>
      <c r="J287" s="275"/>
      <c r="K287" s="275"/>
      <c r="L287" s="278">
        <f t="shared" si="79"/>
        <v>0</v>
      </c>
      <c r="M287" s="278">
        <f t="shared" si="80"/>
        <v>0</v>
      </c>
      <c r="N287" s="278">
        <f t="shared" si="81"/>
        <v>0</v>
      </c>
      <c r="O287" s="278">
        <f t="shared" si="82"/>
        <v>0</v>
      </c>
      <c r="P287" s="275"/>
      <c r="Q287" s="275"/>
      <c r="R287" s="275"/>
      <c r="S287" s="275"/>
      <c r="T287" s="187"/>
      <c r="U287" s="187"/>
      <c r="V287" s="187"/>
      <c r="W287" s="287"/>
      <c r="X287" s="266"/>
      <c r="Y287" s="292"/>
      <c r="Z287" s="292"/>
      <c r="AA287" s="292"/>
      <c r="AB287" s="292"/>
      <c r="AC287" s="282"/>
      <c r="AD287" s="292"/>
    </row>
    <row r="288" spans="1:31" s="296" customFormat="1" ht="30" customHeight="1">
      <c r="A288" s="298"/>
      <c r="B288" s="271"/>
      <c r="C288" s="293"/>
      <c r="D288" s="273"/>
      <c r="E288" s="274"/>
      <c r="F288" s="275"/>
      <c r="G288" s="186"/>
      <c r="H288" s="186"/>
      <c r="I288" s="275"/>
      <c r="J288" s="275"/>
      <c r="K288" s="275"/>
      <c r="L288" s="278">
        <f t="shared" si="79"/>
        <v>0</v>
      </c>
      <c r="M288" s="278">
        <f t="shared" si="80"/>
        <v>0</v>
      </c>
      <c r="N288" s="278">
        <f t="shared" si="81"/>
        <v>0</v>
      </c>
      <c r="O288" s="278">
        <f t="shared" si="82"/>
        <v>0</v>
      </c>
      <c r="P288" s="275"/>
      <c r="Q288" s="275"/>
      <c r="R288" s="275"/>
      <c r="S288" s="275"/>
      <c r="T288" s="187"/>
      <c r="U288" s="187"/>
      <c r="V288" s="187"/>
      <c r="W288" s="287"/>
      <c r="X288" s="266"/>
      <c r="Y288" s="292"/>
      <c r="Z288" s="292"/>
      <c r="AA288" s="292"/>
      <c r="AB288" s="292"/>
      <c r="AC288" s="282"/>
      <c r="AD288" s="292"/>
    </row>
    <row r="289" spans="1:31" s="296" customFormat="1" ht="30" customHeight="1">
      <c r="A289" s="298"/>
      <c r="B289" s="271"/>
      <c r="C289" s="293"/>
      <c r="D289" s="273"/>
      <c r="E289" s="274"/>
      <c r="F289" s="275" t="s">
        <v>43</v>
      </c>
      <c r="G289" s="186"/>
      <c r="H289" s="186"/>
      <c r="I289" s="275" t="s">
        <v>43</v>
      </c>
      <c r="J289" s="275" t="s">
        <v>43</v>
      </c>
      <c r="K289" s="275" t="s">
        <v>43</v>
      </c>
      <c r="L289" s="278">
        <f t="shared" si="79"/>
        <v>0</v>
      </c>
      <c r="M289" s="278">
        <f t="shared" si="80"/>
        <v>0</v>
      </c>
      <c r="N289" s="278">
        <f t="shared" si="81"/>
        <v>0</v>
      </c>
      <c r="O289" s="278">
        <f t="shared" si="82"/>
        <v>0</v>
      </c>
      <c r="P289" s="275"/>
      <c r="Q289" s="275"/>
      <c r="R289" s="275"/>
      <c r="S289" s="275"/>
      <c r="T289" s="187"/>
      <c r="U289" s="187"/>
      <c r="V289" s="187"/>
      <c r="W289" s="287"/>
      <c r="X289" s="266"/>
      <c r="Y289" s="292"/>
      <c r="Z289" s="292"/>
      <c r="AA289" s="292"/>
      <c r="AB289" s="292"/>
      <c r="AC289" s="282"/>
      <c r="AD289" s="292"/>
    </row>
    <row r="290" spans="1:31" s="296" customFormat="1" ht="30" customHeight="1">
      <c r="A290" s="298"/>
      <c r="B290" s="271"/>
      <c r="C290" s="293"/>
      <c r="D290" s="273"/>
      <c r="E290" s="274"/>
      <c r="F290" s="275"/>
      <c r="G290" s="186"/>
      <c r="H290" s="186"/>
      <c r="I290" s="275"/>
      <c r="J290" s="275"/>
      <c r="K290" s="275"/>
      <c r="L290" s="278">
        <f t="shared" si="79"/>
        <v>0</v>
      </c>
      <c r="M290" s="278">
        <f t="shared" si="80"/>
        <v>0</v>
      </c>
      <c r="N290" s="278">
        <f t="shared" si="81"/>
        <v>0</v>
      </c>
      <c r="O290" s="278">
        <f t="shared" si="82"/>
        <v>0</v>
      </c>
      <c r="P290" s="275"/>
      <c r="Q290" s="275"/>
      <c r="R290" s="275"/>
      <c r="S290" s="275"/>
      <c r="T290" s="187"/>
      <c r="U290" s="187"/>
      <c r="V290" s="187"/>
      <c r="W290" s="287"/>
      <c r="X290" s="266"/>
      <c r="Y290" s="292"/>
      <c r="Z290" s="292"/>
      <c r="AA290" s="292"/>
      <c r="AB290" s="292"/>
      <c r="AC290" s="282"/>
      <c r="AD290" s="292"/>
    </row>
    <row r="291" spans="1:31" s="297" customFormat="1" ht="30" customHeight="1">
      <c r="A291" s="291"/>
      <c r="B291" s="292"/>
      <c r="C291" s="293" t="s">
        <v>47</v>
      </c>
      <c r="D291" s="273"/>
      <c r="E291" s="274"/>
      <c r="F291" s="275" t="s">
        <v>43</v>
      </c>
      <c r="G291" s="303"/>
      <c r="H291" s="303"/>
      <c r="I291" s="275" t="s">
        <v>43</v>
      </c>
      <c r="J291" s="275" t="s">
        <v>43</v>
      </c>
      <c r="K291" s="275" t="s">
        <v>43</v>
      </c>
      <c r="L291" s="278">
        <f>SUM(L281:L290)</f>
        <v>0</v>
      </c>
      <c r="M291" s="278">
        <f>SUM(M281:M290)</f>
        <v>0</v>
      </c>
      <c r="N291" s="278">
        <f>SUM(N281:N290)</f>
        <v>0</v>
      </c>
      <c r="O291" s="278">
        <f>SUM(O281:O290)</f>
        <v>2.7881944444452529</v>
      </c>
      <c r="P291" s="275"/>
      <c r="Q291" s="275"/>
      <c r="R291" s="275"/>
      <c r="S291" s="275"/>
      <c r="T291" s="292"/>
      <c r="U291" s="292"/>
      <c r="V291" s="292"/>
      <c r="W291" s="308"/>
      <c r="X291" s="266"/>
      <c r="Y291" s="282">
        <f>$AE$9-((N291*24))</f>
        <v>744</v>
      </c>
      <c r="Z291" s="274">
        <v>469</v>
      </c>
      <c r="AA291" s="273">
        <v>260.05099999999999</v>
      </c>
      <c r="AB291" s="283">
        <f>Z291*AA291</f>
        <v>121963.91899999999</v>
      </c>
      <c r="AC291" s="282">
        <f>(AB291*(Y291-L291*24))/Y291</f>
        <v>121963.91900000001</v>
      </c>
      <c r="AD291" s="282">
        <f>(AC291/AB291)*100</f>
        <v>100.00000000000003</v>
      </c>
      <c r="AE291" s="296"/>
    </row>
    <row r="292" spans="1:31" s="296" customFormat="1" ht="30" customHeight="1">
      <c r="A292" s="298">
        <v>34</v>
      </c>
      <c r="B292" s="271" t="s">
        <v>107</v>
      </c>
      <c r="C292" s="293" t="s">
        <v>108</v>
      </c>
      <c r="D292" s="273">
        <v>260.05099999999999</v>
      </c>
      <c r="E292" s="274" t="s">
        <v>534</v>
      </c>
      <c r="F292" s="275" t="s">
        <v>43</v>
      </c>
      <c r="G292" s="276">
        <v>43070</v>
      </c>
      <c r="H292" s="276">
        <v>43070.400694444441</v>
      </c>
      <c r="I292" s="275" t="s">
        <v>43</v>
      </c>
      <c r="J292" s="275" t="s">
        <v>43</v>
      </c>
      <c r="K292" s="275" t="s">
        <v>43</v>
      </c>
      <c r="L292" s="278">
        <f t="shared" ref="L292:L314" si="83">IF(RIGHT(T292)="T",(+H292-G292),0)</f>
        <v>0</v>
      </c>
      <c r="M292" s="278">
        <f t="shared" ref="M292:M314" si="84">IF(RIGHT(T292)="U",(+H292-G292),0)</f>
        <v>0</v>
      </c>
      <c r="N292" s="278">
        <f t="shared" ref="N292:N314" si="85">IF(RIGHT(T292)="C",(+H292-G292),0)</f>
        <v>0</v>
      </c>
      <c r="O292" s="278">
        <f t="shared" ref="O292:O314" si="86">IF(RIGHT(T292)="D",(+H292-G292),0)</f>
        <v>0.40069444444088731</v>
      </c>
      <c r="P292" s="275"/>
      <c r="Q292" s="275"/>
      <c r="R292" s="275"/>
      <c r="S292" s="275"/>
      <c r="T292" s="280" t="s">
        <v>46</v>
      </c>
      <c r="U292" s="280"/>
      <c r="V292" s="280"/>
      <c r="W292" s="281" t="s">
        <v>1151</v>
      </c>
      <c r="X292" s="266"/>
      <c r="Y292" s="292"/>
      <c r="Z292" s="292"/>
      <c r="AA292" s="292"/>
      <c r="AB292" s="292"/>
      <c r="AC292" s="282"/>
      <c r="AD292" s="292"/>
    </row>
    <row r="293" spans="1:31" s="296" customFormat="1" ht="30" customHeight="1">
      <c r="A293" s="298"/>
      <c r="B293" s="271"/>
      <c r="C293" s="293"/>
      <c r="D293" s="273"/>
      <c r="E293" s="274"/>
      <c r="F293" s="275"/>
      <c r="G293" s="276">
        <v>43070.795138888891</v>
      </c>
      <c r="H293" s="276">
        <v>43071.390277777777</v>
      </c>
      <c r="I293" s="275"/>
      <c r="J293" s="275"/>
      <c r="K293" s="275"/>
      <c r="L293" s="278">
        <f t="shared" si="83"/>
        <v>0</v>
      </c>
      <c r="M293" s="278">
        <f t="shared" si="84"/>
        <v>0</v>
      </c>
      <c r="N293" s="278">
        <f t="shared" si="85"/>
        <v>0</v>
      </c>
      <c r="O293" s="278">
        <f t="shared" si="86"/>
        <v>0.59513888888614019</v>
      </c>
      <c r="P293" s="275"/>
      <c r="Q293" s="275"/>
      <c r="R293" s="275"/>
      <c r="S293" s="275"/>
      <c r="T293" s="280" t="s">
        <v>46</v>
      </c>
      <c r="U293" s="280"/>
      <c r="V293" s="280"/>
      <c r="W293" s="281" t="s">
        <v>1148</v>
      </c>
      <c r="X293" s="266"/>
      <c r="Y293" s="292"/>
      <c r="Z293" s="292"/>
      <c r="AA293" s="292"/>
      <c r="AB293" s="292"/>
      <c r="AC293" s="282"/>
      <c r="AD293" s="292"/>
    </row>
    <row r="294" spans="1:31" s="296" customFormat="1" ht="30" customHeight="1">
      <c r="A294" s="298"/>
      <c r="B294" s="271"/>
      <c r="C294" s="293"/>
      <c r="D294" s="273"/>
      <c r="E294" s="274"/>
      <c r="F294" s="275"/>
      <c r="G294" s="276">
        <v>43071.691666666666</v>
      </c>
      <c r="H294" s="276">
        <v>43072.452777777777</v>
      </c>
      <c r="I294" s="275"/>
      <c r="J294" s="275"/>
      <c r="K294" s="275"/>
      <c r="L294" s="278">
        <f t="shared" si="83"/>
        <v>0</v>
      </c>
      <c r="M294" s="278">
        <f t="shared" si="84"/>
        <v>0</v>
      </c>
      <c r="N294" s="278">
        <f t="shared" si="85"/>
        <v>0</v>
      </c>
      <c r="O294" s="278">
        <f t="shared" si="86"/>
        <v>0.76111111111094942</v>
      </c>
      <c r="P294" s="275"/>
      <c r="Q294" s="275"/>
      <c r="R294" s="275"/>
      <c r="S294" s="275"/>
      <c r="T294" s="280" t="s">
        <v>46</v>
      </c>
      <c r="U294" s="280"/>
      <c r="V294" s="280"/>
      <c r="W294" s="281" t="s">
        <v>1367</v>
      </c>
      <c r="X294" s="266"/>
      <c r="Y294" s="292"/>
      <c r="Z294" s="292"/>
      <c r="AA294" s="292"/>
      <c r="AB294" s="292"/>
      <c r="AC294" s="282"/>
      <c r="AD294" s="292"/>
    </row>
    <row r="295" spans="1:31" s="296" customFormat="1" ht="30" customHeight="1">
      <c r="A295" s="298"/>
      <c r="B295" s="271"/>
      <c r="C295" s="293"/>
      <c r="D295" s="273"/>
      <c r="E295" s="274"/>
      <c r="F295" s="275"/>
      <c r="G295" s="276">
        <v>43072.825694444444</v>
      </c>
      <c r="H295" s="276">
        <v>43073.413888888892</v>
      </c>
      <c r="I295" s="275"/>
      <c r="J295" s="275"/>
      <c r="K295" s="275"/>
      <c r="L295" s="278">
        <f t="shared" si="83"/>
        <v>0</v>
      </c>
      <c r="M295" s="278">
        <f t="shared" si="84"/>
        <v>0</v>
      </c>
      <c r="N295" s="278">
        <f t="shared" si="85"/>
        <v>0</v>
      </c>
      <c r="O295" s="278">
        <f t="shared" si="86"/>
        <v>0.58819444444816327</v>
      </c>
      <c r="P295" s="275"/>
      <c r="Q295" s="275"/>
      <c r="R295" s="275"/>
      <c r="S295" s="275"/>
      <c r="T295" s="280" t="s">
        <v>46</v>
      </c>
      <c r="U295" s="280"/>
      <c r="V295" s="280"/>
      <c r="W295" s="281" t="s">
        <v>1393</v>
      </c>
      <c r="X295" s="266"/>
      <c r="Y295" s="292"/>
      <c r="Z295" s="292"/>
      <c r="AA295" s="292"/>
      <c r="AB295" s="292"/>
      <c r="AC295" s="282"/>
      <c r="AD295" s="292"/>
    </row>
    <row r="296" spans="1:31" s="296" customFormat="1" ht="30" customHeight="1">
      <c r="A296" s="298"/>
      <c r="B296" s="271"/>
      <c r="C296" s="293"/>
      <c r="D296" s="273"/>
      <c r="E296" s="274"/>
      <c r="F296" s="275"/>
      <c r="G296" s="276">
        <v>43073.78402777778</v>
      </c>
      <c r="H296" s="276">
        <v>43075.291666666664</v>
      </c>
      <c r="I296" s="275"/>
      <c r="J296" s="275"/>
      <c r="K296" s="275"/>
      <c r="L296" s="278">
        <f t="shared" si="83"/>
        <v>0</v>
      </c>
      <c r="M296" s="278">
        <f t="shared" si="84"/>
        <v>0</v>
      </c>
      <c r="N296" s="278">
        <f t="shared" si="85"/>
        <v>0</v>
      </c>
      <c r="O296" s="278">
        <f t="shared" si="86"/>
        <v>1.507638888884685</v>
      </c>
      <c r="P296" s="275"/>
      <c r="Q296" s="275"/>
      <c r="R296" s="275"/>
      <c r="S296" s="275"/>
      <c r="T296" s="280" t="s">
        <v>46</v>
      </c>
      <c r="U296" s="280"/>
      <c r="V296" s="280"/>
      <c r="W296" s="281" t="s">
        <v>1148</v>
      </c>
      <c r="X296" s="266"/>
      <c r="Y296" s="292"/>
      <c r="Z296" s="292"/>
      <c r="AA296" s="292"/>
      <c r="AB296" s="292"/>
      <c r="AC296" s="282"/>
      <c r="AD296" s="292"/>
    </row>
    <row r="297" spans="1:31" s="296" customFormat="1" ht="30" customHeight="1">
      <c r="A297" s="298"/>
      <c r="B297" s="271"/>
      <c r="C297" s="293"/>
      <c r="D297" s="273"/>
      <c r="E297" s="274"/>
      <c r="F297" s="275"/>
      <c r="G297" s="276">
        <v>43075.631944444445</v>
      </c>
      <c r="H297" s="276">
        <v>43076.336805555555</v>
      </c>
      <c r="I297" s="275"/>
      <c r="J297" s="275"/>
      <c r="K297" s="275"/>
      <c r="L297" s="278">
        <f t="shared" si="83"/>
        <v>0</v>
      </c>
      <c r="M297" s="278">
        <f t="shared" si="84"/>
        <v>0</v>
      </c>
      <c r="N297" s="278">
        <f t="shared" si="85"/>
        <v>0</v>
      </c>
      <c r="O297" s="278">
        <f t="shared" si="86"/>
        <v>0.70486111110949423</v>
      </c>
      <c r="P297" s="275"/>
      <c r="Q297" s="275"/>
      <c r="R297" s="275"/>
      <c r="S297" s="275"/>
      <c r="T297" s="280" t="s">
        <v>46</v>
      </c>
      <c r="U297" s="280"/>
      <c r="V297" s="280"/>
      <c r="W297" s="281" t="s">
        <v>1173</v>
      </c>
      <c r="X297" s="266"/>
      <c r="Y297" s="292"/>
      <c r="Z297" s="292"/>
      <c r="AA297" s="292"/>
      <c r="AB297" s="292"/>
      <c r="AC297" s="282"/>
      <c r="AD297" s="292"/>
    </row>
    <row r="298" spans="1:31" s="296" customFormat="1" ht="30" customHeight="1">
      <c r="A298" s="298"/>
      <c r="B298" s="271"/>
      <c r="C298" s="293"/>
      <c r="D298" s="273"/>
      <c r="E298" s="274"/>
      <c r="F298" s="275"/>
      <c r="G298" s="276">
        <v>43076.878472222219</v>
      </c>
      <c r="H298" s="276">
        <v>43077.314583333333</v>
      </c>
      <c r="I298" s="275"/>
      <c r="J298" s="275"/>
      <c r="K298" s="275"/>
      <c r="L298" s="278">
        <f t="shared" si="83"/>
        <v>0</v>
      </c>
      <c r="M298" s="278">
        <f t="shared" si="84"/>
        <v>0</v>
      </c>
      <c r="N298" s="278">
        <f t="shared" si="85"/>
        <v>0</v>
      </c>
      <c r="O298" s="278">
        <f t="shared" si="86"/>
        <v>0.43611111111385981</v>
      </c>
      <c r="P298" s="275"/>
      <c r="Q298" s="275"/>
      <c r="R298" s="275"/>
      <c r="S298" s="275"/>
      <c r="T298" s="280" t="s">
        <v>46</v>
      </c>
      <c r="U298" s="280"/>
      <c r="V298" s="280"/>
      <c r="W298" s="281" t="s">
        <v>1369</v>
      </c>
      <c r="X298" s="266"/>
      <c r="Y298" s="292"/>
      <c r="Z298" s="292"/>
      <c r="AA298" s="292"/>
      <c r="AB298" s="292"/>
      <c r="AC298" s="282"/>
      <c r="AD298" s="292"/>
    </row>
    <row r="299" spans="1:31" s="296" customFormat="1" ht="30" customHeight="1">
      <c r="A299" s="298"/>
      <c r="B299" s="271"/>
      <c r="C299" s="293"/>
      <c r="D299" s="273"/>
      <c r="E299" s="274"/>
      <c r="F299" s="275"/>
      <c r="G299" s="276">
        <v>43077.857638888891</v>
      </c>
      <c r="H299" s="276">
        <v>43078.499305555553</v>
      </c>
      <c r="I299" s="275"/>
      <c r="J299" s="275"/>
      <c r="K299" s="275"/>
      <c r="L299" s="278">
        <f t="shared" si="83"/>
        <v>0</v>
      </c>
      <c r="M299" s="278">
        <f t="shared" si="84"/>
        <v>0</v>
      </c>
      <c r="N299" s="278">
        <f t="shared" si="85"/>
        <v>0</v>
      </c>
      <c r="O299" s="278">
        <f t="shared" si="86"/>
        <v>0.64166666666278616</v>
      </c>
      <c r="P299" s="275"/>
      <c r="Q299" s="275"/>
      <c r="R299" s="275"/>
      <c r="S299" s="275"/>
      <c r="T299" s="280" t="s">
        <v>46</v>
      </c>
      <c r="U299" s="280"/>
      <c r="V299" s="280"/>
      <c r="W299" s="281" t="s">
        <v>1369</v>
      </c>
      <c r="X299" s="266"/>
      <c r="Y299" s="292"/>
      <c r="Z299" s="292"/>
      <c r="AA299" s="292"/>
      <c r="AB299" s="292"/>
      <c r="AC299" s="282"/>
      <c r="AD299" s="292"/>
    </row>
    <row r="300" spans="1:31" s="296" customFormat="1" ht="30" customHeight="1">
      <c r="A300" s="298"/>
      <c r="B300" s="271"/>
      <c r="C300" s="293"/>
      <c r="D300" s="273"/>
      <c r="E300" s="274"/>
      <c r="F300" s="275"/>
      <c r="G300" s="276">
        <v>43078.54583333333</v>
      </c>
      <c r="H300" s="276">
        <v>43081.293055555558</v>
      </c>
      <c r="I300" s="275"/>
      <c r="J300" s="275"/>
      <c r="K300" s="275"/>
      <c r="L300" s="278">
        <f t="shared" si="83"/>
        <v>0</v>
      </c>
      <c r="M300" s="278">
        <f t="shared" si="84"/>
        <v>0</v>
      </c>
      <c r="N300" s="278">
        <f t="shared" si="85"/>
        <v>0</v>
      </c>
      <c r="O300" s="278">
        <f t="shared" si="86"/>
        <v>2.7472222222277196</v>
      </c>
      <c r="P300" s="275"/>
      <c r="Q300" s="275"/>
      <c r="R300" s="275"/>
      <c r="S300" s="275"/>
      <c r="T300" s="280" t="s">
        <v>46</v>
      </c>
      <c r="U300" s="280"/>
      <c r="V300" s="280"/>
      <c r="W300" s="281" t="s">
        <v>1110</v>
      </c>
      <c r="X300" s="266"/>
      <c r="Y300" s="292"/>
      <c r="Z300" s="292"/>
      <c r="AA300" s="292"/>
      <c r="AB300" s="292"/>
      <c r="AC300" s="282"/>
      <c r="AD300" s="292"/>
    </row>
    <row r="301" spans="1:31" s="296" customFormat="1" ht="30" customHeight="1">
      <c r="A301" s="298"/>
      <c r="B301" s="271"/>
      <c r="C301" s="293"/>
      <c r="D301" s="273"/>
      <c r="E301" s="274"/>
      <c r="F301" s="275"/>
      <c r="G301" s="276">
        <v>43082.871527777781</v>
      </c>
      <c r="H301" s="276">
        <v>43083.368055555555</v>
      </c>
      <c r="I301" s="275"/>
      <c r="J301" s="275"/>
      <c r="K301" s="275"/>
      <c r="L301" s="278">
        <f t="shared" si="83"/>
        <v>0</v>
      </c>
      <c r="M301" s="278">
        <f t="shared" si="84"/>
        <v>0</v>
      </c>
      <c r="N301" s="278">
        <f t="shared" si="85"/>
        <v>0</v>
      </c>
      <c r="O301" s="278">
        <f t="shared" si="86"/>
        <v>0.49652777777373558</v>
      </c>
      <c r="P301" s="275"/>
      <c r="Q301" s="275"/>
      <c r="R301" s="275"/>
      <c r="S301" s="275"/>
      <c r="T301" s="280" t="s">
        <v>46</v>
      </c>
      <c r="U301" s="280"/>
      <c r="V301" s="280"/>
      <c r="W301" s="281" t="s">
        <v>1149</v>
      </c>
      <c r="X301" s="266"/>
      <c r="Y301" s="292"/>
      <c r="Z301" s="292"/>
      <c r="AA301" s="292"/>
      <c r="AB301" s="292"/>
      <c r="AC301" s="282"/>
      <c r="AD301" s="292"/>
    </row>
    <row r="302" spans="1:31" s="296" customFormat="1" ht="30" customHeight="1">
      <c r="A302" s="298"/>
      <c r="B302" s="271"/>
      <c r="C302" s="293"/>
      <c r="D302" s="273"/>
      <c r="E302" s="274"/>
      <c r="F302" s="275"/>
      <c r="G302" s="276">
        <v>43083.870833333334</v>
      </c>
      <c r="H302" s="276">
        <v>43084.379861111112</v>
      </c>
      <c r="I302" s="275"/>
      <c r="J302" s="275"/>
      <c r="K302" s="275"/>
      <c r="L302" s="278">
        <f t="shared" si="83"/>
        <v>0</v>
      </c>
      <c r="M302" s="278">
        <f t="shared" si="84"/>
        <v>0</v>
      </c>
      <c r="N302" s="278">
        <f t="shared" si="85"/>
        <v>0</v>
      </c>
      <c r="O302" s="278">
        <f t="shared" si="86"/>
        <v>0.50902777777810115</v>
      </c>
      <c r="P302" s="275"/>
      <c r="Q302" s="275"/>
      <c r="R302" s="275"/>
      <c r="S302" s="275"/>
      <c r="T302" s="280" t="s">
        <v>46</v>
      </c>
      <c r="U302" s="280"/>
      <c r="V302" s="280"/>
      <c r="W302" s="281" t="s">
        <v>1117</v>
      </c>
      <c r="X302" s="266"/>
      <c r="Y302" s="292"/>
      <c r="Z302" s="292"/>
      <c r="AA302" s="292"/>
      <c r="AB302" s="292"/>
      <c r="AC302" s="282"/>
      <c r="AD302" s="292"/>
    </row>
    <row r="303" spans="1:31" s="296" customFormat="1" ht="30" customHeight="1">
      <c r="A303" s="298"/>
      <c r="B303" s="271"/>
      <c r="C303" s="293"/>
      <c r="D303" s="273"/>
      <c r="E303" s="274"/>
      <c r="F303" s="275"/>
      <c r="G303" s="276">
        <v>43084.928472222222</v>
      </c>
      <c r="H303" s="276">
        <v>43085.404861111114</v>
      </c>
      <c r="I303" s="275"/>
      <c r="J303" s="275"/>
      <c r="K303" s="275"/>
      <c r="L303" s="278">
        <f t="shared" si="83"/>
        <v>0</v>
      </c>
      <c r="M303" s="278">
        <f t="shared" si="84"/>
        <v>0</v>
      </c>
      <c r="N303" s="278">
        <f t="shared" si="85"/>
        <v>0</v>
      </c>
      <c r="O303" s="278">
        <f t="shared" si="86"/>
        <v>0.47638888889196096</v>
      </c>
      <c r="P303" s="275"/>
      <c r="Q303" s="275"/>
      <c r="R303" s="275"/>
      <c r="S303" s="275"/>
      <c r="T303" s="280" t="s">
        <v>46</v>
      </c>
      <c r="U303" s="280"/>
      <c r="V303" s="280"/>
      <c r="W303" s="281" t="s">
        <v>1117</v>
      </c>
      <c r="X303" s="266"/>
      <c r="Y303" s="292"/>
      <c r="Z303" s="292"/>
      <c r="AA303" s="292"/>
      <c r="AB303" s="292"/>
      <c r="AC303" s="282"/>
      <c r="AD303" s="292"/>
    </row>
    <row r="304" spans="1:31" s="296" customFormat="1" ht="30" customHeight="1">
      <c r="A304" s="298"/>
      <c r="B304" s="271"/>
      <c r="C304" s="293"/>
      <c r="D304" s="273"/>
      <c r="E304" s="274"/>
      <c r="F304" s="275"/>
      <c r="G304" s="276">
        <v>43086.838194444441</v>
      </c>
      <c r="H304" s="276">
        <v>43087.388194444444</v>
      </c>
      <c r="I304" s="275"/>
      <c r="J304" s="275"/>
      <c r="K304" s="275"/>
      <c r="L304" s="278">
        <f t="shared" si="83"/>
        <v>0</v>
      </c>
      <c r="M304" s="278">
        <f t="shared" si="84"/>
        <v>0</v>
      </c>
      <c r="N304" s="278">
        <f t="shared" si="85"/>
        <v>0</v>
      </c>
      <c r="O304" s="278">
        <f t="shared" si="86"/>
        <v>0.55000000000291038</v>
      </c>
      <c r="P304" s="275"/>
      <c r="Q304" s="275"/>
      <c r="R304" s="275"/>
      <c r="S304" s="275"/>
      <c r="T304" s="280" t="s">
        <v>46</v>
      </c>
      <c r="U304" s="280"/>
      <c r="V304" s="280"/>
      <c r="W304" s="281" t="s">
        <v>1376</v>
      </c>
      <c r="X304" s="266"/>
      <c r="Y304" s="292"/>
      <c r="Z304" s="292"/>
      <c r="AA304" s="292"/>
      <c r="AB304" s="292"/>
      <c r="AC304" s="282"/>
      <c r="AD304" s="292"/>
    </row>
    <row r="305" spans="1:31" s="296" customFormat="1" ht="30" customHeight="1">
      <c r="A305" s="298"/>
      <c r="B305" s="271"/>
      <c r="C305" s="293"/>
      <c r="D305" s="273"/>
      <c r="E305" s="274"/>
      <c r="F305" s="275"/>
      <c r="G305" s="276">
        <v>43087.836805555555</v>
      </c>
      <c r="H305" s="276">
        <v>43089.380555555559</v>
      </c>
      <c r="I305" s="275"/>
      <c r="J305" s="275"/>
      <c r="K305" s="275"/>
      <c r="L305" s="278">
        <f t="shared" si="83"/>
        <v>0</v>
      </c>
      <c r="M305" s="278">
        <f t="shared" si="84"/>
        <v>0</v>
      </c>
      <c r="N305" s="278">
        <f t="shared" si="85"/>
        <v>0</v>
      </c>
      <c r="O305" s="278">
        <f t="shared" si="86"/>
        <v>1.5437500000043656</v>
      </c>
      <c r="P305" s="275"/>
      <c r="Q305" s="275"/>
      <c r="R305" s="275"/>
      <c r="S305" s="275"/>
      <c r="T305" s="280" t="s">
        <v>46</v>
      </c>
      <c r="U305" s="280"/>
      <c r="V305" s="280"/>
      <c r="W305" s="281" t="s">
        <v>1376</v>
      </c>
      <c r="X305" s="266"/>
      <c r="Y305" s="292"/>
      <c r="Z305" s="292"/>
      <c r="AA305" s="292"/>
      <c r="AB305" s="292"/>
      <c r="AC305" s="282"/>
      <c r="AD305" s="292"/>
    </row>
    <row r="306" spans="1:31" s="296" customFormat="1" ht="30" customHeight="1">
      <c r="A306" s="298"/>
      <c r="B306" s="271"/>
      <c r="C306" s="293"/>
      <c r="D306" s="273"/>
      <c r="E306" s="274"/>
      <c r="F306" s="275"/>
      <c r="G306" s="276">
        <v>43090.038194444445</v>
      </c>
      <c r="H306" s="276">
        <v>43090.254861111112</v>
      </c>
      <c r="I306" s="275"/>
      <c r="J306" s="275"/>
      <c r="K306" s="275"/>
      <c r="L306" s="278">
        <f t="shared" si="83"/>
        <v>0</v>
      </c>
      <c r="M306" s="278">
        <f t="shared" si="84"/>
        <v>0</v>
      </c>
      <c r="N306" s="278">
        <f t="shared" si="85"/>
        <v>0</v>
      </c>
      <c r="O306" s="278">
        <f t="shared" si="86"/>
        <v>0.21666666666715173</v>
      </c>
      <c r="P306" s="275"/>
      <c r="Q306" s="275"/>
      <c r="R306" s="275"/>
      <c r="S306" s="275"/>
      <c r="T306" s="280" t="s">
        <v>46</v>
      </c>
      <c r="U306" s="280"/>
      <c r="V306" s="280"/>
      <c r="W306" s="281" t="s">
        <v>1117</v>
      </c>
      <c r="X306" s="266"/>
      <c r="Y306" s="292"/>
      <c r="Z306" s="292"/>
      <c r="AA306" s="292"/>
      <c r="AB306" s="292"/>
      <c r="AC306" s="282"/>
      <c r="AD306" s="292"/>
    </row>
    <row r="307" spans="1:31" s="296" customFormat="1" ht="30" customHeight="1">
      <c r="A307" s="298"/>
      <c r="B307" s="271"/>
      <c r="C307" s="293"/>
      <c r="D307" s="273"/>
      <c r="E307" s="274"/>
      <c r="F307" s="275"/>
      <c r="G307" s="276">
        <v>43090.990277777775</v>
      </c>
      <c r="H307" s="276">
        <v>43091.283333333333</v>
      </c>
      <c r="I307" s="275"/>
      <c r="J307" s="275"/>
      <c r="K307" s="275"/>
      <c r="L307" s="278">
        <f t="shared" si="83"/>
        <v>0</v>
      </c>
      <c r="M307" s="278">
        <f t="shared" si="84"/>
        <v>0</v>
      </c>
      <c r="N307" s="278">
        <f t="shared" si="85"/>
        <v>0</v>
      </c>
      <c r="O307" s="278">
        <f t="shared" si="86"/>
        <v>0.2930555555576575</v>
      </c>
      <c r="P307" s="275"/>
      <c r="Q307" s="275"/>
      <c r="R307" s="275"/>
      <c r="S307" s="275"/>
      <c r="T307" s="280" t="s">
        <v>46</v>
      </c>
      <c r="U307" s="280"/>
      <c r="V307" s="280"/>
      <c r="W307" s="281" t="s">
        <v>1375</v>
      </c>
      <c r="X307" s="266"/>
      <c r="Y307" s="292"/>
      <c r="Z307" s="292"/>
      <c r="AA307" s="292"/>
      <c r="AB307" s="292"/>
      <c r="AC307" s="282"/>
      <c r="AD307" s="292"/>
    </row>
    <row r="308" spans="1:31" s="296" customFormat="1" ht="30" customHeight="1">
      <c r="A308" s="298"/>
      <c r="B308" s="271"/>
      <c r="C308" s="293"/>
      <c r="D308" s="273"/>
      <c r="E308" s="274"/>
      <c r="F308" s="275"/>
      <c r="G308" s="276">
        <v>43092.01666666667</v>
      </c>
      <c r="H308" s="276">
        <v>43092.311805555553</v>
      </c>
      <c r="I308" s="275"/>
      <c r="J308" s="275"/>
      <c r="K308" s="275"/>
      <c r="L308" s="278">
        <f t="shared" si="83"/>
        <v>0</v>
      </c>
      <c r="M308" s="278">
        <f t="shared" si="84"/>
        <v>0</v>
      </c>
      <c r="N308" s="278">
        <f t="shared" si="85"/>
        <v>0</v>
      </c>
      <c r="O308" s="278">
        <f t="shared" si="86"/>
        <v>0.29513888888322981</v>
      </c>
      <c r="P308" s="275"/>
      <c r="Q308" s="275"/>
      <c r="R308" s="275"/>
      <c r="S308" s="275"/>
      <c r="T308" s="280" t="s">
        <v>46</v>
      </c>
      <c r="U308" s="280"/>
      <c r="V308" s="280"/>
      <c r="W308" s="281" t="s">
        <v>1149</v>
      </c>
      <c r="X308" s="266"/>
      <c r="Y308" s="292"/>
      <c r="Z308" s="292"/>
      <c r="AA308" s="292"/>
      <c r="AB308" s="292"/>
      <c r="AC308" s="282"/>
      <c r="AD308" s="292"/>
    </row>
    <row r="309" spans="1:31" s="296" customFormat="1" ht="30" customHeight="1">
      <c r="A309" s="298"/>
      <c r="B309" s="271"/>
      <c r="C309" s="293"/>
      <c r="D309" s="273"/>
      <c r="E309" s="274"/>
      <c r="F309" s="275"/>
      <c r="G309" s="276">
        <v>43092.936111111114</v>
      </c>
      <c r="H309" s="276">
        <v>43093.298611111109</v>
      </c>
      <c r="I309" s="275"/>
      <c r="J309" s="275"/>
      <c r="K309" s="275"/>
      <c r="L309" s="278">
        <f t="shared" si="83"/>
        <v>0</v>
      </c>
      <c r="M309" s="278">
        <f t="shared" si="84"/>
        <v>0</v>
      </c>
      <c r="N309" s="278">
        <f t="shared" si="85"/>
        <v>0</v>
      </c>
      <c r="O309" s="278">
        <f t="shared" si="86"/>
        <v>0.36249999999563443</v>
      </c>
      <c r="P309" s="275"/>
      <c r="Q309" s="275"/>
      <c r="R309" s="275"/>
      <c r="S309" s="275"/>
      <c r="T309" s="280" t="s">
        <v>46</v>
      </c>
      <c r="U309" s="280"/>
      <c r="V309" s="280"/>
      <c r="W309" s="281" t="s">
        <v>1380</v>
      </c>
      <c r="X309" s="266"/>
      <c r="Y309" s="292"/>
      <c r="Z309" s="292"/>
      <c r="AA309" s="292"/>
      <c r="AB309" s="292"/>
      <c r="AC309" s="282"/>
      <c r="AD309" s="292"/>
    </row>
    <row r="310" spans="1:31" s="296" customFormat="1" ht="30" customHeight="1">
      <c r="A310" s="298"/>
      <c r="B310" s="271"/>
      <c r="C310" s="293"/>
      <c r="D310" s="273"/>
      <c r="E310" s="274"/>
      <c r="F310" s="275"/>
      <c r="G310" s="276">
        <v>43094.003472222219</v>
      </c>
      <c r="H310" s="276">
        <v>43094.408333333333</v>
      </c>
      <c r="I310" s="275"/>
      <c r="J310" s="275"/>
      <c r="K310" s="275"/>
      <c r="L310" s="278">
        <f t="shared" si="83"/>
        <v>0</v>
      </c>
      <c r="M310" s="278">
        <f t="shared" si="84"/>
        <v>0</v>
      </c>
      <c r="N310" s="278">
        <f t="shared" si="85"/>
        <v>0</v>
      </c>
      <c r="O310" s="278">
        <f t="shared" si="86"/>
        <v>0.40486111111385981</v>
      </c>
      <c r="P310" s="275"/>
      <c r="Q310" s="275"/>
      <c r="R310" s="275"/>
      <c r="S310" s="275"/>
      <c r="T310" s="280" t="s">
        <v>46</v>
      </c>
      <c r="U310" s="280"/>
      <c r="V310" s="280"/>
      <c r="W310" s="281" t="s">
        <v>1153</v>
      </c>
      <c r="X310" s="266"/>
      <c r="Y310" s="292"/>
      <c r="Z310" s="292"/>
      <c r="AA310" s="292"/>
      <c r="AB310" s="292"/>
      <c r="AC310" s="282"/>
      <c r="AD310" s="292"/>
    </row>
    <row r="311" spans="1:31" s="296" customFormat="1" ht="30" customHeight="1">
      <c r="A311" s="298"/>
      <c r="B311" s="271"/>
      <c r="C311" s="293"/>
      <c r="D311" s="273"/>
      <c r="E311" s="274"/>
      <c r="F311" s="275"/>
      <c r="G311" s="276">
        <v>43095.115972222222</v>
      </c>
      <c r="H311" s="276">
        <v>43095.359722222223</v>
      </c>
      <c r="I311" s="275"/>
      <c r="J311" s="275"/>
      <c r="K311" s="275"/>
      <c r="L311" s="278">
        <f t="shared" si="83"/>
        <v>0</v>
      </c>
      <c r="M311" s="278">
        <f t="shared" si="84"/>
        <v>0</v>
      </c>
      <c r="N311" s="278">
        <f t="shared" si="85"/>
        <v>0</v>
      </c>
      <c r="O311" s="278">
        <f t="shared" si="86"/>
        <v>0.24375000000145519</v>
      </c>
      <c r="P311" s="275"/>
      <c r="Q311" s="275"/>
      <c r="R311" s="275"/>
      <c r="S311" s="275"/>
      <c r="T311" s="280" t="s">
        <v>46</v>
      </c>
      <c r="U311" s="280"/>
      <c r="V311" s="280"/>
      <c r="W311" s="281" t="s">
        <v>1153</v>
      </c>
      <c r="X311" s="266"/>
      <c r="Y311" s="292"/>
      <c r="Z311" s="292"/>
      <c r="AA311" s="292"/>
      <c r="AB311" s="292"/>
      <c r="AC311" s="282"/>
      <c r="AD311" s="292"/>
    </row>
    <row r="312" spans="1:31" s="296" customFormat="1" ht="30" customHeight="1">
      <c r="A312" s="298"/>
      <c r="B312" s="271"/>
      <c r="C312" s="293"/>
      <c r="D312" s="273"/>
      <c r="E312" s="274"/>
      <c r="F312" s="275"/>
      <c r="G312" s="276">
        <v>43095.959027777775</v>
      </c>
      <c r="H312" s="276">
        <v>43096.270138888889</v>
      </c>
      <c r="I312" s="275"/>
      <c r="J312" s="275"/>
      <c r="K312" s="275"/>
      <c r="L312" s="278">
        <f t="shared" si="83"/>
        <v>0</v>
      </c>
      <c r="M312" s="278">
        <f t="shared" si="84"/>
        <v>0</v>
      </c>
      <c r="N312" s="278">
        <f t="shared" si="85"/>
        <v>0</v>
      </c>
      <c r="O312" s="278">
        <f t="shared" si="86"/>
        <v>0.31111111111385981</v>
      </c>
      <c r="P312" s="275"/>
      <c r="Q312" s="275"/>
      <c r="R312" s="275"/>
      <c r="S312" s="275"/>
      <c r="T312" s="280" t="s">
        <v>46</v>
      </c>
      <c r="U312" s="280"/>
      <c r="V312" s="280"/>
      <c r="W312" s="281" t="s">
        <v>1153</v>
      </c>
      <c r="X312" s="266"/>
      <c r="Y312" s="292"/>
      <c r="Z312" s="292"/>
      <c r="AA312" s="292"/>
      <c r="AB312" s="292"/>
      <c r="AC312" s="282"/>
      <c r="AD312" s="292"/>
    </row>
    <row r="313" spans="1:31" s="296" customFormat="1" ht="30" customHeight="1">
      <c r="A313" s="298"/>
      <c r="B313" s="271"/>
      <c r="C313" s="293"/>
      <c r="D313" s="273"/>
      <c r="E313" s="274"/>
      <c r="F313" s="275"/>
      <c r="G313" s="276">
        <v>43097.036111111112</v>
      </c>
      <c r="H313" s="276">
        <v>43097.384027777778</v>
      </c>
      <c r="I313" s="275"/>
      <c r="J313" s="275"/>
      <c r="K313" s="275"/>
      <c r="L313" s="278">
        <f t="shared" si="83"/>
        <v>0</v>
      </c>
      <c r="M313" s="278">
        <f t="shared" si="84"/>
        <v>0</v>
      </c>
      <c r="N313" s="278">
        <f t="shared" si="85"/>
        <v>0</v>
      </c>
      <c r="O313" s="278">
        <f t="shared" si="86"/>
        <v>0.34791666666569654</v>
      </c>
      <c r="P313" s="275"/>
      <c r="Q313" s="275"/>
      <c r="R313" s="275"/>
      <c r="S313" s="275"/>
      <c r="T313" s="280" t="s">
        <v>46</v>
      </c>
      <c r="U313" s="280"/>
      <c r="V313" s="280"/>
      <c r="W313" s="281" t="s">
        <v>1153</v>
      </c>
      <c r="X313" s="266"/>
      <c r="Y313" s="292"/>
      <c r="Z313" s="292"/>
      <c r="AA313" s="292"/>
      <c r="AB313" s="292"/>
      <c r="AC313" s="282"/>
      <c r="AD313" s="292"/>
    </row>
    <row r="314" spans="1:31" s="296" customFormat="1" ht="30" customHeight="1">
      <c r="A314" s="298"/>
      <c r="B314" s="271"/>
      <c r="C314" s="293"/>
      <c r="D314" s="273"/>
      <c r="E314" s="274"/>
      <c r="F314" s="275" t="s">
        <v>43</v>
      </c>
      <c r="G314" s="276">
        <v>43097.974999999999</v>
      </c>
      <c r="H314" s="276">
        <v>43098.313888888886</v>
      </c>
      <c r="I314" s="275" t="s">
        <v>43</v>
      </c>
      <c r="J314" s="275" t="s">
        <v>43</v>
      </c>
      <c r="K314" s="275" t="s">
        <v>43</v>
      </c>
      <c r="L314" s="278">
        <f t="shared" si="83"/>
        <v>0</v>
      </c>
      <c r="M314" s="278">
        <f t="shared" si="84"/>
        <v>0</v>
      </c>
      <c r="N314" s="278">
        <f t="shared" si="85"/>
        <v>0</v>
      </c>
      <c r="O314" s="278">
        <f t="shared" si="86"/>
        <v>0.33888888888759539</v>
      </c>
      <c r="P314" s="275"/>
      <c r="Q314" s="275"/>
      <c r="R314" s="275"/>
      <c r="S314" s="275"/>
      <c r="T314" s="280" t="s">
        <v>46</v>
      </c>
      <c r="U314" s="280"/>
      <c r="V314" s="280"/>
      <c r="W314" s="281" t="s">
        <v>1386</v>
      </c>
      <c r="X314" s="266"/>
      <c r="Y314" s="292"/>
      <c r="Z314" s="292"/>
      <c r="AA314" s="292"/>
      <c r="AB314" s="292"/>
      <c r="AC314" s="282"/>
      <c r="AD314" s="292"/>
    </row>
    <row r="315" spans="1:31" s="297" customFormat="1" ht="30" customHeight="1">
      <c r="A315" s="291"/>
      <c r="B315" s="292"/>
      <c r="C315" s="293" t="s">
        <v>47</v>
      </c>
      <c r="D315" s="292"/>
      <c r="E315" s="274"/>
      <c r="F315" s="275" t="s">
        <v>43</v>
      </c>
      <c r="G315" s="303"/>
      <c r="H315" s="303"/>
      <c r="I315" s="275" t="s">
        <v>43</v>
      </c>
      <c r="J315" s="275" t="s">
        <v>43</v>
      </c>
      <c r="K315" s="275" t="s">
        <v>43</v>
      </c>
      <c r="L315" s="278">
        <f>SUM(L292:L314)</f>
        <v>0</v>
      </c>
      <c r="M315" s="278">
        <f>SUM(M292:M314)</f>
        <v>0</v>
      </c>
      <c r="N315" s="278">
        <f>SUM(N292:N314)</f>
        <v>0</v>
      </c>
      <c r="O315" s="278">
        <f>SUM(O292:O314)</f>
        <v>14.772222222221899</v>
      </c>
      <c r="P315" s="275"/>
      <c r="Q315" s="275"/>
      <c r="R315" s="275"/>
      <c r="S315" s="275"/>
      <c r="T315" s="292"/>
      <c r="U315" s="292"/>
      <c r="V315" s="292"/>
      <c r="W315" s="308"/>
      <c r="X315" s="266"/>
      <c r="Y315" s="282">
        <f>$AE$9-((N315*24))</f>
        <v>744</v>
      </c>
      <c r="Z315" s="274">
        <v>469</v>
      </c>
      <c r="AA315" s="273">
        <v>260.05099999999999</v>
      </c>
      <c r="AB315" s="283">
        <f>Z315*AA315</f>
        <v>121963.91899999999</v>
      </c>
      <c r="AC315" s="282">
        <f>(AB315*(Y315-L315*24))/Y315</f>
        <v>121963.91900000001</v>
      </c>
      <c r="AD315" s="282">
        <f>(AC315/AB315)*100</f>
        <v>100.00000000000003</v>
      </c>
      <c r="AE315" s="296"/>
    </row>
    <row r="316" spans="1:31" s="296" customFormat="1" ht="30" customHeight="1">
      <c r="A316" s="298">
        <v>35</v>
      </c>
      <c r="B316" s="271" t="s">
        <v>109</v>
      </c>
      <c r="C316" s="293" t="s">
        <v>110</v>
      </c>
      <c r="D316" s="273">
        <v>45.94</v>
      </c>
      <c r="E316" s="274" t="s">
        <v>534</v>
      </c>
      <c r="F316" s="275" t="s">
        <v>43</v>
      </c>
      <c r="G316" s="186"/>
      <c r="H316" s="186"/>
      <c r="I316" s="275" t="s">
        <v>43</v>
      </c>
      <c r="J316" s="275" t="s">
        <v>43</v>
      </c>
      <c r="K316" s="275" t="s">
        <v>43</v>
      </c>
      <c r="L316" s="278">
        <f t="shared" ref="L316:L321" si="87">IF(RIGHT(T316)="T",(+H316-G316),0)</f>
        <v>0</v>
      </c>
      <c r="M316" s="278">
        <f t="shared" ref="M316:M321" si="88">IF(RIGHT(T316)="U",(+H316-G316),0)</f>
        <v>0</v>
      </c>
      <c r="N316" s="278">
        <f t="shared" ref="N316:N321" si="89">IF(RIGHT(T316)="C",(+H316-G316),0)</f>
        <v>0</v>
      </c>
      <c r="O316" s="278">
        <f t="shared" ref="O316:O321" si="90">IF(RIGHT(T316)="D",(+H316-G316),0)</f>
        <v>0</v>
      </c>
      <c r="P316" s="275"/>
      <c r="Q316" s="275"/>
      <c r="R316" s="275"/>
      <c r="S316" s="275"/>
      <c r="T316" s="187"/>
      <c r="U316" s="187"/>
      <c r="V316" s="187"/>
      <c r="W316" s="287"/>
      <c r="X316" s="266"/>
      <c r="Y316" s="292"/>
      <c r="Z316" s="292"/>
      <c r="AA316" s="292"/>
      <c r="AB316" s="292"/>
      <c r="AC316" s="282"/>
      <c r="AD316" s="292"/>
    </row>
    <row r="317" spans="1:31" s="296" customFormat="1" ht="30" customHeight="1">
      <c r="A317" s="298"/>
      <c r="B317" s="271"/>
      <c r="C317" s="293"/>
      <c r="D317" s="273"/>
      <c r="E317" s="274"/>
      <c r="F317" s="275"/>
      <c r="G317" s="186"/>
      <c r="H317" s="186"/>
      <c r="I317" s="275"/>
      <c r="J317" s="275"/>
      <c r="K317" s="275"/>
      <c r="L317" s="278">
        <f t="shared" si="87"/>
        <v>0</v>
      </c>
      <c r="M317" s="278">
        <f t="shared" si="88"/>
        <v>0</v>
      </c>
      <c r="N317" s="278">
        <f t="shared" si="89"/>
        <v>0</v>
      </c>
      <c r="O317" s="278">
        <f t="shared" si="90"/>
        <v>0</v>
      </c>
      <c r="P317" s="275"/>
      <c r="Q317" s="275"/>
      <c r="R317" s="275"/>
      <c r="S317" s="275"/>
      <c r="T317" s="187"/>
      <c r="U317" s="187"/>
      <c r="V317" s="187"/>
      <c r="W317" s="287"/>
      <c r="X317" s="266"/>
      <c r="Y317" s="292"/>
      <c r="Z317" s="292"/>
      <c r="AA317" s="292"/>
      <c r="AB317" s="292"/>
      <c r="AC317" s="282"/>
      <c r="AD317" s="292"/>
    </row>
    <row r="318" spans="1:31" s="296" customFormat="1" ht="30" customHeight="1">
      <c r="A318" s="298"/>
      <c r="B318" s="271"/>
      <c r="C318" s="293"/>
      <c r="D318" s="273"/>
      <c r="E318" s="274"/>
      <c r="F318" s="275"/>
      <c r="G318" s="186"/>
      <c r="H318" s="186"/>
      <c r="I318" s="275"/>
      <c r="J318" s="275"/>
      <c r="K318" s="275"/>
      <c r="L318" s="278">
        <f t="shared" si="87"/>
        <v>0</v>
      </c>
      <c r="M318" s="278">
        <f t="shared" si="88"/>
        <v>0</v>
      </c>
      <c r="N318" s="278">
        <f t="shared" si="89"/>
        <v>0</v>
      </c>
      <c r="O318" s="278">
        <f t="shared" si="90"/>
        <v>0</v>
      </c>
      <c r="P318" s="275"/>
      <c r="Q318" s="275"/>
      <c r="R318" s="275"/>
      <c r="S318" s="275"/>
      <c r="T318" s="187"/>
      <c r="U318" s="187"/>
      <c r="V318" s="187"/>
      <c r="W318" s="287"/>
      <c r="X318" s="266"/>
      <c r="Y318" s="292"/>
      <c r="Z318" s="292"/>
      <c r="AA318" s="292"/>
      <c r="AB318" s="292"/>
      <c r="AC318" s="282"/>
      <c r="AD318" s="292"/>
    </row>
    <row r="319" spans="1:31" s="296" customFormat="1" ht="30" customHeight="1">
      <c r="A319" s="298"/>
      <c r="B319" s="271"/>
      <c r="C319" s="293"/>
      <c r="D319" s="273"/>
      <c r="E319" s="274"/>
      <c r="F319" s="275"/>
      <c r="G319" s="186"/>
      <c r="H319" s="186"/>
      <c r="I319" s="275"/>
      <c r="J319" s="275"/>
      <c r="K319" s="275"/>
      <c r="L319" s="278">
        <f t="shared" si="87"/>
        <v>0</v>
      </c>
      <c r="M319" s="278">
        <f t="shared" si="88"/>
        <v>0</v>
      </c>
      <c r="N319" s="278">
        <f t="shared" si="89"/>
        <v>0</v>
      </c>
      <c r="O319" s="278">
        <f t="shared" si="90"/>
        <v>0</v>
      </c>
      <c r="P319" s="275"/>
      <c r="Q319" s="275"/>
      <c r="R319" s="275"/>
      <c r="S319" s="275"/>
      <c r="T319" s="187"/>
      <c r="U319" s="187"/>
      <c r="V319" s="187"/>
      <c r="W319" s="287"/>
      <c r="X319" s="266"/>
      <c r="Y319" s="292"/>
      <c r="Z319" s="292"/>
      <c r="AA319" s="292"/>
      <c r="AB319" s="292"/>
      <c r="AC319" s="282"/>
      <c r="AD319" s="292"/>
    </row>
    <row r="320" spans="1:31" s="296" customFormat="1" ht="30" customHeight="1">
      <c r="A320" s="298"/>
      <c r="B320" s="271"/>
      <c r="C320" s="293"/>
      <c r="D320" s="273"/>
      <c r="E320" s="274"/>
      <c r="F320" s="275"/>
      <c r="G320" s="186"/>
      <c r="H320" s="186"/>
      <c r="I320" s="275"/>
      <c r="J320" s="275"/>
      <c r="K320" s="275"/>
      <c r="L320" s="278">
        <f t="shared" si="87"/>
        <v>0</v>
      </c>
      <c r="M320" s="278">
        <f t="shared" si="88"/>
        <v>0</v>
      </c>
      <c r="N320" s="278">
        <f t="shared" si="89"/>
        <v>0</v>
      </c>
      <c r="O320" s="278">
        <f t="shared" si="90"/>
        <v>0</v>
      </c>
      <c r="P320" s="275"/>
      <c r="Q320" s="275"/>
      <c r="R320" s="275"/>
      <c r="S320" s="275"/>
      <c r="T320" s="187"/>
      <c r="U320" s="187"/>
      <c r="V320" s="187"/>
      <c r="W320" s="287"/>
      <c r="X320" s="266"/>
      <c r="Y320" s="292"/>
      <c r="Z320" s="292"/>
      <c r="AA320" s="292"/>
      <c r="AB320" s="292"/>
      <c r="AC320" s="282"/>
      <c r="AD320" s="292"/>
    </row>
    <row r="321" spans="1:47" s="296" customFormat="1" ht="30" customHeight="1">
      <c r="A321" s="298"/>
      <c r="B321" s="271"/>
      <c r="C321" s="293"/>
      <c r="D321" s="273"/>
      <c r="E321" s="274"/>
      <c r="F321" s="275"/>
      <c r="G321" s="299"/>
      <c r="H321" s="299"/>
      <c r="I321" s="275"/>
      <c r="J321" s="275"/>
      <c r="K321" s="275"/>
      <c r="L321" s="278">
        <f t="shared" si="87"/>
        <v>0</v>
      </c>
      <c r="M321" s="278">
        <f t="shared" si="88"/>
        <v>0</v>
      </c>
      <c r="N321" s="278">
        <f t="shared" si="89"/>
        <v>0</v>
      </c>
      <c r="O321" s="278">
        <f t="shared" si="90"/>
        <v>0</v>
      </c>
      <c r="P321" s="275"/>
      <c r="Q321" s="275"/>
      <c r="R321" s="275"/>
      <c r="S321" s="275"/>
      <c r="T321" s="329"/>
      <c r="U321" s="329"/>
      <c r="V321" s="329"/>
      <c r="W321" s="333"/>
      <c r="X321" s="266"/>
      <c r="Y321" s="292"/>
      <c r="Z321" s="292"/>
      <c r="AA321" s="292"/>
      <c r="AB321" s="292"/>
      <c r="AC321" s="282"/>
      <c r="AD321" s="292"/>
    </row>
    <row r="322" spans="1:47" s="297" customFormat="1" ht="30" customHeight="1">
      <c r="A322" s="291"/>
      <c r="B322" s="292"/>
      <c r="C322" s="293" t="s">
        <v>47</v>
      </c>
      <c r="D322" s="292"/>
      <c r="E322" s="274"/>
      <c r="F322" s="275" t="s">
        <v>43</v>
      </c>
      <c r="G322" s="303"/>
      <c r="H322" s="303"/>
      <c r="I322" s="275" t="s">
        <v>43</v>
      </c>
      <c r="J322" s="275" t="s">
        <v>43</v>
      </c>
      <c r="K322" s="275" t="s">
        <v>43</v>
      </c>
      <c r="L322" s="278">
        <f>SUM(L316:L321)</f>
        <v>0</v>
      </c>
      <c r="M322" s="278">
        <f>SUM(M316:M321)</f>
        <v>0</v>
      </c>
      <c r="N322" s="278">
        <f>SUM(N316:N321)</f>
        <v>0</v>
      </c>
      <c r="O322" s="278">
        <f>SUM(O316:O321)</f>
        <v>0</v>
      </c>
      <c r="P322" s="275"/>
      <c r="Q322" s="275"/>
      <c r="R322" s="275"/>
      <c r="S322" s="275"/>
      <c r="T322" s="292"/>
      <c r="U322" s="292"/>
      <c r="V322" s="292"/>
      <c r="W322" s="308"/>
      <c r="X322" s="266"/>
      <c r="Y322" s="282">
        <f>$AE$9-((N322*24))</f>
        <v>744</v>
      </c>
      <c r="Z322" s="274">
        <v>515</v>
      </c>
      <c r="AA322" s="273">
        <v>45.94</v>
      </c>
      <c r="AB322" s="283">
        <f>Z322*AA322</f>
        <v>23659.1</v>
      </c>
      <c r="AC322" s="282">
        <f>(AB322*(Y322-L322*24))/Y322</f>
        <v>23659.1</v>
      </c>
      <c r="AD322" s="282">
        <f>(AC322/AB322)*100</f>
        <v>100</v>
      </c>
      <c r="AE322" s="296"/>
    </row>
    <row r="323" spans="1:47" s="286" customFormat="1" ht="30" customHeight="1">
      <c r="A323" s="270">
        <v>36</v>
      </c>
      <c r="B323" s="262" t="s">
        <v>111</v>
      </c>
      <c r="C323" s="309" t="s">
        <v>112</v>
      </c>
      <c r="D323" s="273">
        <v>45.94</v>
      </c>
      <c r="E323" s="274" t="s">
        <v>534</v>
      </c>
      <c r="F323" s="275" t="s">
        <v>43</v>
      </c>
      <c r="G323" s="186"/>
      <c r="H323" s="186"/>
      <c r="I323" s="277"/>
      <c r="J323" s="277"/>
      <c r="K323" s="277"/>
      <c r="L323" s="278">
        <f>IF(RIGHT(T323)="T",(+H323-G323),0)</f>
        <v>0</v>
      </c>
      <c r="M323" s="278">
        <f>IF(RIGHT(T323)="U",(+H323-G323),0)</f>
        <v>0</v>
      </c>
      <c r="N323" s="278">
        <f>IF(RIGHT(T323)="C",(+H323-G323),0)</f>
        <v>0</v>
      </c>
      <c r="O323" s="278">
        <f>IF(RIGHT(T323)="D",(+H323-G323),0)</f>
        <v>0</v>
      </c>
      <c r="P323" s="279"/>
      <c r="Q323" s="279"/>
      <c r="R323" s="279"/>
      <c r="S323" s="279"/>
      <c r="T323" s="187"/>
      <c r="U323" s="187"/>
      <c r="V323" s="187"/>
      <c r="W323" s="287"/>
      <c r="X323" s="266"/>
      <c r="Y323" s="282"/>
      <c r="Z323" s="282"/>
      <c r="AA323" s="282"/>
      <c r="AB323" s="282"/>
      <c r="AC323" s="282"/>
      <c r="AD323" s="282"/>
      <c r="AE323" s="259"/>
      <c r="AF323" s="259"/>
      <c r="AG323" s="259"/>
      <c r="AH323" s="259"/>
      <c r="AI323" s="259"/>
      <c r="AJ323" s="259"/>
      <c r="AK323" s="259"/>
      <c r="AL323" s="259"/>
      <c r="AM323" s="259"/>
      <c r="AN323" s="259"/>
      <c r="AO323" s="259"/>
      <c r="AP323" s="259"/>
      <c r="AQ323" s="259"/>
      <c r="AR323" s="259"/>
      <c r="AS323" s="259"/>
      <c r="AT323" s="259"/>
      <c r="AU323" s="259"/>
    </row>
    <row r="324" spans="1:47" s="286" customFormat="1" ht="30" customHeight="1">
      <c r="A324" s="270"/>
      <c r="B324" s="262"/>
      <c r="C324" s="309"/>
      <c r="D324" s="273"/>
      <c r="E324" s="274"/>
      <c r="F324" s="275"/>
      <c r="G324" s="186"/>
      <c r="H324" s="186"/>
      <c r="I324" s="277"/>
      <c r="J324" s="277"/>
      <c r="K324" s="277"/>
      <c r="L324" s="278">
        <f>IF(RIGHT(T324)="T",(+H324-G324),0)</f>
        <v>0</v>
      </c>
      <c r="M324" s="278">
        <f>IF(RIGHT(T324)="U",(+H324-G324),0)</f>
        <v>0</v>
      </c>
      <c r="N324" s="278">
        <f>IF(RIGHT(T324)="C",(+H324-G324),0)</f>
        <v>0</v>
      </c>
      <c r="O324" s="278">
        <f>IF(RIGHT(T324)="D",(+H324-G324),0)</f>
        <v>0</v>
      </c>
      <c r="P324" s="279"/>
      <c r="Q324" s="279"/>
      <c r="R324" s="279"/>
      <c r="S324" s="279"/>
      <c r="T324" s="187"/>
      <c r="U324" s="187"/>
      <c r="V324" s="187"/>
      <c r="W324" s="287"/>
      <c r="X324" s="266"/>
      <c r="Y324" s="282"/>
      <c r="Z324" s="282"/>
      <c r="AA324" s="282"/>
      <c r="AB324" s="282"/>
      <c r="AC324" s="282"/>
      <c r="AD324" s="282"/>
      <c r="AE324" s="259"/>
      <c r="AF324" s="259"/>
      <c r="AG324" s="259"/>
      <c r="AH324" s="259"/>
      <c r="AI324" s="259"/>
      <c r="AJ324" s="259"/>
      <c r="AK324" s="259"/>
      <c r="AL324" s="259"/>
      <c r="AM324" s="259"/>
      <c r="AN324" s="259"/>
      <c r="AO324" s="259"/>
      <c r="AP324" s="259"/>
      <c r="AQ324" s="259"/>
      <c r="AR324" s="259"/>
      <c r="AS324" s="259"/>
      <c r="AT324" s="259"/>
      <c r="AU324" s="259"/>
    </row>
    <row r="325" spans="1:47" s="286" customFormat="1" ht="30" customHeight="1">
      <c r="A325" s="270"/>
      <c r="B325" s="262"/>
      <c r="C325" s="309"/>
      <c r="D325" s="273"/>
      <c r="E325" s="274"/>
      <c r="F325" s="275"/>
      <c r="G325" s="186"/>
      <c r="H325" s="186"/>
      <c r="I325" s="277"/>
      <c r="J325" s="277"/>
      <c r="K325" s="277"/>
      <c r="L325" s="278">
        <f>IF(RIGHT(T325)="T",(+H325-G325),0)</f>
        <v>0</v>
      </c>
      <c r="M325" s="278">
        <f>IF(RIGHT(T325)="U",(+H325-G325),0)</f>
        <v>0</v>
      </c>
      <c r="N325" s="278">
        <f>IF(RIGHT(T325)="C",(+H325-G325),0)</f>
        <v>0</v>
      </c>
      <c r="O325" s="278">
        <f>IF(RIGHT(T325)="D",(+H325-G325),0)</f>
        <v>0</v>
      </c>
      <c r="P325" s="279"/>
      <c r="Q325" s="279"/>
      <c r="R325" s="279"/>
      <c r="S325" s="279"/>
      <c r="T325" s="187"/>
      <c r="U325" s="187"/>
      <c r="V325" s="187"/>
      <c r="W325" s="287"/>
      <c r="X325" s="266"/>
      <c r="Y325" s="282"/>
      <c r="Z325" s="282"/>
      <c r="AA325" s="282"/>
      <c r="AB325" s="282"/>
      <c r="AC325" s="282"/>
      <c r="AD325" s="282"/>
      <c r="AE325" s="259"/>
      <c r="AF325" s="259"/>
      <c r="AG325" s="259"/>
      <c r="AH325" s="259"/>
      <c r="AI325" s="259"/>
      <c r="AJ325" s="259"/>
      <c r="AK325" s="259"/>
      <c r="AL325" s="259"/>
      <c r="AM325" s="259"/>
      <c r="AN325" s="259"/>
      <c r="AO325" s="259"/>
      <c r="AP325" s="259"/>
      <c r="AQ325" s="259"/>
      <c r="AR325" s="259"/>
      <c r="AS325" s="259"/>
      <c r="AT325" s="259"/>
      <c r="AU325" s="259"/>
    </row>
    <row r="326" spans="1:47" s="286" customFormat="1" ht="30" customHeight="1">
      <c r="A326" s="270"/>
      <c r="B326" s="262"/>
      <c r="C326" s="309"/>
      <c r="D326" s="273"/>
      <c r="E326" s="274"/>
      <c r="F326" s="275"/>
      <c r="G326" s="186"/>
      <c r="H326" s="186"/>
      <c r="I326" s="277"/>
      <c r="J326" s="277"/>
      <c r="K326" s="277"/>
      <c r="L326" s="278">
        <f>IF(RIGHT(T326)="T",(+H326-G326),0)</f>
        <v>0</v>
      </c>
      <c r="M326" s="278">
        <f>IF(RIGHT(T326)="U",(+H326-G326),0)</f>
        <v>0</v>
      </c>
      <c r="N326" s="278">
        <f>IF(RIGHT(T326)="C",(+H326-G326),0)</f>
        <v>0</v>
      </c>
      <c r="O326" s="278">
        <f>IF(RIGHT(T326)="D",(+H326-G326),0)</f>
        <v>0</v>
      </c>
      <c r="P326" s="279"/>
      <c r="Q326" s="279"/>
      <c r="R326" s="279"/>
      <c r="S326" s="279"/>
      <c r="T326" s="187"/>
      <c r="U326" s="187"/>
      <c r="V326" s="187"/>
      <c r="W326" s="287"/>
      <c r="X326" s="266"/>
      <c r="Y326" s="282"/>
      <c r="Z326" s="282"/>
      <c r="AA326" s="282"/>
      <c r="AB326" s="282"/>
      <c r="AC326" s="282"/>
      <c r="AD326" s="282"/>
      <c r="AE326" s="259"/>
      <c r="AF326" s="259"/>
      <c r="AG326" s="259"/>
      <c r="AH326" s="259"/>
      <c r="AI326" s="259"/>
      <c r="AJ326" s="259"/>
      <c r="AK326" s="259"/>
      <c r="AL326" s="259"/>
      <c r="AM326" s="259"/>
      <c r="AN326" s="259"/>
      <c r="AO326" s="259"/>
      <c r="AP326" s="259"/>
      <c r="AQ326" s="259"/>
      <c r="AR326" s="259"/>
      <c r="AS326" s="259"/>
      <c r="AT326" s="259"/>
      <c r="AU326" s="259"/>
    </row>
    <row r="327" spans="1:47" s="297" customFormat="1" ht="30" customHeight="1">
      <c r="A327" s="291"/>
      <c r="B327" s="292"/>
      <c r="C327" s="293" t="s">
        <v>47</v>
      </c>
      <c r="D327" s="292"/>
      <c r="E327" s="274"/>
      <c r="F327" s="275" t="s">
        <v>43</v>
      </c>
      <c r="G327" s="303"/>
      <c r="H327" s="303"/>
      <c r="I327" s="275" t="s">
        <v>43</v>
      </c>
      <c r="J327" s="275" t="s">
        <v>43</v>
      </c>
      <c r="K327" s="275" t="s">
        <v>43</v>
      </c>
      <c r="L327" s="278">
        <f>SUM(L323:L326)</f>
        <v>0</v>
      </c>
      <c r="M327" s="278">
        <f t="shared" ref="M327:O327" si="91">SUM(M323:M326)</f>
        <v>0</v>
      </c>
      <c r="N327" s="278">
        <f t="shared" si="91"/>
        <v>0</v>
      </c>
      <c r="O327" s="278">
        <f t="shared" si="91"/>
        <v>0</v>
      </c>
      <c r="P327" s="275"/>
      <c r="Q327" s="275"/>
      <c r="R327" s="275"/>
      <c r="S327" s="275"/>
      <c r="T327" s="292"/>
      <c r="U327" s="292"/>
      <c r="V327" s="292"/>
      <c r="W327" s="308"/>
      <c r="X327" s="266"/>
      <c r="Y327" s="282">
        <f>$AE$9-((N327*24))</f>
        <v>744</v>
      </c>
      <c r="Z327" s="274">
        <v>515</v>
      </c>
      <c r="AA327" s="273">
        <v>45.94</v>
      </c>
      <c r="AB327" s="283">
        <f>Z327*AA327</f>
        <v>23659.1</v>
      </c>
      <c r="AC327" s="282">
        <f>(AB327*(Y327-L327*24))/Y327</f>
        <v>23659.1</v>
      </c>
      <c r="AD327" s="282">
        <f>(AC327/AB327)*100</f>
        <v>100</v>
      </c>
      <c r="AE327" s="296"/>
    </row>
    <row r="328" spans="1:47" s="286" customFormat="1" ht="30" customHeight="1">
      <c r="A328" s="270">
        <v>37</v>
      </c>
      <c r="B328" s="262" t="s">
        <v>113</v>
      </c>
      <c r="C328" s="309" t="s">
        <v>114</v>
      </c>
      <c r="D328" s="273">
        <v>240</v>
      </c>
      <c r="E328" s="274" t="s">
        <v>534</v>
      </c>
      <c r="F328" s="275" t="s">
        <v>43</v>
      </c>
      <c r="G328" s="276">
        <v>43087.460416666669</v>
      </c>
      <c r="H328" s="276">
        <v>43087.486111111109</v>
      </c>
      <c r="I328" s="277"/>
      <c r="J328" s="277"/>
      <c r="K328" s="277"/>
      <c r="L328" s="278">
        <f>IF(RIGHT(T328)="T",(+H326-G326),0)</f>
        <v>0</v>
      </c>
      <c r="M328" s="278">
        <f>IF(RIGHT(T328)="U",(+H326-G326),0)</f>
        <v>0</v>
      </c>
      <c r="N328" s="278">
        <f>IF(RIGHT(T328)="C",(+H326-G326),0)</f>
        <v>0</v>
      </c>
      <c r="O328" s="278">
        <f>IF(RIGHT(T328)="D",(+H326-G326),0)</f>
        <v>0</v>
      </c>
      <c r="P328" s="279"/>
      <c r="Q328" s="279"/>
      <c r="R328" s="279"/>
      <c r="S328" s="279"/>
      <c r="T328" s="280" t="s">
        <v>463</v>
      </c>
      <c r="U328" s="280"/>
      <c r="V328" s="280"/>
      <c r="W328" s="281" t="s">
        <v>1396</v>
      </c>
      <c r="X328" s="266"/>
      <c r="Y328" s="282"/>
      <c r="Z328" s="274"/>
      <c r="AA328" s="273"/>
      <c r="AB328" s="283"/>
      <c r="AC328" s="282"/>
      <c r="AD328" s="282"/>
      <c r="AE328" s="343"/>
      <c r="AF328" s="344"/>
      <c r="AG328" s="259"/>
      <c r="AH328" s="259"/>
      <c r="AI328" s="259"/>
      <c r="AJ328" s="259"/>
      <c r="AK328" s="259"/>
      <c r="AL328" s="259"/>
      <c r="AM328" s="259"/>
      <c r="AN328" s="259"/>
      <c r="AO328" s="259"/>
      <c r="AP328" s="259"/>
      <c r="AQ328" s="259"/>
      <c r="AR328" s="259"/>
      <c r="AS328" s="259"/>
      <c r="AT328" s="259"/>
      <c r="AU328" s="259"/>
    </row>
    <row r="329" spans="1:47" s="286" customFormat="1" ht="30" customHeight="1">
      <c r="A329" s="270"/>
      <c r="B329" s="262"/>
      <c r="C329" s="309"/>
      <c r="D329" s="273"/>
      <c r="E329" s="274"/>
      <c r="F329" s="275"/>
      <c r="G329" s="186"/>
      <c r="H329" s="186"/>
      <c r="I329" s="277"/>
      <c r="J329" s="277"/>
      <c r="K329" s="277"/>
      <c r="L329" s="278">
        <f>IF(RIGHT(T329)="T",(+H329-G329),0)</f>
        <v>0</v>
      </c>
      <c r="M329" s="278">
        <f>IF(RIGHT(T329)="U",(+H329-G329),0)</f>
        <v>0</v>
      </c>
      <c r="N329" s="278">
        <f>IF(RIGHT(T329)="C",(+H329-G329),0)</f>
        <v>0</v>
      </c>
      <c r="O329" s="278">
        <f>IF(RIGHT(T329)="D",(+H329-G329),0)</f>
        <v>0</v>
      </c>
      <c r="P329" s="279"/>
      <c r="Q329" s="279"/>
      <c r="R329" s="279"/>
      <c r="S329" s="279"/>
      <c r="T329" s="187"/>
      <c r="U329" s="187"/>
      <c r="V329" s="187"/>
      <c r="W329" s="287"/>
      <c r="X329" s="266"/>
      <c r="Y329" s="282"/>
      <c r="Z329" s="274"/>
      <c r="AA329" s="273"/>
      <c r="AB329" s="283"/>
      <c r="AC329" s="282"/>
      <c r="AD329" s="282"/>
      <c r="AE329" s="343"/>
      <c r="AF329" s="344"/>
      <c r="AG329" s="259"/>
      <c r="AH329" s="259"/>
      <c r="AI329" s="259"/>
      <c r="AJ329" s="259"/>
      <c r="AK329" s="259"/>
      <c r="AL329" s="259"/>
      <c r="AM329" s="259"/>
      <c r="AN329" s="259"/>
      <c r="AO329" s="259"/>
      <c r="AP329" s="259"/>
      <c r="AQ329" s="259"/>
      <c r="AR329" s="259"/>
      <c r="AS329" s="259"/>
      <c r="AT329" s="259"/>
      <c r="AU329" s="259"/>
    </row>
    <row r="330" spans="1:47" s="286" customFormat="1" ht="30" customHeight="1">
      <c r="A330" s="270"/>
      <c r="B330" s="262"/>
      <c r="C330" s="309"/>
      <c r="D330" s="273"/>
      <c r="E330" s="274"/>
      <c r="F330" s="275"/>
      <c r="G330" s="186"/>
      <c r="H330" s="186"/>
      <c r="I330" s="277"/>
      <c r="J330" s="277"/>
      <c r="K330" s="277"/>
      <c r="L330" s="278">
        <f>IF(RIGHT(T330)="T",(+H330-G330),0)</f>
        <v>0</v>
      </c>
      <c r="M330" s="278">
        <f>IF(RIGHT(T330)="U",(+H330-G330),0)</f>
        <v>0</v>
      </c>
      <c r="N330" s="278">
        <f>IF(RIGHT(T330)="C",(+H330-G330),0)</f>
        <v>0</v>
      </c>
      <c r="O330" s="278">
        <f>IF(RIGHT(T330)="D",(+H330-G330),0)</f>
        <v>0</v>
      </c>
      <c r="P330" s="279"/>
      <c r="Q330" s="279"/>
      <c r="R330" s="279"/>
      <c r="S330" s="279"/>
      <c r="T330" s="187"/>
      <c r="U330" s="187"/>
      <c r="V330" s="187"/>
      <c r="W330" s="287"/>
      <c r="X330" s="266"/>
      <c r="Y330" s="282"/>
      <c r="Z330" s="274"/>
      <c r="AA330" s="273"/>
      <c r="AB330" s="283"/>
      <c r="AC330" s="282"/>
      <c r="AD330" s="282"/>
      <c r="AE330" s="343"/>
      <c r="AF330" s="344"/>
      <c r="AG330" s="259"/>
      <c r="AH330" s="259"/>
      <c r="AI330" s="259"/>
      <c r="AJ330" s="259"/>
      <c r="AK330" s="259"/>
      <c r="AL330" s="259"/>
      <c r="AM330" s="259"/>
      <c r="AN330" s="259"/>
      <c r="AO330" s="259"/>
      <c r="AP330" s="259"/>
      <c r="AQ330" s="259"/>
      <c r="AR330" s="259"/>
      <c r="AS330" s="259"/>
      <c r="AT330" s="259"/>
      <c r="AU330" s="259"/>
    </row>
    <row r="331" spans="1:47" s="286" customFormat="1" ht="30" customHeight="1">
      <c r="A331" s="270"/>
      <c r="B331" s="262"/>
      <c r="C331" s="309"/>
      <c r="D331" s="273"/>
      <c r="E331" s="274"/>
      <c r="F331" s="275"/>
      <c r="G331" s="186"/>
      <c r="H331" s="186"/>
      <c r="I331" s="277"/>
      <c r="J331" s="277"/>
      <c r="K331" s="277"/>
      <c r="L331" s="278">
        <f>IF(RIGHT(T331)="T",(+H331-G331),0)</f>
        <v>0</v>
      </c>
      <c r="M331" s="278">
        <f>IF(RIGHT(T331)="U",(+H331-G331),0)</f>
        <v>0</v>
      </c>
      <c r="N331" s="278">
        <f>IF(RIGHT(T331)="C",(+H331-G331),0)</f>
        <v>0</v>
      </c>
      <c r="O331" s="278">
        <f>IF(RIGHT(T331)="D",(+H331-G331),0)</f>
        <v>0</v>
      </c>
      <c r="P331" s="279"/>
      <c r="Q331" s="279"/>
      <c r="R331" s="279"/>
      <c r="S331" s="279"/>
      <c r="T331" s="187"/>
      <c r="U331" s="187"/>
      <c r="V331" s="187"/>
      <c r="W331" s="287"/>
      <c r="X331" s="266"/>
      <c r="Y331" s="282"/>
      <c r="Z331" s="274"/>
      <c r="AA331" s="273"/>
      <c r="AB331" s="283"/>
      <c r="AC331" s="282"/>
      <c r="AD331" s="282"/>
      <c r="AE331" s="343"/>
      <c r="AF331" s="344"/>
      <c r="AG331" s="259"/>
      <c r="AH331" s="259"/>
      <c r="AI331" s="259"/>
      <c r="AJ331" s="259"/>
      <c r="AK331" s="259"/>
      <c r="AL331" s="259"/>
      <c r="AM331" s="259"/>
      <c r="AN331" s="259"/>
      <c r="AO331" s="259"/>
      <c r="AP331" s="259"/>
      <c r="AQ331" s="259"/>
      <c r="AR331" s="259"/>
      <c r="AS331" s="259"/>
      <c r="AT331" s="259"/>
      <c r="AU331" s="259"/>
    </row>
    <row r="332" spans="1:47" s="286" customFormat="1" ht="30" customHeight="1">
      <c r="A332" s="270"/>
      <c r="B332" s="262"/>
      <c r="C332" s="309"/>
      <c r="D332" s="273"/>
      <c r="E332" s="274"/>
      <c r="F332" s="275"/>
      <c r="G332" s="186"/>
      <c r="H332" s="186"/>
      <c r="I332" s="277"/>
      <c r="J332" s="277"/>
      <c r="K332" s="277"/>
      <c r="L332" s="278">
        <f>IF(RIGHT(T332)="T",(+H332-G332),0)</f>
        <v>0</v>
      </c>
      <c r="M332" s="278">
        <f>IF(RIGHT(T332)="U",(+H332-G332),0)</f>
        <v>0</v>
      </c>
      <c r="N332" s="278">
        <f>IF(RIGHT(T332)="C",(+H332-G332),0)</f>
        <v>0</v>
      </c>
      <c r="O332" s="278">
        <f>IF(RIGHT(T332)="D",(+H332-G332),0)</f>
        <v>0</v>
      </c>
      <c r="P332" s="279"/>
      <c r="Q332" s="279"/>
      <c r="R332" s="279"/>
      <c r="S332" s="279"/>
      <c r="T332" s="187"/>
      <c r="U332" s="187"/>
      <c r="V332" s="187"/>
      <c r="W332" s="287"/>
      <c r="X332" s="266"/>
      <c r="Y332" s="282"/>
      <c r="Z332" s="274"/>
      <c r="AA332" s="273"/>
      <c r="AB332" s="283"/>
      <c r="AC332" s="282"/>
      <c r="AD332" s="282"/>
      <c r="AE332" s="343"/>
      <c r="AF332" s="344"/>
      <c r="AG332" s="259"/>
      <c r="AH332" s="259"/>
      <c r="AI332" s="259"/>
      <c r="AJ332" s="259"/>
      <c r="AK332" s="259"/>
      <c r="AL332" s="259"/>
      <c r="AM332" s="259"/>
      <c r="AN332" s="259"/>
      <c r="AO332" s="259"/>
      <c r="AP332" s="259"/>
      <c r="AQ332" s="259"/>
      <c r="AR332" s="259"/>
      <c r="AS332" s="259"/>
      <c r="AT332" s="259"/>
      <c r="AU332" s="259"/>
    </row>
    <row r="333" spans="1:47" s="297" customFormat="1" ht="30" customHeight="1">
      <c r="A333" s="291"/>
      <c r="B333" s="292"/>
      <c r="C333" s="293" t="s">
        <v>47</v>
      </c>
      <c r="D333" s="292"/>
      <c r="E333" s="274"/>
      <c r="F333" s="275" t="s">
        <v>43</v>
      </c>
      <c r="G333" s="294"/>
      <c r="H333" s="294"/>
      <c r="I333" s="275" t="s">
        <v>43</v>
      </c>
      <c r="J333" s="275" t="s">
        <v>43</v>
      </c>
      <c r="K333" s="277"/>
      <c r="L333" s="278">
        <f>SUM(L328:L332)</f>
        <v>0</v>
      </c>
      <c r="M333" s="278">
        <f>SUM(M328:M332)</f>
        <v>0</v>
      </c>
      <c r="N333" s="278">
        <f>SUM(N328:N332)</f>
        <v>0</v>
      </c>
      <c r="O333" s="278">
        <f>SUM(O328:O332)</f>
        <v>0</v>
      </c>
      <c r="P333" s="275"/>
      <c r="Q333" s="275"/>
      <c r="R333" s="275"/>
      <c r="S333" s="275"/>
      <c r="T333" s="292"/>
      <c r="U333" s="292"/>
      <c r="V333" s="292"/>
      <c r="W333" s="308"/>
      <c r="X333" s="266"/>
      <c r="Y333" s="282">
        <f>$AE$9-((N333*24))</f>
        <v>744</v>
      </c>
      <c r="Z333" s="274">
        <v>291</v>
      </c>
      <c r="AA333" s="273">
        <v>240</v>
      </c>
      <c r="AB333" s="283">
        <f>Z333*AA333</f>
        <v>69840</v>
      </c>
      <c r="AC333" s="282">
        <f>(AB333*(Y333-L333*24))/Y333</f>
        <v>69840</v>
      </c>
      <c r="AD333" s="282">
        <f>(AC333/AB333)*100</f>
        <v>100</v>
      </c>
      <c r="AE333" s="296"/>
    </row>
    <row r="334" spans="1:47" s="286" customFormat="1" ht="30" customHeight="1">
      <c r="A334" s="270">
        <v>38</v>
      </c>
      <c r="B334" s="262" t="s">
        <v>115</v>
      </c>
      <c r="C334" s="309" t="s">
        <v>116</v>
      </c>
      <c r="D334" s="273">
        <v>72.599999999999994</v>
      </c>
      <c r="E334" s="274" t="s">
        <v>534</v>
      </c>
      <c r="F334" s="275" t="s">
        <v>43</v>
      </c>
      <c r="G334" s="186"/>
      <c r="H334" s="186"/>
      <c r="I334" s="277"/>
      <c r="J334" s="277"/>
      <c r="K334" s="277"/>
      <c r="L334" s="278">
        <f>IF(RIGHT(T334)="T",(+H334-G334),0)</f>
        <v>0</v>
      </c>
      <c r="M334" s="278">
        <f>IF(RIGHT(T334)="U",(+H334-G334),0)</f>
        <v>0</v>
      </c>
      <c r="N334" s="278">
        <f>IF(RIGHT(T334)="C",(+H334-G334),0)</f>
        <v>0</v>
      </c>
      <c r="O334" s="278">
        <f>IF(RIGHT(T334)="D",(+H334-G334),0)</f>
        <v>0</v>
      </c>
      <c r="P334" s="279"/>
      <c r="Q334" s="279"/>
      <c r="R334" s="279"/>
      <c r="S334" s="279"/>
      <c r="T334" s="187"/>
      <c r="U334" s="187"/>
      <c r="V334" s="187"/>
      <c r="W334" s="287"/>
      <c r="X334" s="266"/>
      <c r="Y334" s="282"/>
      <c r="Z334" s="274"/>
      <c r="AA334" s="273"/>
      <c r="AB334" s="283"/>
      <c r="AC334" s="282"/>
      <c r="AD334" s="282"/>
      <c r="AE334" s="343"/>
      <c r="AF334" s="344"/>
      <c r="AG334" s="259"/>
      <c r="AH334" s="259"/>
      <c r="AI334" s="259"/>
      <c r="AJ334" s="259"/>
      <c r="AK334" s="259"/>
      <c r="AL334" s="259"/>
      <c r="AM334" s="259"/>
      <c r="AN334" s="259"/>
      <c r="AO334" s="259"/>
      <c r="AP334" s="259"/>
      <c r="AQ334" s="259"/>
      <c r="AR334" s="259"/>
      <c r="AS334" s="259"/>
      <c r="AT334" s="259"/>
      <c r="AU334" s="259"/>
    </row>
    <row r="335" spans="1:47" s="286" customFormat="1" ht="30" customHeight="1">
      <c r="A335" s="270"/>
      <c r="B335" s="262"/>
      <c r="C335" s="309"/>
      <c r="D335" s="273"/>
      <c r="E335" s="274"/>
      <c r="F335" s="275" t="s">
        <v>43</v>
      </c>
      <c r="G335" s="323"/>
      <c r="H335" s="323"/>
      <c r="I335" s="277"/>
      <c r="J335" s="277"/>
      <c r="K335" s="277"/>
      <c r="L335" s="278">
        <f>IF(RIGHT(T335)="T",(+H335-G335),0)</f>
        <v>0</v>
      </c>
      <c r="M335" s="278">
        <f>IF(RIGHT(T335)="U",(+H335-G335),0)</f>
        <v>0</v>
      </c>
      <c r="N335" s="278">
        <f>IF(RIGHT(T335)="C",(+H335-G335),0)</f>
        <v>0</v>
      </c>
      <c r="O335" s="278">
        <f>IF(RIGHT(T335)="D",(+H335-G335),0)</f>
        <v>0</v>
      </c>
      <c r="P335" s="279"/>
      <c r="Q335" s="279"/>
      <c r="R335" s="279"/>
      <c r="S335" s="279"/>
      <c r="T335" s="329"/>
      <c r="U335" s="329"/>
      <c r="V335" s="329"/>
      <c r="W335" s="333"/>
      <c r="X335" s="266"/>
      <c r="Y335" s="282"/>
      <c r="Z335" s="274"/>
      <c r="AA335" s="273"/>
      <c r="AB335" s="283"/>
      <c r="AC335" s="282"/>
      <c r="AD335" s="282"/>
      <c r="AE335" s="343"/>
      <c r="AF335" s="344"/>
      <c r="AG335" s="259"/>
      <c r="AH335" s="259"/>
      <c r="AI335" s="259"/>
      <c r="AJ335" s="259"/>
      <c r="AK335" s="259"/>
      <c r="AL335" s="259"/>
      <c r="AM335" s="259"/>
      <c r="AN335" s="259"/>
      <c r="AO335" s="259"/>
      <c r="AP335" s="259"/>
      <c r="AQ335" s="259"/>
      <c r="AR335" s="259"/>
      <c r="AS335" s="259"/>
      <c r="AT335" s="259"/>
      <c r="AU335" s="259"/>
    </row>
    <row r="336" spans="1:47" s="297" customFormat="1" ht="30" customHeight="1">
      <c r="A336" s="291"/>
      <c r="B336" s="292"/>
      <c r="C336" s="293" t="s">
        <v>47</v>
      </c>
      <c r="D336" s="292"/>
      <c r="E336" s="274"/>
      <c r="F336" s="275" t="s">
        <v>43</v>
      </c>
      <c r="G336" s="294"/>
      <c r="H336" s="294"/>
      <c r="I336" s="275" t="s">
        <v>43</v>
      </c>
      <c r="J336" s="275" t="s">
        <v>43</v>
      </c>
      <c r="K336" s="277"/>
      <c r="L336" s="278">
        <f t="shared" ref="L336" si="92">SUM(L334:L335)</f>
        <v>0</v>
      </c>
      <c r="M336" s="278">
        <f>SUM(M334:M335)</f>
        <v>0</v>
      </c>
      <c r="N336" s="278">
        <f t="shared" ref="N336:O336" si="93">SUM(N334:N335)</f>
        <v>0</v>
      </c>
      <c r="O336" s="278">
        <f t="shared" si="93"/>
        <v>0</v>
      </c>
      <c r="P336" s="275"/>
      <c r="Q336" s="275"/>
      <c r="R336" s="275"/>
      <c r="S336" s="275"/>
      <c r="T336" s="292"/>
      <c r="U336" s="292"/>
      <c r="V336" s="292"/>
      <c r="W336" s="308"/>
      <c r="X336" s="266"/>
      <c r="Y336" s="282">
        <f>$AE$9-((N336*24))</f>
        <v>744</v>
      </c>
      <c r="Z336" s="274">
        <v>515</v>
      </c>
      <c r="AA336" s="273">
        <v>72.599999999999994</v>
      </c>
      <c r="AB336" s="283">
        <f>Z336*AA336</f>
        <v>37389</v>
      </c>
      <c r="AC336" s="282">
        <f>(AB336*(Y336-L336*24))/Y336</f>
        <v>37389</v>
      </c>
      <c r="AD336" s="282">
        <f>(AC336/AB336)*100</f>
        <v>100</v>
      </c>
      <c r="AE336" s="296"/>
    </row>
    <row r="337" spans="1:31" s="296" customFormat="1" ht="30" customHeight="1">
      <c r="A337" s="298">
        <v>39</v>
      </c>
      <c r="B337" s="271" t="s">
        <v>117</v>
      </c>
      <c r="C337" s="293" t="s">
        <v>118</v>
      </c>
      <c r="D337" s="273">
        <v>73.2</v>
      </c>
      <c r="E337" s="274" t="s">
        <v>534</v>
      </c>
      <c r="F337" s="275" t="s">
        <v>43</v>
      </c>
      <c r="G337" s="186"/>
      <c r="H337" s="186"/>
      <c r="I337" s="275" t="s">
        <v>43</v>
      </c>
      <c r="J337" s="275" t="s">
        <v>43</v>
      </c>
      <c r="K337" s="277"/>
      <c r="L337" s="278">
        <f>IF(RIGHT(T337)="T",(+H337-G337),0)</f>
        <v>0</v>
      </c>
      <c r="M337" s="278">
        <f>IF(RIGHT(T337)="U",(+H337-G337),0)</f>
        <v>0</v>
      </c>
      <c r="N337" s="278">
        <f>IF(RIGHT(T337)="C",(+H337-G337),0)</f>
        <v>0</v>
      </c>
      <c r="O337" s="278">
        <f>IF(RIGHT(T337)="D",(+H337-G337),0)</f>
        <v>0</v>
      </c>
      <c r="P337" s="275"/>
      <c r="Q337" s="275"/>
      <c r="R337" s="275"/>
      <c r="S337" s="275"/>
      <c r="T337" s="187"/>
      <c r="U337" s="187"/>
      <c r="V337" s="187"/>
      <c r="W337" s="287"/>
      <c r="X337" s="266"/>
      <c r="Y337" s="292"/>
      <c r="Z337" s="292"/>
      <c r="AA337" s="292"/>
      <c r="AB337" s="292"/>
      <c r="AC337" s="282"/>
      <c r="AD337" s="292"/>
    </row>
    <row r="338" spans="1:31" s="296" customFormat="1" ht="30" customHeight="1">
      <c r="A338" s="298"/>
      <c r="B338" s="271"/>
      <c r="C338" s="293"/>
      <c r="D338" s="273"/>
      <c r="E338" s="274"/>
      <c r="F338" s="275"/>
      <c r="G338" s="323"/>
      <c r="H338" s="323"/>
      <c r="I338" s="275"/>
      <c r="J338" s="275"/>
      <c r="K338" s="277"/>
      <c r="L338" s="278">
        <f>IF(RIGHT(T338)="T",(+H338-G338),0)</f>
        <v>0</v>
      </c>
      <c r="M338" s="278">
        <f>IF(RIGHT(T338)="U",(+H338-G338),0)</f>
        <v>0</v>
      </c>
      <c r="N338" s="278">
        <f>IF(RIGHT(T338)="C",(+H338-G338),0)</f>
        <v>0</v>
      </c>
      <c r="O338" s="278">
        <f>IF(RIGHT(T338)="D",(+H338-G338),0)</f>
        <v>0</v>
      </c>
      <c r="P338" s="275"/>
      <c r="Q338" s="275"/>
      <c r="R338" s="275"/>
      <c r="S338" s="275"/>
      <c r="T338" s="329"/>
      <c r="U338" s="329"/>
      <c r="V338" s="329"/>
      <c r="W338" s="333"/>
      <c r="X338" s="266"/>
      <c r="Y338" s="292"/>
      <c r="Z338" s="292"/>
      <c r="AA338" s="292"/>
      <c r="AB338" s="292"/>
      <c r="AC338" s="282"/>
      <c r="AD338" s="292"/>
    </row>
    <row r="339" spans="1:31" s="297" customFormat="1" ht="30" customHeight="1">
      <c r="A339" s="291"/>
      <c r="B339" s="292"/>
      <c r="C339" s="293" t="s">
        <v>47</v>
      </c>
      <c r="D339" s="292"/>
      <c r="E339" s="274"/>
      <c r="F339" s="275" t="s">
        <v>43</v>
      </c>
      <c r="G339" s="294"/>
      <c r="H339" s="294"/>
      <c r="I339" s="275" t="s">
        <v>43</v>
      </c>
      <c r="J339" s="275" t="s">
        <v>43</v>
      </c>
      <c r="K339" s="277"/>
      <c r="L339" s="278">
        <f>SUM(L337:L338)</f>
        <v>0</v>
      </c>
      <c r="M339" s="278">
        <f t="shared" ref="M339:O339" si="94">SUM(M337:M338)</f>
        <v>0</v>
      </c>
      <c r="N339" s="278">
        <f t="shared" si="94"/>
        <v>0</v>
      </c>
      <c r="O339" s="278">
        <f t="shared" si="94"/>
        <v>0</v>
      </c>
      <c r="P339" s="275"/>
      <c r="Q339" s="275"/>
      <c r="R339" s="275"/>
      <c r="S339" s="275"/>
      <c r="T339" s="292"/>
      <c r="U339" s="292"/>
      <c r="V339" s="292"/>
      <c r="W339" s="308"/>
      <c r="X339" s="266"/>
      <c r="Y339" s="282">
        <f>$AE$9-((N339*24))</f>
        <v>744</v>
      </c>
      <c r="Z339" s="274">
        <v>515</v>
      </c>
      <c r="AA339" s="273">
        <v>73.2</v>
      </c>
      <c r="AB339" s="283">
        <f>Z339*AA339</f>
        <v>37698</v>
      </c>
      <c r="AC339" s="282">
        <f>(AB339*(Y339-L339*24))/Y339</f>
        <v>37698</v>
      </c>
      <c r="AD339" s="282">
        <f>(AC339/AB339)*100</f>
        <v>100</v>
      </c>
      <c r="AE339" s="296"/>
    </row>
    <row r="340" spans="1:31" s="296" customFormat="1" ht="30" customHeight="1">
      <c r="A340" s="298">
        <v>40</v>
      </c>
      <c r="B340" s="271" t="s">
        <v>119</v>
      </c>
      <c r="C340" s="293" t="s">
        <v>120</v>
      </c>
      <c r="D340" s="345">
        <v>385.69</v>
      </c>
      <c r="E340" s="274" t="s">
        <v>534</v>
      </c>
      <c r="F340" s="275" t="s">
        <v>43</v>
      </c>
      <c r="G340" s="276">
        <v>43070.500694444447</v>
      </c>
      <c r="H340" s="276">
        <v>43070.72152777778</v>
      </c>
      <c r="I340" s="275" t="s">
        <v>43</v>
      </c>
      <c r="J340" s="275" t="s">
        <v>43</v>
      </c>
      <c r="K340" s="277"/>
      <c r="L340" s="278">
        <f t="shared" ref="L340:L352" si="95">IF(RIGHT(T340)="T",(+H340-G340),0)</f>
        <v>0.22083333333284827</v>
      </c>
      <c r="M340" s="278">
        <f t="shared" ref="M340:M352" si="96">IF(RIGHT(T340)="U",(+H340-G340),0)</f>
        <v>0</v>
      </c>
      <c r="N340" s="278">
        <f t="shared" ref="N340:N352" si="97">IF(RIGHT(T340)="C",(+H340-G340),0)</f>
        <v>0</v>
      </c>
      <c r="O340" s="278">
        <f t="shared" ref="O340:O352" si="98">IF(RIGHT(T340)="D",(+H340-G340),0)</f>
        <v>0</v>
      </c>
      <c r="P340" s="275"/>
      <c r="Q340" s="275"/>
      <c r="R340" s="275"/>
      <c r="S340" s="275"/>
      <c r="T340" s="280" t="s">
        <v>463</v>
      </c>
      <c r="U340" s="280"/>
      <c r="V340" s="280"/>
      <c r="W340" s="281" t="s">
        <v>1398</v>
      </c>
      <c r="X340" s="266"/>
      <c r="Y340" s="292"/>
      <c r="Z340" s="292"/>
      <c r="AA340" s="292"/>
      <c r="AB340" s="292"/>
      <c r="AC340" s="282"/>
      <c r="AD340" s="292"/>
    </row>
    <row r="341" spans="1:31" s="296" customFormat="1" ht="30" customHeight="1">
      <c r="A341" s="298"/>
      <c r="B341" s="271"/>
      <c r="C341" s="293"/>
      <c r="D341" s="345"/>
      <c r="E341" s="274"/>
      <c r="F341" s="275"/>
      <c r="G341" s="276">
        <v>43071.043055555558</v>
      </c>
      <c r="H341" s="276">
        <v>43071.307638888888</v>
      </c>
      <c r="I341" s="275"/>
      <c r="J341" s="275"/>
      <c r="K341" s="277"/>
      <c r="L341" s="278">
        <f t="shared" si="95"/>
        <v>0</v>
      </c>
      <c r="M341" s="278">
        <f t="shared" si="96"/>
        <v>0</v>
      </c>
      <c r="N341" s="278">
        <f t="shared" si="97"/>
        <v>0</v>
      </c>
      <c r="O341" s="278">
        <f t="shared" si="98"/>
        <v>0.26458333332993789</v>
      </c>
      <c r="P341" s="275"/>
      <c r="Q341" s="275"/>
      <c r="R341" s="275"/>
      <c r="S341" s="275"/>
      <c r="T341" s="280" t="s">
        <v>46</v>
      </c>
      <c r="U341" s="280"/>
      <c r="V341" s="280"/>
      <c r="W341" s="281" t="s">
        <v>1400</v>
      </c>
      <c r="X341" s="266"/>
      <c r="Y341" s="292"/>
      <c r="Z341" s="292"/>
      <c r="AA341" s="292"/>
      <c r="AB341" s="292"/>
      <c r="AC341" s="282"/>
      <c r="AD341" s="292"/>
    </row>
    <row r="342" spans="1:31" s="296" customFormat="1" ht="30" customHeight="1">
      <c r="A342" s="298"/>
      <c r="B342" s="271"/>
      <c r="C342" s="293"/>
      <c r="D342" s="345"/>
      <c r="E342" s="274"/>
      <c r="F342" s="275"/>
      <c r="G342" s="276">
        <v>43071.505555555559</v>
      </c>
      <c r="H342" s="276">
        <v>43071.526388888888</v>
      </c>
      <c r="I342" s="275"/>
      <c r="J342" s="275"/>
      <c r="K342" s="277"/>
      <c r="L342" s="278">
        <f t="shared" si="95"/>
        <v>2.0833333328482695E-2</v>
      </c>
      <c r="M342" s="278">
        <f t="shared" si="96"/>
        <v>0</v>
      </c>
      <c r="N342" s="278">
        <f t="shared" si="97"/>
        <v>0</v>
      </c>
      <c r="O342" s="278">
        <f t="shared" si="98"/>
        <v>0</v>
      </c>
      <c r="P342" s="275"/>
      <c r="Q342" s="275"/>
      <c r="R342" s="275"/>
      <c r="S342" s="275"/>
      <c r="T342" s="280" t="s">
        <v>463</v>
      </c>
      <c r="U342" s="280"/>
      <c r="V342" s="280"/>
      <c r="W342" s="281" t="s">
        <v>1401</v>
      </c>
      <c r="X342" s="266"/>
      <c r="Y342" s="292"/>
      <c r="Z342" s="292"/>
      <c r="AA342" s="292"/>
      <c r="AB342" s="292"/>
      <c r="AC342" s="282"/>
      <c r="AD342" s="292"/>
    </row>
    <row r="343" spans="1:31" s="296" customFormat="1" ht="30" customHeight="1">
      <c r="A343" s="298"/>
      <c r="B343" s="271"/>
      <c r="C343" s="293"/>
      <c r="D343" s="345"/>
      <c r="E343" s="274"/>
      <c r="F343" s="275"/>
      <c r="G343" s="276">
        <v>43072.800694444442</v>
      </c>
      <c r="H343" s="276">
        <v>43072.800694444442</v>
      </c>
      <c r="I343" s="275"/>
      <c r="J343" s="275"/>
      <c r="K343" s="277"/>
      <c r="L343" s="278">
        <f t="shared" si="95"/>
        <v>0</v>
      </c>
      <c r="M343" s="278">
        <f t="shared" si="96"/>
        <v>0</v>
      </c>
      <c r="N343" s="278">
        <f t="shared" si="97"/>
        <v>0</v>
      </c>
      <c r="O343" s="278">
        <f t="shared" si="98"/>
        <v>0</v>
      </c>
      <c r="P343" s="275"/>
      <c r="Q343" s="275"/>
      <c r="R343" s="275"/>
      <c r="S343" s="275"/>
      <c r="T343" s="280" t="s">
        <v>477</v>
      </c>
      <c r="U343" s="280"/>
      <c r="V343" s="280"/>
      <c r="W343" s="281" t="s">
        <v>1402</v>
      </c>
      <c r="X343" s="266"/>
      <c r="Y343" s="292"/>
      <c r="Z343" s="292"/>
      <c r="AA343" s="292"/>
      <c r="AB343" s="292"/>
      <c r="AC343" s="282"/>
      <c r="AD343" s="292"/>
    </row>
    <row r="344" spans="1:31" s="296" customFormat="1" ht="30" customHeight="1">
      <c r="A344" s="298"/>
      <c r="B344" s="271"/>
      <c r="C344" s="293"/>
      <c r="D344" s="345"/>
      <c r="E344" s="274"/>
      <c r="F344" s="275"/>
      <c r="G344" s="276">
        <v>43076.170138888891</v>
      </c>
      <c r="H344" s="276">
        <v>43076.28402777778</v>
      </c>
      <c r="I344" s="275"/>
      <c r="J344" s="275"/>
      <c r="K344" s="277"/>
      <c r="L344" s="278">
        <f t="shared" si="95"/>
        <v>0</v>
      </c>
      <c r="M344" s="278">
        <f t="shared" si="96"/>
        <v>0</v>
      </c>
      <c r="N344" s="278">
        <f t="shared" si="97"/>
        <v>0</v>
      </c>
      <c r="O344" s="278">
        <f t="shared" si="98"/>
        <v>0.11388888888905058</v>
      </c>
      <c r="P344" s="275"/>
      <c r="Q344" s="275"/>
      <c r="R344" s="275"/>
      <c r="S344" s="275"/>
      <c r="T344" s="280" t="s">
        <v>46</v>
      </c>
      <c r="U344" s="280"/>
      <c r="V344" s="280"/>
      <c r="W344" s="281" t="s">
        <v>1116</v>
      </c>
      <c r="X344" s="266"/>
      <c r="Y344" s="292"/>
      <c r="Z344" s="292"/>
      <c r="AA344" s="292"/>
      <c r="AB344" s="292"/>
      <c r="AC344" s="282"/>
      <c r="AD344" s="292"/>
    </row>
    <row r="345" spans="1:31" s="296" customFormat="1" ht="30" customHeight="1">
      <c r="A345" s="298"/>
      <c r="B345" s="271"/>
      <c r="C345" s="293"/>
      <c r="D345" s="345"/>
      <c r="E345" s="274"/>
      <c r="F345" s="275"/>
      <c r="G345" s="276">
        <v>43079.92083333333</v>
      </c>
      <c r="H345" s="276">
        <v>43079.92083333333</v>
      </c>
      <c r="I345" s="275"/>
      <c r="J345" s="275"/>
      <c r="K345" s="277"/>
      <c r="L345" s="278">
        <f t="shared" si="95"/>
        <v>0</v>
      </c>
      <c r="M345" s="278">
        <f t="shared" si="96"/>
        <v>0</v>
      </c>
      <c r="N345" s="278">
        <f t="shared" si="97"/>
        <v>0</v>
      </c>
      <c r="O345" s="278">
        <f t="shared" si="98"/>
        <v>0</v>
      </c>
      <c r="P345" s="275"/>
      <c r="Q345" s="275"/>
      <c r="R345" s="275"/>
      <c r="S345" s="275"/>
      <c r="T345" s="280" t="s">
        <v>477</v>
      </c>
      <c r="U345" s="280"/>
      <c r="V345" s="280"/>
      <c r="W345" s="281" t="s">
        <v>1404</v>
      </c>
      <c r="X345" s="266"/>
      <c r="Y345" s="292"/>
      <c r="Z345" s="292"/>
      <c r="AA345" s="292"/>
      <c r="AB345" s="292"/>
      <c r="AC345" s="282"/>
      <c r="AD345" s="292"/>
    </row>
    <row r="346" spans="1:31" s="296" customFormat="1" ht="30" customHeight="1">
      <c r="A346" s="298"/>
      <c r="B346" s="271"/>
      <c r="C346" s="293"/>
      <c r="D346" s="345"/>
      <c r="E346" s="274"/>
      <c r="F346" s="275"/>
      <c r="G346" s="276">
        <v>43081.030555555553</v>
      </c>
      <c r="H346" s="276">
        <v>43081.5</v>
      </c>
      <c r="I346" s="275"/>
      <c r="J346" s="275"/>
      <c r="K346" s="277"/>
      <c r="L346" s="278">
        <f t="shared" si="95"/>
        <v>0</v>
      </c>
      <c r="M346" s="278">
        <f t="shared" si="96"/>
        <v>0</v>
      </c>
      <c r="N346" s="278">
        <f t="shared" si="97"/>
        <v>0</v>
      </c>
      <c r="O346" s="278">
        <f t="shared" si="98"/>
        <v>0.46944444444670808</v>
      </c>
      <c r="P346" s="275"/>
      <c r="Q346" s="275"/>
      <c r="R346" s="275"/>
      <c r="S346" s="275"/>
      <c r="T346" s="280" t="s">
        <v>46</v>
      </c>
      <c r="U346" s="280"/>
      <c r="V346" s="280"/>
      <c r="W346" s="281" t="s">
        <v>1406</v>
      </c>
      <c r="X346" s="266"/>
      <c r="Y346" s="292"/>
      <c r="Z346" s="292"/>
      <c r="AA346" s="292"/>
      <c r="AB346" s="292"/>
      <c r="AC346" s="282"/>
      <c r="AD346" s="292"/>
    </row>
    <row r="347" spans="1:31" s="296" customFormat="1" ht="30" customHeight="1">
      <c r="A347" s="298"/>
      <c r="B347" s="271"/>
      <c r="C347" s="293"/>
      <c r="D347" s="345"/>
      <c r="E347" s="274"/>
      <c r="F347" s="275"/>
      <c r="G347" s="276">
        <v>43085.994444444441</v>
      </c>
      <c r="H347" s="276">
        <v>43086.408333333333</v>
      </c>
      <c r="I347" s="275"/>
      <c r="J347" s="275"/>
      <c r="K347" s="277"/>
      <c r="L347" s="278">
        <f t="shared" si="95"/>
        <v>0</v>
      </c>
      <c r="M347" s="278">
        <f t="shared" si="96"/>
        <v>0</v>
      </c>
      <c r="N347" s="278">
        <f t="shared" si="97"/>
        <v>0</v>
      </c>
      <c r="O347" s="278">
        <f t="shared" si="98"/>
        <v>0.41388888889196096</v>
      </c>
      <c r="P347" s="275"/>
      <c r="Q347" s="275"/>
      <c r="R347" s="275"/>
      <c r="S347" s="275"/>
      <c r="T347" s="280" t="s">
        <v>46</v>
      </c>
      <c r="U347" s="280"/>
      <c r="V347" s="280"/>
      <c r="W347" s="281" t="s">
        <v>1408</v>
      </c>
      <c r="X347" s="266"/>
      <c r="Y347" s="292"/>
      <c r="Z347" s="292"/>
      <c r="AA347" s="292"/>
      <c r="AB347" s="292"/>
      <c r="AC347" s="282"/>
      <c r="AD347" s="292"/>
    </row>
    <row r="348" spans="1:31" s="296" customFormat="1" ht="30" customHeight="1">
      <c r="A348" s="298"/>
      <c r="B348" s="271"/>
      <c r="C348" s="293"/>
      <c r="D348" s="345"/>
      <c r="E348" s="274"/>
      <c r="F348" s="275"/>
      <c r="G348" s="276">
        <v>43089.05972222222</v>
      </c>
      <c r="H348" s="276">
        <v>43089.305555555555</v>
      </c>
      <c r="I348" s="275"/>
      <c r="J348" s="275"/>
      <c r="K348" s="277"/>
      <c r="L348" s="278">
        <f t="shared" si="95"/>
        <v>0</v>
      </c>
      <c r="M348" s="278">
        <f t="shared" si="96"/>
        <v>0</v>
      </c>
      <c r="N348" s="278">
        <f t="shared" si="97"/>
        <v>0</v>
      </c>
      <c r="O348" s="278">
        <f t="shared" si="98"/>
        <v>0.24583333333430346</v>
      </c>
      <c r="P348" s="275"/>
      <c r="Q348" s="275"/>
      <c r="R348" s="275"/>
      <c r="S348" s="275"/>
      <c r="T348" s="280" t="s">
        <v>46</v>
      </c>
      <c r="U348" s="280"/>
      <c r="V348" s="280"/>
      <c r="W348" s="281" t="s">
        <v>1409</v>
      </c>
      <c r="X348" s="266"/>
      <c r="Y348" s="292"/>
      <c r="Z348" s="292"/>
      <c r="AA348" s="292"/>
      <c r="AB348" s="292"/>
      <c r="AC348" s="282"/>
      <c r="AD348" s="292"/>
    </row>
    <row r="349" spans="1:31" s="296" customFormat="1" ht="30" customHeight="1">
      <c r="A349" s="298"/>
      <c r="B349" s="271"/>
      <c r="C349" s="293"/>
      <c r="D349" s="345"/>
      <c r="E349" s="274"/>
      <c r="F349" s="275"/>
      <c r="G349" s="276">
        <v>43090.038888888892</v>
      </c>
      <c r="H349" s="276">
        <v>43090.259027777778</v>
      </c>
      <c r="I349" s="275"/>
      <c r="J349" s="275"/>
      <c r="K349" s="277"/>
      <c r="L349" s="278">
        <f t="shared" si="95"/>
        <v>0</v>
      </c>
      <c r="M349" s="278">
        <f t="shared" si="96"/>
        <v>0</v>
      </c>
      <c r="N349" s="278">
        <f t="shared" si="97"/>
        <v>0</v>
      </c>
      <c r="O349" s="278">
        <f t="shared" si="98"/>
        <v>0.22013888888614019</v>
      </c>
      <c r="P349" s="275"/>
      <c r="Q349" s="275"/>
      <c r="R349" s="275"/>
      <c r="S349" s="275"/>
      <c r="T349" s="280" t="s">
        <v>46</v>
      </c>
      <c r="U349" s="280"/>
      <c r="V349" s="280"/>
      <c r="W349" s="281" t="s">
        <v>1409</v>
      </c>
      <c r="X349" s="266"/>
      <c r="Y349" s="292"/>
      <c r="Z349" s="292"/>
      <c r="AA349" s="292"/>
      <c r="AB349" s="292"/>
      <c r="AC349" s="282"/>
      <c r="AD349" s="292"/>
    </row>
    <row r="350" spans="1:31" s="296" customFormat="1" ht="30" customHeight="1">
      <c r="A350" s="298"/>
      <c r="B350" s="271"/>
      <c r="C350" s="293"/>
      <c r="D350" s="345"/>
      <c r="E350" s="274"/>
      <c r="F350" s="275"/>
      <c r="G350" s="276">
        <v>43097.974999999999</v>
      </c>
      <c r="H350" s="276">
        <v>43098.289583333331</v>
      </c>
      <c r="I350" s="275"/>
      <c r="J350" s="275"/>
      <c r="K350" s="277"/>
      <c r="L350" s="278">
        <f t="shared" si="95"/>
        <v>0</v>
      </c>
      <c r="M350" s="278">
        <f t="shared" si="96"/>
        <v>0</v>
      </c>
      <c r="N350" s="278">
        <f t="shared" si="97"/>
        <v>0</v>
      </c>
      <c r="O350" s="278">
        <f t="shared" si="98"/>
        <v>0.31458333333284827</v>
      </c>
      <c r="P350" s="275"/>
      <c r="Q350" s="275"/>
      <c r="R350" s="275"/>
      <c r="S350" s="275"/>
      <c r="T350" s="280" t="s">
        <v>46</v>
      </c>
      <c r="U350" s="280"/>
      <c r="V350" s="280"/>
      <c r="W350" s="281" t="s">
        <v>1410</v>
      </c>
      <c r="X350" s="266"/>
      <c r="Y350" s="292"/>
      <c r="Z350" s="292"/>
      <c r="AA350" s="292"/>
      <c r="AB350" s="292"/>
      <c r="AC350" s="282"/>
      <c r="AD350" s="292"/>
    </row>
    <row r="351" spans="1:31" s="296" customFormat="1" ht="30" customHeight="1">
      <c r="A351" s="298"/>
      <c r="B351" s="271"/>
      <c r="C351" s="293"/>
      <c r="D351" s="345"/>
      <c r="E351" s="274"/>
      <c r="F351" s="275"/>
      <c r="G351" s="276">
        <v>43098.618750000001</v>
      </c>
      <c r="H351" s="276">
        <v>43098.618750000001</v>
      </c>
      <c r="I351" s="275"/>
      <c r="J351" s="275"/>
      <c r="K351" s="277"/>
      <c r="L351" s="278">
        <f t="shared" si="95"/>
        <v>0</v>
      </c>
      <c r="M351" s="278">
        <f t="shared" si="96"/>
        <v>0</v>
      </c>
      <c r="N351" s="278">
        <f t="shared" si="97"/>
        <v>0</v>
      </c>
      <c r="O351" s="278">
        <f t="shared" si="98"/>
        <v>0</v>
      </c>
      <c r="P351" s="275"/>
      <c r="Q351" s="275"/>
      <c r="R351" s="275"/>
      <c r="S351" s="275"/>
      <c r="T351" s="276" t="s">
        <v>477</v>
      </c>
      <c r="U351" s="276"/>
      <c r="V351" s="276"/>
      <c r="W351" s="310" t="s">
        <v>1411</v>
      </c>
      <c r="X351" s="266"/>
      <c r="Y351" s="292"/>
      <c r="Z351" s="292"/>
      <c r="AA351" s="292"/>
      <c r="AB351" s="292"/>
      <c r="AC351" s="282"/>
      <c r="AD351" s="292"/>
    </row>
    <row r="352" spans="1:31" s="296" customFormat="1" ht="30" customHeight="1">
      <c r="A352" s="298"/>
      <c r="B352" s="271"/>
      <c r="C352" s="293"/>
      <c r="D352" s="345"/>
      <c r="E352" s="274"/>
      <c r="F352" s="275" t="s">
        <v>43</v>
      </c>
      <c r="G352" s="276">
        <v>43100.808333333334</v>
      </c>
      <c r="H352" s="276">
        <v>43101</v>
      </c>
      <c r="I352" s="275" t="s">
        <v>43</v>
      </c>
      <c r="J352" s="275" t="s">
        <v>43</v>
      </c>
      <c r="K352" s="277"/>
      <c r="L352" s="278">
        <f t="shared" si="95"/>
        <v>0</v>
      </c>
      <c r="M352" s="278">
        <f t="shared" si="96"/>
        <v>0</v>
      </c>
      <c r="N352" s="278">
        <f t="shared" si="97"/>
        <v>0</v>
      </c>
      <c r="O352" s="278">
        <f t="shared" si="98"/>
        <v>0.19166666666569654</v>
      </c>
      <c r="P352" s="275"/>
      <c r="Q352" s="275"/>
      <c r="R352" s="275"/>
      <c r="S352" s="275"/>
      <c r="T352" s="280" t="s">
        <v>46</v>
      </c>
      <c r="U352" s="280"/>
      <c r="V352" s="280"/>
      <c r="W352" s="281" t="s">
        <v>1412</v>
      </c>
      <c r="X352" s="266"/>
      <c r="Y352" s="292"/>
      <c r="Z352" s="292"/>
      <c r="AA352" s="292"/>
      <c r="AB352" s="292"/>
      <c r="AC352" s="282"/>
      <c r="AD352" s="292"/>
    </row>
    <row r="353" spans="1:31" s="297" customFormat="1" ht="30" customHeight="1">
      <c r="A353" s="291"/>
      <c r="B353" s="292"/>
      <c r="C353" s="293" t="s">
        <v>47</v>
      </c>
      <c r="D353" s="292"/>
      <c r="E353" s="274"/>
      <c r="F353" s="275" t="s">
        <v>43</v>
      </c>
      <c r="G353" s="303"/>
      <c r="H353" s="303"/>
      <c r="I353" s="275" t="s">
        <v>43</v>
      </c>
      <c r="J353" s="275" t="s">
        <v>43</v>
      </c>
      <c r="K353" s="277"/>
      <c r="L353" s="278">
        <f>SUM(L340:L352)</f>
        <v>0.24166666666133096</v>
      </c>
      <c r="M353" s="278">
        <f>SUM(M340:M352)</f>
        <v>0</v>
      </c>
      <c r="N353" s="278">
        <f>SUM(N340:N352)</f>
        <v>0</v>
      </c>
      <c r="O353" s="278">
        <f>SUM(O340:O352)</f>
        <v>2.234027777776646</v>
      </c>
      <c r="P353" s="275"/>
      <c r="Q353" s="275"/>
      <c r="R353" s="275"/>
      <c r="S353" s="275"/>
      <c r="T353" s="292"/>
      <c r="U353" s="292"/>
      <c r="V353" s="292"/>
      <c r="W353" s="308"/>
      <c r="X353" s="266"/>
      <c r="Y353" s="282">
        <f>$AE$9-((N353*24))</f>
        <v>744</v>
      </c>
      <c r="Z353" s="274">
        <v>342</v>
      </c>
      <c r="AA353" s="273">
        <v>385.69</v>
      </c>
      <c r="AB353" s="283">
        <f>Z353*AA353</f>
        <v>131905.98000000001</v>
      </c>
      <c r="AC353" s="282">
        <f>(AB353*(Y353-L353*24))/Y353</f>
        <v>130877.68069357111</v>
      </c>
      <c r="AD353" s="282">
        <f>(AC353/AB353)*100</f>
        <v>99.220430107544104</v>
      </c>
      <c r="AE353" s="296"/>
    </row>
    <row r="354" spans="1:31" s="296" customFormat="1" ht="30" customHeight="1">
      <c r="A354" s="298">
        <v>47</v>
      </c>
      <c r="B354" s="271" t="s">
        <v>121</v>
      </c>
      <c r="C354" s="293" t="s">
        <v>122</v>
      </c>
      <c r="D354" s="345">
        <v>370.77199999999999</v>
      </c>
      <c r="E354" s="274" t="s">
        <v>534</v>
      </c>
      <c r="F354" s="275" t="s">
        <v>43</v>
      </c>
      <c r="G354" s="276">
        <v>43074.922222222223</v>
      </c>
      <c r="H354" s="276">
        <v>43075.291666666664</v>
      </c>
      <c r="I354" s="275" t="s">
        <v>43</v>
      </c>
      <c r="J354" s="275" t="s">
        <v>43</v>
      </c>
      <c r="K354" s="277"/>
      <c r="L354" s="278">
        <f>IF(RIGHT(T354)="T",(+H354-G354),0)</f>
        <v>0</v>
      </c>
      <c r="M354" s="278">
        <f>IF(RIGHT(T354)="U",(+H354-G354),0)</f>
        <v>0</v>
      </c>
      <c r="N354" s="278">
        <f>IF(RIGHT(T354)="C",(+H354-G354),0)</f>
        <v>0</v>
      </c>
      <c r="O354" s="278">
        <f>IF(RIGHT(T354)="D",(+H354-G354),0)</f>
        <v>0.36944444444088731</v>
      </c>
      <c r="P354" s="275"/>
      <c r="Q354" s="275"/>
      <c r="R354" s="275"/>
      <c r="S354" s="275"/>
      <c r="T354" s="280" t="s">
        <v>46</v>
      </c>
      <c r="U354" s="280"/>
      <c r="V354" s="280"/>
      <c r="W354" s="281" t="s">
        <v>1413</v>
      </c>
      <c r="X354" s="266"/>
      <c r="Y354" s="292"/>
      <c r="Z354" s="292"/>
      <c r="AA354" s="292"/>
      <c r="AB354" s="292"/>
      <c r="AC354" s="282"/>
      <c r="AD354" s="292"/>
    </row>
    <row r="355" spans="1:31" s="296" customFormat="1" ht="30" customHeight="1">
      <c r="A355" s="298"/>
      <c r="B355" s="271"/>
      <c r="C355" s="293"/>
      <c r="D355" s="345"/>
      <c r="E355" s="274"/>
      <c r="F355" s="275"/>
      <c r="G355" s="276">
        <v>43082.870138888888</v>
      </c>
      <c r="H355" s="276">
        <v>43083.369444444441</v>
      </c>
      <c r="I355" s="275"/>
      <c r="J355" s="275"/>
      <c r="K355" s="277"/>
      <c r="L355" s="278">
        <f>IF(RIGHT(T355)="T",(+H355-G355),0)</f>
        <v>0</v>
      </c>
      <c r="M355" s="278">
        <f>IF(RIGHT(T355)="U",(+H355-G355),0)</f>
        <v>0</v>
      </c>
      <c r="N355" s="278">
        <f>IF(RIGHT(T355)="C",(+H355-G355),0)</f>
        <v>0</v>
      </c>
      <c r="O355" s="278">
        <f>IF(RIGHT(T355)="D",(+H355-G355),0)</f>
        <v>0.49930555555329192</v>
      </c>
      <c r="P355" s="275"/>
      <c r="Q355" s="275"/>
      <c r="R355" s="275"/>
      <c r="S355" s="275"/>
      <c r="T355" s="280" t="s">
        <v>46</v>
      </c>
      <c r="U355" s="280"/>
      <c r="V355" s="280"/>
      <c r="W355" s="281" t="s">
        <v>1414</v>
      </c>
      <c r="X355" s="266"/>
      <c r="Y355" s="292"/>
      <c r="Z355" s="292"/>
      <c r="AA355" s="292"/>
      <c r="AB355" s="292"/>
      <c r="AC355" s="282"/>
      <c r="AD355" s="292"/>
    </row>
    <row r="356" spans="1:31" s="296" customFormat="1" ht="30" customHeight="1">
      <c r="A356" s="298"/>
      <c r="B356" s="271"/>
      <c r="C356" s="293"/>
      <c r="D356" s="345"/>
      <c r="E356" s="274"/>
      <c r="F356" s="275"/>
      <c r="G356" s="276">
        <v>43083.873611111114</v>
      </c>
      <c r="H356" s="276">
        <v>43084.377083333333</v>
      </c>
      <c r="I356" s="275"/>
      <c r="J356" s="275"/>
      <c r="K356" s="277"/>
      <c r="L356" s="278">
        <f>IF(RIGHT(T356)="T",(+H356-G356),0)</f>
        <v>0</v>
      </c>
      <c r="M356" s="278">
        <f>IF(RIGHT(T356)="U",(+H356-G356),0)</f>
        <v>0</v>
      </c>
      <c r="N356" s="278">
        <f>IF(RIGHT(T356)="C",(+H356-G356),0)</f>
        <v>0</v>
      </c>
      <c r="O356" s="278">
        <f>IF(RIGHT(T356)="D",(+H356-G356),0)</f>
        <v>0.50347222221898846</v>
      </c>
      <c r="P356" s="275"/>
      <c r="Q356" s="275"/>
      <c r="R356" s="275"/>
      <c r="S356" s="275"/>
      <c r="T356" s="280" t="s">
        <v>46</v>
      </c>
      <c r="U356" s="280"/>
      <c r="V356" s="280"/>
      <c r="W356" s="281" t="s">
        <v>1408</v>
      </c>
      <c r="X356" s="266"/>
      <c r="Y356" s="292"/>
      <c r="Z356" s="292"/>
      <c r="AA356" s="292"/>
      <c r="AB356" s="292"/>
      <c r="AC356" s="282"/>
      <c r="AD356" s="292"/>
    </row>
    <row r="357" spans="1:31" s="296" customFormat="1" ht="30" customHeight="1">
      <c r="A357" s="298"/>
      <c r="B357" s="271"/>
      <c r="C357" s="293"/>
      <c r="D357" s="345"/>
      <c r="E357" s="274"/>
      <c r="F357" s="275"/>
      <c r="G357" s="276">
        <v>43092.013888888891</v>
      </c>
      <c r="H357" s="276">
        <v>43092.304166666669</v>
      </c>
      <c r="I357" s="275"/>
      <c r="J357" s="275"/>
      <c r="K357" s="277"/>
      <c r="L357" s="278">
        <f>IF(RIGHT(T357)="T",(+H357-G357),0)</f>
        <v>0</v>
      </c>
      <c r="M357" s="278">
        <f>IF(RIGHT(T357)="U",(+H357-G357),0)</f>
        <v>0</v>
      </c>
      <c r="N357" s="278">
        <f>IF(RIGHT(T357)="C",(+H357-G357),0)</f>
        <v>0</v>
      </c>
      <c r="O357" s="278">
        <f>IF(RIGHT(T357)="D",(+H357-G357),0)</f>
        <v>0.29027777777810115</v>
      </c>
      <c r="P357" s="275"/>
      <c r="Q357" s="275"/>
      <c r="R357" s="275"/>
      <c r="S357" s="275"/>
      <c r="T357" s="280" t="s">
        <v>46</v>
      </c>
      <c r="U357" s="280"/>
      <c r="V357" s="280"/>
      <c r="W357" s="281" t="s">
        <v>1143</v>
      </c>
      <c r="X357" s="266"/>
      <c r="Y357" s="292"/>
      <c r="Z357" s="292"/>
      <c r="AA357" s="292"/>
      <c r="AB357" s="292"/>
      <c r="AC357" s="282"/>
      <c r="AD357" s="292"/>
    </row>
    <row r="358" spans="1:31" s="296" customFormat="1" ht="30" customHeight="1">
      <c r="A358" s="298"/>
      <c r="B358" s="271"/>
      <c r="C358" s="293"/>
      <c r="D358" s="345"/>
      <c r="E358" s="274"/>
      <c r="F358" s="275"/>
      <c r="G358" s="276">
        <v>43097.038888888892</v>
      </c>
      <c r="H358" s="276">
        <v>43097.386111111111</v>
      </c>
      <c r="I358" s="275"/>
      <c r="J358" s="275"/>
      <c r="K358" s="277"/>
      <c r="L358" s="278">
        <f>IF(RIGHT(T358)="T",(+H358-G358),0)</f>
        <v>0</v>
      </c>
      <c r="M358" s="278">
        <f>IF(RIGHT(T358)="U",(+H358-G358),0)</f>
        <v>0</v>
      </c>
      <c r="N358" s="278">
        <f>IF(RIGHT(T358)="C",(+H358-G358),0)</f>
        <v>0</v>
      </c>
      <c r="O358" s="278">
        <f>IF(RIGHT(T358)="D",(+H358-G358),0)</f>
        <v>0.34722222221898846</v>
      </c>
      <c r="P358" s="275"/>
      <c r="Q358" s="275"/>
      <c r="R358" s="275"/>
      <c r="S358" s="275"/>
      <c r="T358" s="280" t="s">
        <v>46</v>
      </c>
      <c r="U358" s="280"/>
      <c r="V358" s="280"/>
      <c r="W358" s="281" t="s">
        <v>1400</v>
      </c>
      <c r="X358" s="266"/>
      <c r="Y358" s="292"/>
      <c r="Z358" s="292"/>
      <c r="AA358" s="292"/>
      <c r="AB358" s="292"/>
      <c r="AC358" s="282"/>
      <c r="AD358" s="292"/>
    </row>
    <row r="359" spans="1:31" s="296" customFormat="1" ht="30" customHeight="1">
      <c r="A359" s="291"/>
      <c r="B359" s="292"/>
      <c r="C359" s="293" t="s">
        <v>47</v>
      </c>
      <c r="D359" s="292"/>
      <c r="E359" s="274"/>
      <c r="F359" s="275" t="s">
        <v>43</v>
      </c>
      <c r="G359" s="299"/>
      <c r="H359" s="299"/>
      <c r="I359" s="275" t="s">
        <v>43</v>
      </c>
      <c r="J359" s="275" t="s">
        <v>43</v>
      </c>
      <c r="K359" s="277"/>
      <c r="L359" s="278">
        <f>SUM(L354:L358)</f>
        <v>0</v>
      </c>
      <c r="M359" s="278">
        <f>SUM(M354:M358)</f>
        <v>0</v>
      </c>
      <c r="N359" s="278">
        <f>SUM(N354:N358)</f>
        <v>0</v>
      </c>
      <c r="O359" s="278">
        <f>SUM(O354:O358)</f>
        <v>2.0097222222102573</v>
      </c>
      <c r="P359" s="275"/>
      <c r="Q359" s="275"/>
      <c r="R359" s="275"/>
      <c r="S359" s="275"/>
      <c r="T359" s="292"/>
      <c r="U359" s="292"/>
      <c r="V359" s="292"/>
      <c r="W359" s="308"/>
      <c r="X359" s="266"/>
      <c r="Y359" s="282">
        <f>$AE$9-((N359*24))</f>
        <v>744</v>
      </c>
      <c r="Z359" s="274">
        <v>361</v>
      </c>
      <c r="AA359" s="273">
        <v>370.77199999999999</v>
      </c>
      <c r="AB359" s="283">
        <f>Z359*AA359</f>
        <v>133848.69200000001</v>
      </c>
      <c r="AC359" s="282">
        <f>(AB359*(Y359-L359*24))/Y359</f>
        <v>133848.69200000001</v>
      </c>
      <c r="AD359" s="282">
        <f>(AC359/AB359)*100</f>
        <v>100</v>
      </c>
    </row>
    <row r="360" spans="1:31" s="296" customFormat="1" ht="30" customHeight="1">
      <c r="A360" s="298">
        <v>41</v>
      </c>
      <c r="B360" s="271" t="s">
        <v>123</v>
      </c>
      <c r="C360" s="293" t="s">
        <v>124</v>
      </c>
      <c r="D360" s="273">
        <v>370.77199999999999</v>
      </c>
      <c r="E360" s="274" t="s">
        <v>534</v>
      </c>
      <c r="F360" s="275" t="s">
        <v>43</v>
      </c>
      <c r="G360" s="276">
        <v>43081.90347222222</v>
      </c>
      <c r="H360" s="276">
        <v>43082.783333333333</v>
      </c>
      <c r="I360" s="275" t="s">
        <v>43</v>
      </c>
      <c r="J360" s="275" t="s">
        <v>43</v>
      </c>
      <c r="K360" s="275" t="s">
        <v>43</v>
      </c>
      <c r="L360" s="278">
        <f t="shared" ref="L360:L365" si="99">IF(RIGHT(T360)="T",(+H360-G360),0)</f>
        <v>0</v>
      </c>
      <c r="M360" s="278">
        <f t="shared" ref="M360:M365" si="100">IF(RIGHT(T360)="U",(+H360-G360),0)</f>
        <v>0</v>
      </c>
      <c r="N360" s="278">
        <f t="shared" ref="N360:N365" si="101">IF(RIGHT(T360)="C",(+H360-G360),0)</f>
        <v>0</v>
      </c>
      <c r="O360" s="278">
        <f t="shared" ref="O360:O365" si="102">IF(RIGHT(T360)="D",(+H360-G360),0)</f>
        <v>0.87986111111240461</v>
      </c>
      <c r="P360" s="275"/>
      <c r="Q360" s="275"/>
      <c r="R360" s="275"/>
      <c r="S360" s="275"/>
      <c r="T360" s="280" t="s">
        <v>46</v>
      </c>
      <c r="U360" s="280"/>
      <c r="V360" s="280"/>
      <c r="W360" s="281" t="s">
        <v>1416</v>
      </c>
      <c r="X360" s="266"/>
      <c r="Y360" s="292"/>
      <c r="Z360" s="292"/>
      <c r="AA360" s="292"/>
      <c r="AB360" s="292"/>
      <c r="AC360" s="282"/>
      <c r="AD360" s="292"/>
    </row>
    <row r="361" spans="1:31" s="296" customFormat="1" ht="30" customHeight="1">
      <c r="A361" s="298"/>
      <c r="B361" s="271"/>
      <c r="C361" s="293"/>
      <c r="D361" s="273"/>
      <c r="E361" s="274"/>
      <c r="F361" s="275"/>
      <c r="G361" s="276">
        <v>43086.841666666667</v>
      </c>
      <c r="H361" s="276">
        <v>43087.401388888888</v>
      </c>
      <c r="I361" s="275"/>
      <c r="J361" s="275"/>
      <c r="K361" s="275"/>
      <c r="L361" s="278">
        <f t="shared" si="99"/>
        <v>0</v>
      </c>
      <c r="M361" s="278">
        <f t="shared" si="100"/>
        <v>0</v>
      </c>
      <c r="N361" s="278">
        <f t="shared" si="101"/>
        <v>0</v>
      </c>
      <c r="O361" s="278">
        <f t="shared" si="102"/>
        <v>0.55972222222044365</v>
      </c>
      <c r="P361" s="275"/>
      <c r="Q361" s="275"/>
      <c r="R361" s="275"/>
      <c r="S361" s="275"/>
      <c r="T361" s="280" t="s">
        <v>46</v>
      </c>
      <c r="U361" s="280"/>
      <c r="V361" s="280"/>
      <c r="W361" s="281" t="s">
        <v>1417</v>
      </c>
      <c r="X361" s="266"/>
      <c r="Y361" s="292"/>
      <c r="Z361" s="292"/>
      <c r="AA361" s="292"/>
      <c r="AB361" s="292"/>
      <c r="AC361" s="282"/>
      <c r="AD361" s="292"/>
    </row>
    <row r="362" spans="1:31" s="296" customFormat="1" ht="30" customHeight="1">
      <c r="A362" s="298"/>
      <c r="B362" s="271"/>
      <c r="C362" s="293"/>
      <c r="D362" s="273"/>
      <c r="E362" s="274"/>
      <c r="F362" s="275"/>
      <c r="G362" s="276">
        <v>43090.991666666669</v>
      </c>
      <c r="H362" s="276">
        <v>43091.323611111111</v>
      </c>
      <c r="I362" s="275"/>
      <c r="J362" s="275"/>
      <c r="K362" s="275"/>
      <c r="L362" s="278">
        <f t="shared" si="99"/>
        <v>0</v>
      </c>
      <c r="M362" s="278">
        <f t="shared" si="100"/>
        <v>0</v>
      </c>
      <c r="N362" s="278">
        <f t="shared" si="101"/>
        <v>0</v>
      </c>
      <c r="O362" s="278">
        <f t="shared" si="102"/>
        <v>0.3319444444423425</v>
      </c>
      <c r="P362" s="275"/>
      <c r="Q362" s="275"/>
      <c r="R362" s="275"/>
      <c r="S362" s="275"/>
      <c r="T362" s="280" t="s">
        <v>46</v>
      </c>
      <c r="U362" s="280"/>
      <c r="V362" s="280"/>
      <c r="W362" s="281" t="s">
        <v>1418</v>
      </c>
      <c r="X362" s="266"/>
      <c r="Y362" s="292"/>
      <c r="Z362" s="292"/>
      <c r="AA362" s="292"/>
      <c r="AB362" s="292"/>
      <c r="AC362" s="282"/>
      <c r="AD362" s="292"/>
    </row>
    <row r="363" spans="1:31" s="296" customFormat="1" ht="30" customHeight="1">
      <c r="A363" s="298"/>
      <c r="B363" s="271"/>
      <c r="C363" s="293"/>
      <c r="D363" s="273"/>
      <c r="E363" s="274"/>
      <c r="F363" s="275"/>
      <c r="G363" s="276">
        <v>43098.876388888886</v>
      </c>
      <c r="H363" s="276">
        <v>43099.438888888886</v>
      </c>
      <c r="I363" s="275"/>
      <c r="J363" s="275"/>
      <c r="K363" s="275"/>
      <c r="L363" s="278">
        <f t="shared" si="99"/>
        <v>0</v>
      </c>
      <c r="M363" s="278">
        <f t="shared" si="100"/>
        <v>0</v>
      </c>
      <c r="N363" s="278">
        <f t="shared" si="101"/>
        <v>0</v>
      </c>
      <c r="O363" s="278">
        <f t="shared" si="102"/>
        <v>0.5625</v>
      </c>
      <c r="P363" s="275"/>
      <c r="Q363" s="275"/>
      <c r="R363" s="275"/>
      <c r="S363" s="275"/>
      <c r="T363" s="280" t="s">
        <v>46</v>
      </c>
      <c r="U363" s="280"/>
      <c r="V363" s="280"/>
      <c r="W363" s="281" t="s">
        <v>1419</v>
      </c>
      <c r="X363" s="266"/>
      <c r="Y363" s="292"/>
      <c r="Z363" s="292"/>
      <c r="AA363" s="292"/>
      <c r="AB363" s="292"/>
      <c r="AC363" s="282"/>
      <c r="AD363" s="292"/>
    </row>
    <row r="364" spans="1:31" s="296" customFormat="1" ht="30" customHeight="1">
      <c r="A364" s="298"/>
      <c r="B364" s="271"/>
      <c r="C364" s="293"/>
      <c r="D364" s="273"/>
      <c r="E364" s="274"/>
      <c r="F364" s="275"/>
      <c r="G364" s="276">
        <v>43099.863888888889</v>
      </c>
      <c r="H364" s="276">
        <v>43100.376388888886</v>
      </c>
      <c r="I364" s="275"/>
      <c r="J364" s="275"/>
      <c r="K364" s="275"/>
      <c r="L364" s="278">
        <f t="shared" si="99"/>
        <v>0</v>
      </c>
      <c r="M364" s="278">
        <f t="shared" si="100"/>
        <v>0</v>
      </c>
      <c r="N364" s="278">
        <f t="shared" si="101"/>
        <v>0</v>
      </c>
      <c r="O364" s="278">
        <f t="shared" si="102"/>
        <v>0.51249999999708962</v>
      </c>
      <c r="P364" s="275"/>
      <c r="Q364" s="275"/>
      <c r="R364" s="275"/>
      <c r="S364" s="275"/>
      <c r="T364" s="280" t="s">
        <v>46</v>
      </c>
      <c r="U364" s="280"/>
      <c r="V364" s="280"/>
      <c r="W364" s="281" t="s">
        <v>1420</v>
      </c>
      <c r="X364" s="266"/>
      <c r="Y364" s="292"/>
      <c r="Z364" s="292"/>
      <c r="AA364" s="292"/>
      <c r="AB364" s="292"/>
      <c r="AC364" s="282"/>
      <c r="AD364" s="292"/>
    </row>
    <row r="365" spans="1:31" s="296" customFormat="1" ht="30" customHeight="1">
      <c r="A365" s="298"/>
      <c r="B365" s="271"/>
      <c r="C365" s="293"/>
      <c r="D365" s="273"/>
      <c r="E365" s="274"/>
      <c r="F365" s="275"/>
      <c r="G365" s="276">
        <v>43100.51458333333</v>
      </c>
      <c r="H365" s="276">
        <v>43100.665277777778</v>
      </c>
      <c r="I365" s="275"/>
      <c r="J365" s="275"/>
      <c r="K365" s="275"/>
      <c r="L365" s="278">
        <f t="shared" si="99"/>
        <v>0.15069444444816327</v>
      </c>
      <c r="M365" s="278">
        <f t="shared" si="100"/>
        <v>0</v>
      </c>
      <c r="N365" s="278">
        <f t="shared" si="101"/>
        <v>0</v>
      </c>
      <c r="O365" s="278">
        <f t="shared" si="102"/>
        <v>0</v>
      </c>
      <c r="P365" s="275"/>
      <c r="Q365" s="275"/>
      <c r="R365" s="275"/>
      <c r="S365" s="275"/>
      <c r="T365" s="280" t="s">
        <v>464</v>
      </c>
      <c r="U365" s="280"/>
      <c r="V365" s="280"/>
      <c r="W365" s="281" t="s">
        <v>1422</v>
      </c>
      <c r="X365" s="266"/>
      <c r="Y365" s="292"/>
      <c r="Z365" s="292"/>
      <c r="AA365" s="292"/>
      <c r="AB365" s="292"/>
      <c r="AC365" s="282"/>
      <c r="AD365" s="292"/>
    </row>
    <row r="366" spans="1:31" s="297" customFormat="1" ht="30" customHeight="1">
      <c r="A366" s="291"/>
      <c r="B366" s="292"/>
      <c r="C366" s="293" t="s">
        <v>47</v>
      </c>
      <c r="D366" s="292"/>
      <c r="E366" s="274"/>
      <c r="F366" s="275" t="s">
        <v>43</v>
      </c>
      <c r="G366" s="294"/>
      <c r="H366" s="294"/>
      <c r="I366" s="275" t="s">
        <v>43</v>
      </c>
      <c r="J366" s="275" t="s">
        <v>43</v>
      </c>
      <c r="K366" s="275" t="s">
        <v>43</v>
      </c>
      <c r="L366" s="278">
        <f>SUM(L360:L365)</f>
        <v>0.15069444444816327</v>
      </c>
      <c r="M366" s="278">
        <f t="shared" ref="M366:O366" si="103">SUM(M360:M365)</f>
        <v>0</v>
      </c>
      <c r="N366" s="278">
        <f t="shared" si="103"/>
        <v>0</v>
      </c>
      <c r="O366" s="278">
        <f t="shared" si="103"/>
        <v>2.8465277777722804</v>
      </c>
      <c r="P366" s="275"/>
      <c r="Q366" s="275"/>
      <c r="R366" s="275"/>
      <c r="S366" s="275"/>
      <c r="T366" s="292"/>
      <c r="U366" s="292"/>
      <c r="V366" s="292"/>
      <c r="W366" s="308"/>
      <c r="X366" s="266"/>
      <c r="Y366" s="282">
        <f>$AE$9-((N366*24))</f>
        <v>744</v>
      </c>
      <c r="Z366" s="274">
        <v>361</v>
      </c>
      <c r="AA366" s="273">
        <v>370.77199999999999</v>
      </c>
      <c r="AB366" s="283">
        <f>Z366*AA366</f>
        <v>133848.69200000001</v>
      </c>
      <c r="AC366" s="282">
        <f>(AB366*(Y366-L366*24))/Y366</f>
        <v>133198.03863609507</v>
      </c>
      <c r="AD366" s="282">
        <f>(AC366/AB366)*100</f>
        <v>99.513888888876892</v>
      </c>
      <c r="AE366" s="296"/>
    </row>
    <row r="367" spans="1:31" s="296" customFormat="1" ht="30" customHeight="1">
      <c r="A367" s="298">
        <v>42</v>
      </c>
      <c r="B367" s="271" t="s">
        <v>125</v>
      </c>
      <c r="C367" s="293" t="s">
        <v>126</v>
      </c>
      <c r="D367" s="273">
        <v>107.07899999999999</v>
      </c>
      <c r="E367" s="274" t="s">
        <v>534</v>
      </c>
      <c r="F367" s="275" t="s">
        <v>43</v>
      </c>
      <c r="G367" s="276">
        <v>43071.294444444444</v>
      </c>
      <c r="H367" s="276">
        <v>43075.64166666667</v>
      </c>
      <c r="I367" s="275" t="s">
        <v>43</v>
      </c>
      <c r="J367" s="275" t="s">
        <v>43</v>
      </c>
      <c r="K367" s="275" t="s">
        <v>43</v>
      </c>
      <c r="L367" s="278">
        <f>IF(RIGHT(T367)="T",(+H367-G367),0)</f>
        <v>0</v>
      </c>
      <c r="M367" s="278">
        <f>IF(RIGHT(T367)="U",(+H367-G367),0)</f>
        <v>0</v>
      </c>
      <c r="N367" s="278">
        <f>IF(RIGHT(T367)="C",(+H367-G367),0)</f>
        <v>0</v>
      </c>
      <c r="O367" s="278">
        <f>IF(RIGHT(T367)="D",(+H367-G367),0)</f>
        <v>4.3472222222262644</v>
      </c>
      <c r="P367" s="275"/>
      <c r="Q367" s="275"/>
      <c r="R367" s="275"/>
      <c r="S367" s="275"/>
      <c r="T367" s="280" t="s">
        <v>462</v>
      </c>
      <c r="U367" s="280"/>
      <c r="V367" s="280"/>
      <c r="W367" s="281" t="s">
        <v>1424</v>
      </c>
      <c r="X367" s="266"/>
      <c r="Y367" s="292"/>
      <c r="Z367" s="187"/>
      <c r="AA367" s="187"/>
      <c r="AB367" s="187"/>
      <c r="AC367" s="282"/>
      <c r="AD367" s="187"/>
    </row>
    <row r="368" spans="1:31" s="296" customFormat="1" ht="30" customHeight="1">
      <c r="A368" s="298"/>
      <c r="B368" s="271"/>
      <c r="C368" s="293"/>
      <c r="D368" s="273"/>
      <c r="E368" s="274"/>
      <c r="F368" s="275" t="s">
        <v>43</v>
      </c>
      <c r="G368" s="276">
        <v>43081.318749999999</v>
      </c>
      <c r="H368" s="276">
        <v>43085.76458333333</v>
      </c>
      <c r="I368" s="275" t="s">
        <v>43</v>
      </c>
      <c r="J368" s="275" t="s">
        <v>43</v>
      </c>
      <c r="K368" s="275" t="s">
        <v>43</v>
      </c>
      <c r="L368" s="278">
        <f>IF(RIGHT(T368)="T",(+H368-G368),0)</f>
        <v>0</v>
      </c>
      <c r="M368" s="278">
        <f>IF(RIGHT(T368)="U",(+H368-G368),0)</f>
        <v>0</v>
      </c>
      <c r="N368" s="278">
        <f>IF(RIGHT(T368)="C",(+H368-G368),0)</f>
        <v>0</v>
      </c>
      <c r="O368" s="278">
        <f>IF(RIGHT(T368)="D",(+H368-G368),0)</f>
        <v>4.4458333333313931</v>
      </c>
      <c r="P368" s="275"/>
      <c r="Q368" s="275"/>
      <c r="R368" s="275"/>
      <c r="S368" s="275"/>
      <c r="T368" s="280" t="s">
        <v>462</v>
      </c>
      <c r="U368" s="280"/>
      <c r="V368" s="280"/>
      <c r="W368" s="281" t="s">
        <v>1426</v>
      </c>
      <c r="X368" s="266"/>
      <c r="Y368" s="292"/>
      <c r="Z368" s="187"/>
      <c r="AA368" s="187"/>
      <c r="AB368" s="187"/>
      <c r="AC368" s="282"/>
      <c r="AD368" s="187"/>
    </row>
    <row r="369" spans="1:47" s="297" customFormat="1" ht="30" customHeight="1">
      <c r="A369" s="291"/>
      <c r="B369" s="292"/>
      <c r="C369" s="293" t="s">
        <v>47</v>
      </c>
      <c r="D369" s="292"/>
      <c r="E369" s="274"/>
      <c r="F369" s="275" t="s">
        <v>43</v>
      </c>
      <c r="G369" s="294"/>
      <c r="H369" s="294"/>
      <c r="I369" s="275" t="s">
        <v>43</v>
      </c>
      <c r="J369" s="275" t="s">
        <v>43</v>
      </c>
      <c r="K369" s="275" t="s">
        <v>43</v>
      </c>
      <c r="L369" s="278">
        <f>SUM(L367:L368)</f>
        <v>0</v>
      </c>
      <c r="M369" s="278">
        <f>SUM(M367:M368)</f>
        <v>0</v>
      </c>
      <c r="N369" s="278">
        <f>SUM(N367:N368)</f>
        <v>0</v>
      </c>
      <c r="O369" s="278">
        <f>SUM(O367:O368)</f>
        <v>8.7930555555576575</v>
      </c>
      <c r="P369" s="275"/>
      <c r="Q369" s="275"/>
      <c r="R369" s="275"/>
      <c r="S369" s="275"/>
      <c r="T369" s="292"/>
      <c r="U369" s="292"/>
      <c r="V369" s="292"/>
      <c r="W369" s="308"/>
      <c r="X369" s="266"/>
      <c r="Y369" s="282">
        <f>$AE$9-((N369*24))</f>
        <v>744</v>
      </c>
      <c r="Z369" s="274">
        <v>515</v>
      </c>
      <c r="AA369" s="273">
        <v>107.07899999999999</v>
      </c>
      <c r="AB369" s="283">
        <f>Z369*AA369</f>
        <v>55145.684999999998</v>
      </c>
      <c r="AC369" s="282">
        <f>(AB369*(Y369-L369*24))/Y369</f>
        <v>55145.684999999998</v>
      </c>
      <c r="AD369" s="282">
        <f>(AC369/AB369)*100</f>
        <v>100</v>
      </c>
      <c r="AE369" s="296"/>
    </row>
    <row r="370" spans="1:47" s="286" customFormat="1" ht="30" customHeight="1">
      <c r="A370" s="270">
        <v>43</v>
      </c>
      <c r="B370" s="262" t="s">
        <v>127</v>
      </c>
      <c r="C370" s="309" t="s">
        <v>128</v>
      </c>
      <c r="D370" s="273">
        <v>107.1</v>
      </c>
      <c r="E370" s="274" t="s">
        <v>534</v>
      </c>
      <c r="F370" s="275" t="s">
        <v>43</v>
      </c>
      <c r="G370" s="186"/>
      <c r="H370" s="186"/>
      <c r="I370" s="277"/>
      <c r="J370" s="277"/>
      <c r="K370" s="277"/>
      <c r="L370" s="278">
        <f>IF(RIGHT(T370)="T",(+H370-G370),0)</f>
        <v>0</v>
      </c>
      <c r="M370" s="278">
        <f>IF(RIGHT(T370)="U",(+H370-G370),0)</f>
        <v>0</v>
      </c>
      <c r="N370" s="278">
        <f>IF(RIGHT(T370)="C",(+H370-G370),0)</f>
        <v>0</v>
      </c>
      <c r="O370" s="278">
        <f>IF(RIGHT(T370)="D",(+H370-G370),0)</f>
        <v>0</v>
      </c>
      <c r="P370" s="279"/>
      <c r="Q370" s="279"/>
      <c r="R370" s="279"/>
      <c r="S370" s="279"/>
      <c r="T370" s="187"/>
      <c r="U370" s="187"/>
      <c r="V370" s="187"/>
      <c r="W370" s="287"/>
      <c r="X370" s="266"/>
      <c r="Y370" s="282"/>
      <c r="Z370" s="187"/>
      <c r="AA370" s="187"/>
      <c r="AB370" s="187"/>
      <c r="AC370" s="282"/>
      <c r="AD370" s="187"/>
      <c r="AE370" s="343"/>
      <c r="AF370" s="344"/>
      <c r="AG370" s="259"/>
      <c r="AH370" s="259"/>
      <c r="AI370" s="259"/>
      <c r="AJ370" s="259"/>
      <c r="AK370" s="259"/>
      <c r="AL370" s="259"/>
      <c r="AM370" s="259"/>
      <c r="AN370" s="259"/>
      <c r="AO370" s="259"/>
      <c r="AP370" s="259"/>
      <c r="AQ370" s="259"/>
      <c r="AR370" s="259"/>
      <c r="AS370" s="259"/>
      <c r="AT370" s="259"/>
      <c r="AU370" s="259"/>
    </row>
    <row r="371" spans="1:47" s="286" customFormat="1" ht="30" customHeight="1">
      <c r="A371" s="270"/>
      <c r="B371" s="262"/>
      <c r="C371" s="309"/>
      <c r="D371" s="273"/>
      <c r="E371" s="274"/>
      <c r="F371" s="275"/>
      <c r="G371" s="186"/>
      <c r="H371" s="186"/>
      <c r="I371" s="277"/>
      <c r="J371" s="277"/>
      <c r="K371" s="277"/>
      <c r="L371" s="278">
        <f>IF(RIGHT(T371)="T",(+H371-G371),0)</f>
        <v>0</v>
      </c>
      <c r="M371" s="278">
        <f>IF(RIGHT(T371)="U",(+H371-G371),0)</f>
        <v>0</v>
      </c>
      <c r="N371" s="278">
        <f>IF(RIGHT(T371)="C",(+H371-G371),0)</f>
        <v>0</v>
      </c>
      <c r="O371" s="278">
        <f>IF(RIGHT(T371)="D",(+H371-G371),0)</f>
        <v>0</v>
      </c>
      <c r="P371" s="279"/>
      <c r="Q371" s="279"/>
      <c r="R371" s="279"/>
      <c r="S371" s="279"/>
      <c r="T371" s="187"/>
      <c r="U371" s="187"/>
      <c r="V371" s="187"/>
      <c r="W371" s="287"/>
      <c r="X371" s="266"/>
      <c r="Y371" s="282"/>
      <c r="Z371" s="187"/>
      <c r="AA371" s="187"/>
      <c r="AB371" s="187"/>
      <c r="AC371" s="282"/>
      <c r="AD371" s="187"/>
      <c r="AE371" s="343"/>
      <c r="AF371" s="344"/>
      <c r="AG371" s="259"/>
      <c r="AH371" s="259"/>
      <c r="AI371" s="259"/>
      <c r="AJ371" s="259"/>
      <c r="AK371" s="259"/>
      <c r="AL371" s="259"/>
      <c r="AM371" s="259"/>
      <c r="AN371" s="259"/>
      <c r="AO371" s="259"/>
      <c r="AP371" s="259"/>
      <c r="AQ371" s="259"/>
      <c r="AR371" s="259"/>
      <c r="AS371" s="259"/>
      <c r="AT371" s="259"/>
      <c r="AU371" s="259"/>
    </row>
    <row r="372" spans="1:47" s="286" customFormat="1" ht="30" customHeight="1">
      <c r="A372" s="270"/>
      <c r="B372" s="262"/>
      <c r="C372" s="309"/>
      <c r="D372" s="273"/>
      <c r="E372" s="274"/>
      <c r="F372" s="275"/>
      <c r="G372" s="186"/>
      <c r="H372" s="186"/>
      <c r="I372" s="277"/>
      <c r="J372" s="277"/>
      <c r="K372" s="277"/>
      <c r="L372" s="278">
        <f>IF(RIGHT(T372)="T",(+H372-G372),0)</f>
        <v>0</v>
      </c>
      <c r="M372" s="278">
        <f>IF(RIGHT(T372)="U",(+H372-G372),0)</f>
        <v>0</v>
      </c>
      <c r="N372" s="278">
        <f>IF(RIGHT(T372)="C",(+H372-G372),0)</f>
        <v>0</v>
      </c>
      <c r="O372" s="278">
        <f>IF(RIGHT(T372)="D",(+H372-G372),0)</f>
        <v>0</v>
      </c>
      <c r="P372" s="279"/>
      <c r="Q372" s="279"/>
      <c r="R372" s="279"/>
      <c r="S372" s="279"/>
      <c r="T372" s="187"/>
      <c r="U372" s="187"/>
      <c r="V372" s="187"/>
      <c r="W372" s="287"/>
      <c r="X372" s="266"/>
      <c r="Y372" s="282"/>
      <c r="Z372" s="187"/>
      <c r="AA372" s="187"/>
      <c r="AB372" s="187"/>
      <c r="AC372" s="282"/>
      <c r="AD372" s="187"/>
      <c r="AE372" s="343"/>
      <c r="AF372" s="344"/>
      <c r="AG372" s="259"/>
      <c r="AH372" s="259"/>
      <c r="AI372" s="259"/>
      <c r="AJ372" s="259"/>
      <c r="AK372" s="259"/>
      <c r="AL372" s="259"/>
      <c r="AM372" s="259"/>
      <c r="AN372" s="259"/>
      <c r="AO372" s="259"/>
      <c r="AP372" s="259"/>
      <c r="AQ372" s="259"/>
      <c r="AR372" s="259"/>
      <c r="AS372" s="259"/>
      <c r="AT372" s="259"/>
      <c r="AU372" s="259"/>
    </row>
    <row r="373" spans="1:47" s="297" customFormat="1" ht="30" customHeight="1">
      <c r="A373" s="291"/>
      <c r="B373" s="292"/>
      <c r="C373" s="293" t="s">
        <v>47</v>
      </c>
      <c r="D373" s="292"/>
      <c r="E373" s="274"/>
      <c r="F373" s="275" t="s">
        <v>43</v>
      </c>
      <c r="G373" s="303"/>
      <c r="H373" s="303"/>
      <c r="I373" s="275" t="s">
        <v>43</v>
      </c>
      <c r="J373" s="275" t="s">
        <v>43</v>
      </c>
      <c r="K373" s="275" t="s">
        <v>43</v>
      </c>
      <c r="L373" s="278">
        <f>SUM(L370:L372)</f>
        <v>0</v>
      </c>
      <c r="M373" s="278">
        <f>SUM(M370:M372)</f>
        <v>0</v>
      </c>
      <c r="N373" s="278">
        <f>SUM(N370:N372)</f>
        <v>0</v>
      </c>
      <c r="O373" s="278">
        <f>SUM(O370:O372)</f>
        <v>0</v>
      </c>
      <c r="P373" s="275"/>
      <c r="Q373" s="275"/>
      <c r="R373" s="275"/>
      <c r="S373" s="275"/>
      <c r="T373" s="292"/>
      <c r="U373" s="292"/>
      <c r="V373" s="292"/>
      <c r="W373" s="308"/>
      <c r="X373" s="266"/>
      <c r="Y373" s="282">
        <f>$AE$9-((N373*24))</f>
        <v>744</v>
      </c>
      <c r="Z373" s="274">
        <v>515</v>
      </c>
      <c r="AA373" s="273">
        <v>107.1</v>
      </c>
      <c r="AB373" s="283">
        <f>Z373*AA373</f>
        <v>55156.5</v>
      </c>
      <c r="AC373" s="282">
        <f>(AB373*(Y373-L373*24))/Y373</f>
        <v>55156.5</v>
      </c>
      <c r="AD373" s="282">
        <f>(AC373/AB373)*100</f>
        <v>100</v>
      </c>
      <c r="AE373" s="296"/>
    </row>
    <row r="374" spans="1:47" s="286" customFormat="1" ht="30" customHeight="1">
      <c r="A374" s="270">
        <v>44</v>
      </c>
      <c r="B374" s="262" t="s">
        <v>129</v>
      </c>
      <c r="C374" s="309" t="s">
        <v>130</v>
      </c>
      <c r="D374" s="273">
        <v>5.9219999999999997</v>
      </c>
      <c r="E374" s="274" t="s">
        <v>534</v>
      </c>
      <c r="F374" s="275" t="s">
        <v>43</v>
      </c>
      <c r="G374" s="276">
        <v>43082.625694444447</v>
      </c>
      <c r="H374" s="276">
        <v>43082.823611111111</v>
      </c>
      <c r="I374" s="277"/>
      <c r="J374" s="277"/>
      <c r="K374" s="277"/>
      <c r="L374" s="278">
        <f>IF(RIGHT(T374)="T",(+H374-G374),0)</f>
        <v>0.19791666666424135</v>
      </c>
      <c r="M374" s="278">
        <f>IF(RIGHT(T374)="U",(+H374-G374),0)</f>
        <v>0</v>
      </c>
      <c r="N374" s="278">
        <f>IF(RIGHT(T374)="C",(+H374-G374),0)</f>
        <v>0</v>
      </c>
      <c r="O374" s="278">
        <f>IF(RIGHT(T374)="D",(+H374-G374),0)</f>
        <v>0</v>
      </c>
      <c r="P374" s="279"/>
      <c r="Q374" s="279"/>
      <c r="R374" s="279"/>
      <c r="S374" s="279"/>
      <c r="T374" s="280" t="s">
        <v>463</v>
      </c>
      <c r="U374" s="280"/>
      <c r="V374" s="280"/>
      <c r="W374" s="281" t="s">
        <v>1428</v>
      </c>
      <c r="X374" s="266"/>
      <c r="Y374" s="282"/>
      <c r="Z374" s="274"/>
      <c r="AA374" s="273"/>
      <c r="AB374" s="283"/>
      <c r="AC374" s="282"/>
      <c r="AD374" s="282"/>
      <c r="AE374" s="343"/>
      <c r="AF374" s="344"/>
      <c r="AG374" s="259"/>
      <c r="AH374" s="259"/>
      <c r="AI374" s="259"/>
      <c r="AJ374" s="259"/>
      <c r="AK374" s="259"/>
      <c r="AL374" s="259"/>
      <c r="AM374" s="259"/>
      <c r="AN374" s="259"/>
      <c r="AO374" s="259"/>
      <c r="AP374" s="259"/>
      <c r="AQ374" s="259"/>
      <c r="AR374" s="259"/>
      <c r="AS374" s="259"/>
      <c r="AT374" s="259"/>
      <c r="AU374" s="259"/>
    </row>
    <row r="375" spans="1:47" s="286" customFormat="1" ht="30" customHeight="1">
      <c r="A375" s="270"/>
      <c r="B375" s="262"/>
      <c r="C375" s="309"/>
      <c r="D375" s="273"/>
      <c r="E375" s="274"/>
      <c r="F375" s="275"/>
      <c r="G375" s="276">
        <v>43090.477777777778</v>
      </c>
      <c r="H375" s="276">
        <v>43090.69027777778</v>
      </c>
      <c r="I375" s="277"/>
      <c r="J375" s="277"/>
      <c r="K375" s="277"/>
      <c r="L375" s="278">
        <f>IF(RIGHT(T375)="T",(+H375-G375),0)</f>
        <v>0.21250000000145519</v>
      </c>
      <c r="M375" s="278">
        <f>IF(RIGHT(T375)="U",(+H375-G375),0)</f>
        <v>0</v>
      </c>
      <c r="N375" s="278">
        <f>IF(RIGHT(T375)="C",(+H375-G375),0)</f>
        <v>0</v>
      </c>
      <c r="O375" s="278">
        <f>IF(RIGHT(T375)="D",(+H375-G375),0)</f>
        <v>0</v>
      </c>
      <c r="P375" s="279"/>
      <c r="Q375" s="279"/>
      <c r="R375" s="279"/>
      <c r="S375" s="279"/>
      <c r="T375" s="280" t="s">
        <v>463</v>
      </c>
      <c r="U375" s="280"/>
      <c r="V375" s="280"/>
      <c r="W375" s="281" t="s">
        <v>1430</v>
      </c>
      <c r="X375" s="266"/>
      <c r="Y375" s="282"/>
      <c r="Z375" s="274"/>
      <c r="AA375" s="273"/>
      <c r="AB375" s="283"/>
      <c r="AC375" s="282"/>
      <c r="AD375" s="282"/>
      <c r="AE375" s="343"/>
      <c r="AF375" s="344"/>
      <c r="AG375" s="259"/>
      <c r="AH375" s="259"/>
      <c r="AI375" s="259"/>
      <c r="AJ375" s="259"/>
      <c r="AK375" s="259"/>
      <c r="AL375" s="259"/>
      <c r="AM375" s="259"/>
      <c r="AN375" s="259"/>
      <c r="AO375" s="259"/>
      <c r="AP375" s="259"/>
      <c r="AQ375" s="259"/>
      <c r="AR375" s="259"/>
      <c r="AS375" s="259"/>
      <c r="AT375" s="259"/>
      <c r="AU375" s="259"/>
    </row>
    <row r="376" spans="1:47" s="286" customFormat="1" ht="30" customHeight="1">
      <c r="A376" s="270"/>
      <c r="B376" s="262"/>
      <c r="C376" s="309"/>
      <c r="D376" s="273"/>
      <c r="E376" s="274"/>
      <c r="F376" s="275"/>
      <c r="G376" s="186"/>
      <c r="H376" s="186"/>
      <c r="I376" s="277"/>
      <c r="J376" s="277"/>
      <c r="K376" s="277"/>
      <c r="L376" s="278">
        <f>IF(RIGHT(T376)="T",(+H376-G376),0)</f>
        <v>0</v>
      </c>
      <c r="M376" s="278">
        <f>IF(RIGHT(T376)="U",(+H376-G376),0)</f>
        <v>0</v>
      </c>
      <c r="N376" s="278">
        <f>IF(RIGHT(T376)="C",(+H376-G376),0)</f>
        <v>0</v>
      </c>
      <c r="O376" s="278">
        <f>IF(RIGHT(T376)="D",(+H376-G376),0)</f>
        <v>0</v>
      </c>
      <c r="P376" s="279"/>
      <c r="Q376" s="279"/>
      <c r="R376" s="279"/>
      <c r="S376" s="279"/>
      <c r="T376" s="187"/>
      <c r="U376" s="187"/>
      <c r="V376" s="187"/>
      <c r="W376" s="287"/>
      <c r="X376" s="266"/>
      <c r="Y376" s="282"/>
      <c r="Z376" s="274"/>
      <c r="AA376" s="273"/>
      <c r="AB376" s="283"/>
      <c r="AC376" s="282"/>
      <c r="AD376" s="282"/>
      <c r="AE376" s="343"/>
      <c r="AF376" s="344"/>
      <c r="AG376" s="259"/>
      <c r="AH376" s="259"/>
      <c r="AI376" s="259"/>
      <c r="AJ376" s="259"/>
      <c r="AK376" s="259"/>
      <c r="AL376" s="259"/>
      <c r="AM376" s="259"/>
      <c r="AN376" s="259"/>
      <c r="AO376" s="259"/>
      <c r="AP376" s="259"/>
      <c r="AQ376" s="259"/>
      <c r="AR376" s="259"/>
      <c r="AS376" s="259"/>
      <c r="AT376" s="259"/>
      <c r="AU376" s="259"/>
    </row>
    <row r="377" spans="1:47" s="286" customFormat="1" ht="30" customHeight="1">
      <c r="A377" s="270"/>
      <c r="B377" s="262"/>
      <c r="C377" s="309"/>
      <c r="D377" s="273"/>
      <c r="E377" s="274"/>
      <c r="F377" s="275" t="s">
        <v>43</v>
      </c>
      <c r="G377" s="186"/>
      <c r="H377" s="186"/>
      <c r="I377" s="277"/>
      <c r="J377" s="277"/>
      <c r="K377" s="277"/>
      <c r="L377" s="278">
        <f>IF(RIGHT(T377)="T",(+H377-G377),0)</f>
        <v>0</v>
      </c>
      <c r="M377" s="278">
        <f>IF(RIGHT(T377)="U",(+H377-G377),0)</f>
        <v>0</v>
      </c>
      <c r="N377" s="278">
        <f>IF(RIGHT(T377)="C",(+H377-G377),0)</f>
        <v>0</v>
      </c>
      <c r="O377" s="278">
        <f>IF(RIGHT(T377)="D",(+H377-G377),0)</f>
        <v>0</v>
      </c>
      <c r="P377" s="279"/>
      <c r="Q377" s="279"/>
      <c r="R377" s="279"/>
      <c r="S377" s="279"/>
      <c r="T377" s="187"/>
      <c r="U377" s="187"/>
      <c r="V377" s="187"/>
      <c r="W377" s="287"/>
      <c r="X377" s="266"/>
      <c r="Y377" s="282"/>
      <c r="Z377" s="274"/>
      <c r="AA377" s="273"/>
      <c r="AB377" s="283"/>
      <c r="AC377" s="282"/>
      <c r="AD377" s="282"/>
      <c r="AE377" s="343"/>
      <c r="AF377" s="344"/>
      <c r="AG377" s="259"/>
      <c r="AH377" s="259"/>
      <c r="AI377" s="259"/>
      <c r="AJ377" s="259"/>
      <c r="AK377" s="259"/>
      <c r="AL377" s="259"/>
      <c r="AM377" s="259"/>
      <c r="AN377" s="259"/>
      <c r="AO377" s="259"/>
      <c r="AP377" s="259"/>
      <c r="AQ377" s="259"/>
      <c r="AR377" s="259"/>
      <c r="AS377" s="259"/>
      <c r="AT377" s="259"/>
      <c r="AU377" s="259"/>
    </row>
    <row r="378" spans="1:47" s="297" customFormat="1" ht="30" customHeight="1">
      <c r="A378" s="291"/>
      <c r="B378" s="292"/>
      <c r="C378" s="293" t="s">
        <v>47</v>
      </c>
      <c r="D378" s="292"/>
      <c r="E378" s="274"/>
      <c r="F378" s="275" t="s">
        <v>43</v>
      </c>
      <c r="G378" s="303"/>
      <c r="H378" s="303"/>
      <c r="I378" s="275" t="s">
        <v>43</v>
      </c>
      <c r="J378" s="275" t="s">
        <v>43</v>
      </c>
      <c r="K378" s="275" t="s">
        <v>43</v>
      </c>
      <c r="L378" s="278">
        <f t="shared" ref="L378:N378" si="104">SUM(L374:L377)</f>
        <v>0.41041666666569654</v>
      </c>
      <c r="M378" s="278">
        <f t="shared" si="104"/>
        <v>0</v>
      </c>
      <c r="N378" s="278">
        <f t="shared" si="104"/>
        <v>0</v>
      </c>
      <c r="O378" s="278">
        <f>SUM(O374:O377)</f>
        <v>0</v>
      </c>
      <c r="P378" s="275"/>
      <c r="Q378" s="275"/>
      <c r="R378" s="275"/>
      <c r="S378" s="275"/>
      <c r="T378" s="292"/>
      <c r="U378" s="292"/>
      <c r="V378" s="292"/>
      <c r="W378" s="308"/>
      <c r="X378" s="266"/>
      <c r="Y378" s="282">
        <f>$AE$9-((N378*24))</f>
        <v>744</v>
      </c>
      <c r="Z378" s="274">
        <v>515</v>
      </c>
      <c r="AA378" s="273">
        <v>5.9219999999999997</v>
      </c>
      <c r="AB378" s="283">
        <f>Z378*AA378</f>
        <v>3049.83</v>
      </c>
      <c r="AC378" s="282">
        <f>(AB378*(Y378-L378*24))/Y378</f>
        <v>3009.4525463710634</v>
      </c>
      <c r="AD378" s="282">
        <f>(AC378/AB378)*100</f>
        <v>98.676075268820341</v>
      </c>
      <c r="AE378" s="296"/>
    </row>
    <row r="379" spans="1:47" s="297" customFormat="1" ht="30" customHeight="1">
      <c r="A379" s="270">
        <v>45</v>
      </c>
      <c r="B379" s="262" t="s">
        <v>131</v>
      </c>
      <c r="C379" s="309" t="s">
        <v>132</v>
      </c>
      <c r="D379" s="273">
        <v>5.86</v>
      </c>
      <c r="E379" s="274" t="s">
        <v>534</v>
      </c>
      <c r="F379" s="275" t="s">
        <v>43</v>
      </c>
      <c r="G379" s="186"/>
      <c r="H379" s="186"/>
      <c r="I379" s="277"/>
      <c r="J379" s="277"/>
      <c r="K379" s="277"/>
      <c r="L379" s="278">
        <f>IF(RIGHT(T379)="T",(+H379-G379),0)</f>
        <v>0</v>
      </c>
      <c r="M379" s="278">
        <f>IF(RIGHT(T379)="U",(+H379-G379),0)</f>
        <v>0</v>
      </c>
      <c r="N379" s="278">
        <f>IF(RIGHT(T379)="C",(+H379-G379),0)</f>
        <v>0</v>
      </c>
      <c r="O379" s="278">
        <f>IF(RIGHT(T379)="D",(+H379-G379),0)</f>
        <v>0</v>
      </c>
      <c r="P379" s="279"/>
      <c r="Q379" s="279"/>
      <c r="R379" s="279"/>
      <c r="S379" s="279"/>
      <c r="T379" s="187"/>
      <c r="U379" s="187"/>
      <c r="V379" s="187"/>
      <c r="W379" s="287"/>
      <c r="X379" s="266"/>
      <c r="Y379" s="282"/>
      <c r="Z379" s="274"/>
      <c r="AA379" s="273"/>
      <c r="AB379" s="283"/>
      <c r="AC379" s="282"/>
      <c r="AD379" s="282"/>
      <c r="AE379" s="296"/>
    </row>
    <row r="380" spans="1:47" s="297" customFormat="1" ht="30" customHeight="1">
      <c r="A380" s="270"/>
      <c r="B380" s="262"/>
      <c r="C380" s="309"/>
      <c r="D380" s="273"/>
      <c r="E380" s="274"/>
      <c r="F380" s="275" t="s">
        <v>43</v>
      </c>
      <c r="G380" s="289"/>
      <c r="H380" s="289"/>
      <c r="I380" s="277"/>
      <c r="J380" s="277"/>
      <c r="K380" s="277"/>
      <c r="L380" s="278">
        <f>IF(RIGHT(T380)="T",(+H380-G380),0)</f>
        <v>0</v>
      </c>
      <c r="M380" s="278">
        <f>IF(RIGHT(T380)="U",(+H380-G380),0)</f>
        <v>0</v>
      </c>
      <c r="N380" s="278">
        <f>IF(RIGHT(T380)="C",(+H380-G380),0)</f>
        <v>0</v>
      </c>
      <c r="O380" s="278">
        <f>IF(RIGHT(T380)="D",(+H380-G380),0)</f>
        <v>0</v>
      </c>
      <c r="P380" s="279"/>
      <c r="Q380" s="279"/>
      <c r="R380" s="279"/>
      <c r="S380" s="279"/>
      <c r="T380" s="289"/>
      <c r="U380" s="289"/>
      <c r="V380" s="289"/>
      <c r="W380" s="290"/>
      <c r="X380" s="266"/>
      <c r="Y380" s="282"/>
      <c r="Z380" s="274"/>
      <c r="AA380" s="273"/>
      <c r="AB380" s="283"/>
      <c r="AC380" s="282"/>
      <c r="AD380" s="282"/>
      <c r="AE380" s="296"/>
    </row>
    <row r="381" spans="1:47" s="286" customFormat="1" ht="30" customHeight="1">
      <c r="A381" s="291"/>
      <c r="B381" s="292"/>
      <c r="C381" s="293" t="s">
        <v>47</v>
      </c>
      <c r="D381" s="292"/>
      <c r="E381" s="274"/>
      <c r="F381" s="275" t="s">
        <v>43</v>
      </c>
      <c r="G381" s="294"/>
      <c r="H381" s="294"/>
      <c r="I381" s="275" t="s">
        <v>43</v>
      </c>
      <c r="J381" s="275" t="s">
        <v>43</v>
      </c>
      <c r="K381" s="275" t="s">
        <v>43</v>
      </c>
      <c r="L381" s="278">
        <f>SUM(L379:L380)</f>
        <v>0</v>
      </c>
      <c r="M381" s="278">
        <f t="shared" ref="M381:O381" si="105">SUM(M379:M380)</f>
        <v>0</v>
      </c>
      <c r="N381" s="278">
        <f t="shared" si="105"/>
        <v>0</v>
      </c>
      <c r="O381" s="278">
        <f t="shared" si="105"/>
        <v>0</v>
      </c>
      <c r="P381" s="275"/>
      <c r="Q381" s="275"/>
      <c r="R381" s="275"/>
      <c r="S381" s="275"/>
      <c r="T381" s="292"/>
      <c r="U381" s="292"/>
      <c r="V381" s="292"/>
      <c r="W381" s="308"/>
      <c r="X381" s="266"/>
      <c r="Y381" s="282">
        <f>$AE$9-((N381*24))</f>
        <v>744</v>
      </c>
      <c r="Z381" s="274">
        <v>515</v>
      </c>
      <c r="AA381" s="273">
        <v>5.86</v>
      </c>
      <c r="AB381" s="283">
        <f>Z381*AA381</f>
        <v>3017.9</v>
      </c>
      <c r="AC381" s="282">
        <f>(AB381*(Y381-L381*24))/Y381</f>
        <v>3017.9</v>
      </c>
      <c r="AD381" s="282">
        <f>(AC381/AB381)*100</f>
        <v>100</v>
      </c>
      <c r="AE381" s="343"/>
      <c r="AF381" s="344"/>
      <c r="AG381" s="259"/>
      <c r="AH381" s="259"/>
      <c r="AI381" s="259"/>
      <c r="AJ381" s="259"/>
      <c r="AK381" s="259"/>
      <c r="AL381" s="259"/>
      <c r="AM381" s="259"/>
      <c r="AN381" s="259"/>
      <c r="AO381" s="259"/>
      <c r="AP381" s="259"/>
      <c r="AQ381" s="259"/>
      <c r="AR381" s="259"/>
      <c r="AS381" s="259"/>
      <c r="AT381" s="259"/>
      <c r="AU381" s="259"/>
    </row>
    <row r="382" spans="1:47" s="296" customFormat="1" ht="12.75">
      <c r="A382" s="298">
        <v>46</v>
      </c>
      <c r="B382" s="271" t="s">
        <v>133</v>
      </c>
      <c r="C382" s="293" t="s">
        <v>134</v>
      </c>
      <c r="D382" s="273">
        <v>263.93299999999999</v>
      </c>
      <c r="E382" s="274" t="s">
        <v>534</v>
      </c>
      <c r="F382" s="275" t="s">
        <v>43</v>
      </c>
      <c r="G382" s="186"/>
      <c r="H382" s="186"/>
      <c r="I382" s="275" t="s">
        <v>43</v>
      </c>
      <c r="J382" s="275" t="s">
        <v>43</v>
      </c>
      <c r="K382" s="277"/>
      <c r="L382" s="278">
        <f>IF(RIGHT(T382)="T",(+H382-G382),0)</f>
        <v>0</v>
      </c>
      <c r="M382" s="278">
        <f>IF(RIGHT(T382)="U",(+H382-G382),0)</f>
        <v>0</v>
      </c>
      <c r="N382" s="278">
        <f>IF(RIGHT(T382)="C",(+H382-G382),0)</f>
        <v>0</v>
      </c>
      <c r="O382" s="278">
        <f>IF(RIGHT(T382)="D",(+H382-G382),0)</f>
        <v>0</v>
      </c>
      <c r="P382" s="275"/>
      <c r="Q382" s="275"/>
      <c r="R382" s="275"/>
      <c r="S382" s="275"/>
      <c r="T382" s="187"/>
      <c r="U382" s="187"/>
      <c r="V382" s="187"/>
      <c r="W382" s="287"/>
      <c r="X382" s="266"/>
      <c r="Y382" s="292"/>
      <c r="Z382" s="292"/>
      <c r="AA382" s="292"/>
      <c r="AB382" s="292"/>
      <c r="AC382" s="282"/>
      <c r="AD382" s="292"/>
    </row>
    <row r="383" spans="1:47" s="296" customFormat="1" ht="12.75">
      <c r="A383" s="298"/>
      <c r="B383" s="271"/>
      <c r="C383" s="293"/>
      <c r="D383" s="273"/>
      <c r="E383" s="274"/>
      <c r="F383" s="275"/>
      <c r="G383" s="186"/>
      <c r="H383" s="186"/>
      <c r="I383" s="275"/>
      <c r="J383" s="275"/>
      <c r="K383" s="277"/>
      <c r="L383" s="278">
        <f>IF(RIGHT(T383)="T",(+H383-G383),0)</f>
        <v>0</v>
      </c>
      <c r="M383" s="278">
        <f>IF(RIGHT(T383)="U",(+H383-G383),0)</f>
        <v>0</v>
      </c>
      <c r="N383" s="278">
        <f>IF(RIGHT(T383)="C",(+H383-G383),0)</f>
        <v>0</v>
      </c>
      <c r="O383" s="278">
        <f>IF(RIGHT(T383)="D",(+H383-G383),0)</f>
        <v>0</v>
      </c>
      <c r="P383" s="275"/>
      <c r="Q383" s="275"/>
      <c r="R383" s="275"/>
      <c r="S383" s="275"/>
      <c r="T383" s="187"/>
      <c r="U383" s="187"/>
      <c r="V383" s="187"/>
      <c r="W383" s="287"/>
      <c r="X383" s="266"/>
      <c r="Y383" s="292"/>
      <c r="Z383" s="292"/>
      <c r="AA383" s="292"/>
      <c r="AB383" s="292"/>
      <c r="AC383" s="282"/>
      <c r="AD383" s="292"/>
    </row>
    <row r="384" spans="1:47" s="297" customFormat="1" ht="30" customHeight="1">
      <c r="A384" s="291"/>
      <c r="B384" s="292"/>
      <c r="C384" s="293" t="s">
        <v>47</v>
      </c>
      <c r="D384" s="292"/>
      <c r="E384" s="274"/>
      <c r="F384" s="275" t="s">
        <v>43</v>
      </c>
      <c r="G384" s="316"/>
      <c r="H384" s="316"/>
      <c r="I384" s="275" t="s">
        <v>43</v>
      </c>
      <c r="J384" s="275" t="s">
        <v>43</v>
      </c>
      <c r="K384" s="277"/>
      <c r="L384" s="278">
        <f>SUM(L382:L383)</f>
        <v>0</v>
      </c>
      <c r="M384" s="278">
        <f t="shared" ref="M384:O384" si="106">SUM(M382:M383)</f>
        <v>0</v>
      </c>
      <c r="N384" s="278">
        <f t="shared" si="106"/>
        <v>0</v>
      </c>
      <c r="O384" s="278">
        <f t="shared" si="106"/>
        <v>0</v>
      </c>
      <c r="P384" s="275"/>
      <c r="Q384" s="275"/>
      <c r="R384" s="275"/>
      <c r="S384" s="275"/>
      <c r="T384" s="292"/>
      <c r="U384" s="292"/>
      <c r="V384" s="292"/>
      <c r="W384" s="308"/>
      <c r="X384" s="266"/>
      <c r="Y384" s="282">
        <f>$AE$9-((N384*24))</f>
        <v>744</v>
      </c>
      <c r="Z384" s="274">
        <v>289</v>
      </c>
      <c r="AA384" s="273">
        <v>263.93299999999999</v>
      </c>
      <c r="AB384" s="283">
        <f>Z384*AA384</f>
        <v>76276.637000000002</v>
      </c>
      <c r="AC384" s="282">
        <f>(AB384*(Y384-L384*24))/Y384</f>
        <v>76276.637000000002</v>
      </c>
      <c r="AD384" s="282">
        <f>(AC384/AB384)*100</f>
        <v>100</v>
      </c>
      <c r="AE384" s="296"/>
    </row>
    <row r="385" spans="1:47" s="296" customFormat="1" ht="30" customHeight="1">
      <c r="A385" s="298">
        <v>47</v>
      </c>
      <c r="B385" s="271" t="s">
        <v>135</v>
      </c>
      <c r="C385" s="293" t="s">
        <v>136</v>
      </c>
      <c r="D385" s="273">
        <v>263.93299999999999</v>
      </c>
      <c r="E385" s="274" t="s">
        <v>534</v>
      </c>
      <c r="F385" s="275" t="s">
        <v>43</v>
      </c>
      <c r="G385" s="186"/>
      <c r="H385" s="186"/>
      <c r="I385" s="275" t="s">
        <v>43</v>
      </c>
      <c r="J385" s="275" t="s">
        <v>43</v>
      </c>
      <c r="K385" s="275" t="s">
        <v>43</v>
      </c>
      <c r="L385" s="278">
        <f>IF(RIGHT(T385)="T",(+H385-G385),0)</f>
        <v>0</v>
      </c>
      <c r="M385" s="278">
        <f>IF(RIGHT(T385)="U",(+H385-G385),0)</f>
        <v>0</v>
      </c>
      <c r="N385" s="278">
        <f>IF(RIGHT(T385)="C",(+H385-G385),0)</f>
        <v>0</v>
      </c>
      <c r="O385" s="278">
        <f>IF(RIGHT(T385)="D",(+H385-G385),0)</f>
        <v>0</v>
      </c>
      <c r="P385" s="275"/>
      <c r="Q385" s="275"/>
      <c r="R385" s="275"/>
      <c r="S385" s="275"/>
      <c r="T385" s="187"/>
      <c r="U385" s="187"/>
      <c r="V385" s="187"/>
      <c r="W385" s="287"/>
      <c r="X385" s="266"/>
      <c r="Y385" s="292"/>
      <c r="Z385" s="292"/>
      <c r="AA385" s="292"/>
      <c r="AB385" s="292"/>
      <c r="AC385" s="282"/>
      <c r="AD385" s="292"/>
    </row>
    <row r="386" spans="1:47" s="296" customFormat="1" ht="30" customHeight="1">
      <c r="A386" s="298"/>
      <c r="B386" s="271"/>
      <c r="C386" s="293"/>
      <c r="D386" s="273"/>
      <c r="E386" s="274"/>
      <c r="F386" s="275"/>
      <c r="G386" s="186"/>
      <c r="H386" s="186"/>
      <c r="I386" s="275"/>
      <c r="J386" s="275"/>
      <c r="K386" s="275"/>
      <c r="L386" s="278">
        <f>IF(RIGHT(T386)="T",(+H386-G386),0)</f>
        <v>0</v>
      </c>
      <c r="M386" s="278">
        <f>IF(RIGHT(T386)="U",(+H386-G386),0)</f>
        <v>0</v>
      </c>
      <c r="N386" s="278">
        <f>IF(RIGHT(T386)="C",(+H386-G386),0)</f>
        <v>0</v>
      </c>
      <c r="O386" s="278">
        <f>IF(RIGHT(T386)="D",(+H386-G386),0)</f>
        <v>0</v>
      </c>
      <c r="P386" s="275"/>
      <c r="Q386" s="275"/>
      <c r="R386" s="275"/>
      <c r="S386" s="275"/>
      <c r="T386" s="187"/>
      <c r="U386" s="187"/>
      <c r="V386" s="187"/>
      <c r="W386" s="287"/>
      <c r="X386" s="266"/>
      <c r="Y386" s="292"/>
      <c r="Z386" s="292"/>
      <c r="AA386" s="292"/>
      <c r="AB386" s="292"/>
      <c r="AC386" s="282"/>
      <c r="AD386" s="292"/>
    </row>
    <row r="387" spans="1:47" s="297" customFormat="1" ht="30" customHeight="1">
      <c r="A387" s="291"/>
      <c r="B387" s="292"/>
      <c r="C387" s="293" t="s">
        <v>47</v>
      </c>
      <c r="D387" s="292"/>
      <c r="E387" s="274"/>
      <c r="F387" s="275" t="s">
        <v>43</v>
      </c>
      <c r="G387" s="303"/>
      <c r="H387" s="303"/>
      <c r="I387" s="275" t="s">
        <v>43</v>
      </c>
      <c r="J387" s="275" t="s">
        <v>43</v>
      </c>
      <c r="K387" s="277"/>
      <c r="L387" s="278">
        <f>SUM(L385:L386)</f>
        <v>0</v>
      </c>
      <c r="M387" s="278">
        <f t="shared" ref="M387:O387" si="107">SUM(M385:M386)</f>
        <v>0</v>
      </c>
      <c r="N387" s="278">
        <f t="shared" si="107"/>
        <v>0</v>
      </c>
      <c r="O387" s="278">
        <f t="shared" si="107"/>
        <v>0</v>
      </c>
      <c r="P387" s="275"/>
      <c r="Q387" s="275"/>
      <c r="R387" s="275"/>
      <c r="S387" s="275"/>
      <c r="T387" s="292"/>
      <c r="U387" s="292"/>
      <c r="V387" s="292"/>
      <c r="W387" s="308"/>
      <c r="X387" s="266"/>
      <c r="Y387" s="282">
        <f>$AE$9-((N387*24))</f>
        <v>744</v>
      </c>
      <c r="Z387" s="274">
        <v>289</v>
      </c>
      <c r="AA387" s="273">
        <v>263.93299999999999</v>
      </c>
      <c r="AB387" s="283">
        <f>Z387*AA387</f>
        <v>76276.637000000002</v>
      </c>
      <c r="AC387" s="282">
        <f>(AB387*(Y387-L387*24))/Y387</f>
        <v>76276.637000000002</v>
      </c>
      <c r="AD387" s="282">
        <f>(AC387/AB387)*100</f>
        <v>100</v>
      </c>
      <c r="AE387" s="296"/>
    </row>
    <row r="388" spans="1:47" s="286" customFormat="1" ht="30" customHeight="1">
      <c r="A388" s="270">
        <v>48</v>
      </c>
      <c r="B388" s="262" t="s">
        <v>137</v>
      </c>
      <c r="C388" s="309" t="s">
        <v>138</v>
      </c>
      <c r="D388" s="273">
        <v>2.86</v>
      </c>
      <c r="E388" s="274" t="s">
        <v>534</v>
      </c>
      <c r="F388" s="275" t="s">
        <v>43</v>
      </c>
      <c r="G388" s="323"/>
      <c r="H388" s="323"/>
      <c r="I388" s="275" t="s">
        <v>43</v>
      </c>
      <c r="J388" s="275" t="s">
        <v>43</v>
      </c>
      <c r="K388" s="275" t="s">
        <v>43</v>
      </c>
      <c r="L388" s="278">
        <f>IF(RIGHT(T388)="T",(+H388-G388),0)</f>
        <v>0</v>
      </c>
      <c r="M388" s="278">
        <f>IF(RIGHT(T388)="U",(+H388-G388),0)</f>
        <v>0</v>
      </c>
      <c r="N388" s="278">
        <f>IF(RIGHT(T388)="C",(+H388-G388),0)</f>
        <v>0</v>
      </c>
      <c r="O388" s="278">
        <f>IF(RIGHT(T388)="D",(+H388-G388),0)</f>
        <v>0</v>
      </c>
      <c r="P388" s="275"/>
      <c r="Q388" s="275"/>
      <c r="R388" s="275"/>
      <c r="S388" s="275"/>
      <c r="T388" s="329"/>
      <c r="U388" s="329"/>
      <c r="V388" s="329"/>
      <c r="W388" s="333"/>
      <c r="X388" s="266"/>
      <c r="Y388" s="282"/>
      <c r="Z388" s="274"/>
      <c r="AA388" s="273"/>
      <c r="AB388" s="283"/>
      <c r="AC388" s="282"/>
      <c r="AD388" s="282"/>
      <c r="AE388" s="343"/>
      <c r="AF388" s="344"/>
      <c r="AG388" s="259"/>
      <c r="AH388" s="259"/>
      <c r="AI388" s="259"/>
      <c r="AJ388" s="259"/>
      <c r="AK388" s="259"/>
      <c r="AL388" s="259"/>
      <c r="AM388" s="259"/>
      <c r="AN388" s="259"/>
      <c r="AO388" s="259"/>
      <c r="AP388" s="259"/>
      <c r="AQ388" s="259"/>
      <c r="AR388" s="259"/>
      <c r="AS388" s="259"/>
      <c r="AT388" s="259"/>
      <c r="AU388" s="259"/>
    </row>
    <row r="389" spans="1:47" s="286" customFormat="1" ht="30" customHeight="1">
      <c r="A389" s="291"/>
      <c r="B389" s="292"/>
      <c r="C389" s="293" t="s">
        <v>47</v>
      </c>
      <c r="D389" s="292"/>
      <c r="E389" s="274"/>
      <c r="F389" s="275" t="s">
        <v>43</v>
      </c>
      <c r="G389" s="294"/>
      <c r="H389" s="294"/>
      <c r="I389" s="275" t="s">
        <v>43</v>
      </c>
      <c r="J389" s="275" t="s">
        <v>43</v>
      </c>
      <c r="K389" s="277"/>
      <c r="L389" s="278">
        <f>SUM(L388:L388)</f>
        <v>0</v>
      </c>
      <c r="M389" s="278">
        <f>SUM(M388:M388)</f>
        <v>0</v>
      </c>
      <c r="N389" s="278">
        <f>SUM(N388:N388)</f>
        <v>0</v>
      </c>
      <c r="O389" s="278">
        <f>SUM(O388:O388)</f>
        <v>0</v>
      </c>
      <c r="P389" s="275"/>
      <c r="Q389" s="275"/>
      <c r="R389" s="275"/>
      <c r="S389" s="275"/>
      <c r="T389" s="292"/>
      <c r="U389" s="292"/>
      <c r="V389" s="292"/>
      <c r="W389" s="308"/>
      <c r="X389" s="266"/>
      <c r="Y389" s="282">
        <f>$AE$9-((N389*24))</f>
        <v>744</v>
      </c>
      <c r="Z389" s="274">
        <v>687</v>
      </c>
      <c r="AA389" s="273">
        <v>2.86</v>
      </c>
      <c r="AB389" s="283">
        <f>Z389*AA389</f>
        <v>1964.82</v>
      </c>
      <c r="AC389" s="282">
        <f>(AB389*(Y389-L389*24))/Y389</f>
        <v>1964.8199999999997</v>
      </c>
      <c r="AD389" s="282">
        <f>(AC389/AB389)*100</f>
        <v>99.999999999999986</v>
      </c>
      <c r="AE389" s="343"/>
      <c r="AF389" s="344"/>
      <c r="AG389" s="259"/>
      <c r="AH389" s="259"/>
      <c r="AI389" s="259"/>
      <c r="AJ389" s="259"/>
      <c r="AK389" s="259"/>
      <c r="AL389" s="259"/>
      <c r="AM389" s="259"/>
      <c r="AN389" s="259"/>
      <c r="AO389" s="259"/>
      <c r="AP389" s="259"/>
      <c r="AQ389" s="259"/>
      <c r="AR389" s="259"/>
      <c r="AS389" s="259"/>
      <c r="AT389" s="259"/>
      <c r="AU389" s="259"/>
    </row>
    <row r="390" spans="1:47" s="286" customFormat="1" ht="30" customHeight="1">
      <c r="A390" s="270">
        <v>49</v>
      </c>
      <c r="B390" s="262" t="s">
        <v>139</v>
      </c>
      <c r="C390" s="309" t="s">
        <v>140</v>
      </c>
      <c r="D390" s="273">
        <v>2.86</v>
      </c>
      <c r="E390" s="274" t="s">
        <v>534</v>
      </c>
      <c r="F390" s="275" t="s">
        <v>43</v>
      </c>
      <c r="G390" s="289"/>
      <c r="H390" s="289"/>
      <c r="I390" s="277"/>
      <c r="J390" s="277"/>
      <c r="K390" s="277"/>
      <c r="L390" s="278">
        <f>IF(RIGHT(T390)="T",(+H390-G390),0)</f>
        <v>0</v>
      </c>
      <c r="M390" s="278">
        <f>IF(RIGHT(T390)="U",(+H390-G390),0)</f>
        <v>0</v>
      </c>
      <c r="N390" s="278">
        <f>IF(RIGHT(T390)="C",(+H390-G390),0)</f>
        <v>0</v>
      </c>
      <c r="O390" s="278">
        <f>IF(RIGHT(T390)="D",(+H390-G390),0)</f>
        <v>0</v>
      </c>
      <c r="P390" s="279"/>
      <c r="Q390" s="279"/>
      <c r="R390" s="279"/>
      <c r="S390" s="279"/>
      <c r="T390" s="188"/>
      <c r="U390" s="188"/>
      <c r="V390" s="188"/>
      <c r="W390" s="290"/>
      <c r="X390" s="266"/>
      <c r="Y390" s="282"/>
      <c r="Z390" s="274"/>
      <c r="AA390" s="273"/>
      <c r="AB390" s="283"/>
      <c r="AC390" s="282"/>
      <c r="AD390" s="282"/>
      <c r="AE390" s="343"/>
      <c r="AF390" s="344"/>
      <c r="AG390" s="259"/>
      <c r="AH390" s="259"/>
      <c r="AI390" s="259"/>
      <c r="AJ390" s="259"/>
      <c r="AK390" s="259"/>
      <c r="AL390" s="259"/>
      <c r="AM390" s="259"/>
      <c r="AN390" s="259"/>
      <c r="AO390" s="259"/>
      <c r="AP390" s="259"/>
      <c r="AQ390" s="259"/>
      <c r="AR390" s="259"/>
      <c r="AS390" s="259"/>
      <c r="AT390" s="259"/>
      <c r="AU390" s="259"/>
    </row>
    <row r="391" spans="1:47" s="286" customFormat="1" ht="30" customHeight="1">
      <c r="A391" s="291"/>
      <c r="B391" s="292"/>
      <c r="C391" s="293" t="s">
        <v>47</v>
      </c>
      <c r="D391" s="292"/>
      <c r="E391" s="274"/>
      <c r="F391" s="275" t="s">
        <v>43</v>
      </c>
      <c r="G391" s="294"/>
      <c r="H391" s="294"/>
      <c r="I391" s="275" t="s">
        <v>43</v>
      </c>
      <c r="J391" s="275" t="s">
        <v>43</v>
      </c>
      <c r="K391" s="277"/>
      <c r="L391" s="278">
        <f>SUM(L390:L390)</f>
        <v>0</v>
      </c>
      <c r="M391" s="278">
        <f>SUM(M390:M390)</f>
        <v>0</v>
      </c>
      <c r="N391" s="278">
        <f>SUM(N390:N390)</f>
        <v>0</v>
      </c>
      <c r="O391" s="278">
        <f>SUM(O390:O390)</f>
        <v>0</v>
      </c>
      <c r="P391" s="275"/>
      <c r="Q391" s="275"/>
      <c r="R391" s="275"/>
      <c r="S391" s="275"/>
      <c r="T391" s="292"/>
      <c r="U391" s="292"/>
      <c r="V391" s="292"/>
      <c r="W391" s="308"/>
      <c r="X391" s="266"/>
      <c r="Y391" s="282">
        <f>$AE$9-((N391*24))</f>
        <v>744</v>
      </c>
      <c r="Z391" s="274">
        <v>687</v>
      </c>
      <c r="AA391" s="273">
        <v>2.86</v>
      </c>
      <c r="AB391" s="283">
        <f>Z391*AA391</f>
        <v>1964.82</v>
      </c>
      <c r="AC391" s="282">
        <f>(AB391*(Y391-L391*24))/Y391</f>
        <v>1964.8199999999997</v>
      </c>
      <c r="AD391" s="282">
        <f>(AC391/AB391)*100</f>
        <v>99.999999999999986</v>
      </c>
      <c r="AE391" s="343"/>
      <c r="AF391" s="344"/>
      <c r="AG391" s="259"/>
      <c r="AH391" s="259"/>
      <c r="AI391" s="259"/>
      <c r="AJ391" s="259"/>
      <c r="AK391" s="259"/>
      <c r="AL391" s="259"/>
      <c r="AM391" s="259"/>
      <c r="AN391" s="259"/>
      <c r="AO391" s="259"/>
      <c r="AP391" s="259"/>
      <c r="AQ391" s="259"/>
      <c r="AR391" s="259"/>
      <c r="AS391" s="259"/>
      <c r="AT391" s="259"/>
      <c r="AU391" s="259"/>
    </row>
    <row r="392" spans="1:47" s="286" customFormat="1" ht="30" customHeight="1">
      <c r="A392" s="270">
        <v>50</v>
      </c>
      <c r="B392" s="262" t="s">
        <v>141</v>
      </c>
      <c r="C392" s="309" t="s">
        <v>142</v>
      </c>
      <c r="D392" s="273">
        <v>41.743000000000002</v>
      </c>
      <c r="E392" s="274" t="s">
        <v>534</v>
      </c>
      <c r="F392" s="275" t="s">
        <v>43</v>
      </c>
      <c r="G392" s="276">
        <v>43088.17083333333</v>
      </c>
      <c r="H392" s="276">
        <v>43088.213888888888</v>
      </c>
      <c r="I392" s="277"/>
      <c r="J392" s="277"/>
      <c r="K392" s="277"/>
      <c r="L392" s="278">
        <f>IF(RIGHT(T392)="T",(+H392-G392),0)</f>
        <v>0</v>
      </c>
      <c r="M392" s="278">
        <f>IF(RIGHT(T392)="U",(+H392-G392),0)</f>
        <v>0</v>
      </c>
      <c r="N392" s="278">
        <f>IF(RIGHT(T392)="C",(+H392-G392),0)</f>
        <v>4.3055555557657499E-2</v>
      </c>
      <c r="O392" s="278">
        <f>IF(RIGHT(T392)="D",(+H392-G392),0)</f>
        <v>0</v>
      </c>
      <c r="P392" s="279"/>
      <c r="Q392" s="279"/>
      <c r="R392" s="279"/>
      <c r="S392" s="279"/>
      <c r="T392" s="276" t="s">
        <v>1433</v>
      </c>
      <c r="U392" s="276"/>
      <c r="V392" s="276"/>
      <c r="W392" s="310" t="s">
        <v>1434</v>
      </c>
      <c r="X392" s="266"/>
      <c r="Y392" s="282"/>
      <c r="Z392" s="274"/>
      <c r="AA392" s="273"/>
      <c r="AB392" s="283"/>
      <c r="AC392" s="282"/>
      <c r="AD392" s="282"/>
      <c r="AE392" s="343"/>
      <c r="AF392" s="344"/>
      <c r="AG392" s="259"/>
      <c r="AH392" s="259"/>
      <c r="AI392" s="259"/>
      <c r="AJ392" s="259"/>
      <c r="AK392" s="259"/>
      <c r="AL392" s="259"/>
      <c r="AM392" s="259"/>
      <c r="AN392" s="259"/>
      <c r="AO392" s="259"/>
      <c r="AP392" s="259"/>
      <c r="AQ392" s="259"/>
      <c r="AR392" s="259"/>
      <c r="AS392" s="259"/>
      <c r="AT392" s="259"/>
      <c r="AU392" s="259"/>
    </row>
    <row r="393" spans="1:47" s="286" customFormat="1" ht="30" customHeight="1">
      <c r="A393" s="270"/>
      <c r="B393" s="262"/>
      <c r="C393" s="309"/>
      <c r="D393" s="273"/>
      <c r="E393" s="274"/>
      <c r="F393" s="275"/>
      <c r="G393" s="276">
        <v>43094.724305555559</v>
      </c>
      <c r="H393" s="276">
        <v>43094.768055555556</v>
      </c>
      <c r="I393" s="277"/>
      <c r="J393" s="277"/>
      <c r="K393" s="277"/>
      <c r="L393" s="278">
        <f>IF(RIGHT(T393)="T",(+H393-G393),0)</f>
        <v>0</v>
      </c>
      <c r="M393" s="278">
        <f>IF(RIGHT(T393)="U",(+H393-G393),0)</f>
        <v>4.3749999997089617E-2</v>
      </c>
      <c r="N393" s="278">
        <f>IF(RIGHT(T393)="C",(+H393-G393),0)</f>
        <v>0</v>
      </c>
      <c r="O393" s="278">
        <f>IF(RIGHT(T393)="D",(+H393-G393),0)</f>
        <v>0</v>
      </c>
      <c r="P393" s="279"/>
      <c r="Q393" s="279"/>
      <c r="R393" s="279"/>
      <c r="S393" s="279"/>
      <c r="T393" s="276" t="s">
        <v>1155</v>
      </c>
      <c r="U393" s="276"/>
      <c r="V393" s="276"/>
      <c r="W393" s="310" t="s">
        <v>1364</v>
      </c>
      <c r="X393" s="266"/>
      <c r="Y393" s="282"/>
      <c r="Z393" s="274"/>
      <c r="AA393" s="273"/>
      <c r="AB393" s="283"/>
      <c r="AC393" s="282"/>
      <c r="AD393" s="282"/>
      <c r="AE393" s="343"/>
      <c r="AF393" s="344"/>
      <c r="AG393" s="259"/>
      <c r="AH393" s="259"/>
      <c r="AI393" s="259"/>
      <c r="AJ393" s="259"/>
      <c r="AK393" s="259"/>
      <c r="AL393" s="259"/>
      <c r="AM393" s="259"/>
      <c r="AN393" s="259"/>
      <c r="AO393" s="259"/>
      <c r="AP393" s="259"/>
      <c r="AQ393" s="259"/>
      <c r="AR393" s="259"/>
      <c r="AS393" s="259"/>
      <c r="AT393" s="259"/>
      <c r="AU393" s="259"/>
    </row>
    <row r="394" spans="1:47" s="286" customFormat="1" ht="30" customHeight="1">
      <c r="A394" s="270"/>
      <c r="B394" s="262"/>
      <c r="C394" s="309"/>
      <c r="D394" s="273"/>
      <c r="E394" s="274"/>
      <c r="F394" s="275"/>
      <c r="G394" s="276">
        <v>43095.083333333336</v>
      </c>
      <c r="H394" s="276">
        <v>43095.369444444441</v>
      </c>
      <c r="I394" s="277"/>
      <c r="J394" s="277"/>
      <c r="K394" s="277"/>
      <c r="L394" s="278">
        <f>IF(RIGHT(T394)="T",(+H394-G394),0)</f>
        <v>0</v>
      </c>
      <c r="M394" s="278">
        <f>IF(RIGHT(T394)="U",(+H394-G394),0)</f>
        <v>0.28611111110512866</v>
      </c>
      <c r="N394" s="278">
        <f>IF(RIGHT(T394)="C",(+H394-G394),0)</f>
        <v>0</v>
      </c>
      <c r="O394" s="278">
        <f>IF(RIGHT(T394)="D",(+H394-G394),0)</f>
        <v>0</v>
      </c>
      <c r="P394" s="279"/>
      <c r="Q394" s="279"/>
      <c r="R394" s="279"/>
      <c r="S394" s="279"/>
      <c r="T394" s="276" t="s">
        <v>465</v>
      </c>
      <c r="U394" s="276"/>
      <c r="V394" s="276"/>
      <c r="W394" s="310" t="s">
        <v>1435</v>
      </c>
      <c r="X394" s="266"/>
      <c r="Y394" s="282"/>
      <c r="Z394" s="274"/>
      <c r="AA394" s="273"/>
      <c r="AB394" s="283"/>
      <c r="AC394" s="282"/>
      <c r="AD394" s="282"/>
      <c r="AE394" s="343"/>
      <c r="AF394" s="344"/>
      <c r="AG394" s="259"/>
      <c r="AH394" s="259"/>
      <c r="AI394" s="259"/>
      <c r="AJ394" s="259"/>
      <c r="AK394" s="259"/>
      <c r="AL394" s="259"/>
      <c r="AM394" s="259"/>
      <c r="AN394" s="259"/>
      <c r="AO394" s="259"/>
      <c r="AP394" s="259"/>
      <c r="AQ394" s="259"/>
      <c r="AR394" s="259"/>
      <c r="AS394" s="259"/>
      <c r="AT394" s="259"/>
      <c r="AU394" s="259"/>
    </row>
    <row r="395" spans="1:47" s="286" customFormat="1" ht="30" customHeight="1">
      <c r="A395" s="270"/>
      <c r="B395" s="262"/>
      <c r="C395" s="309"/>
      <c r="D395" s="273"/>
      <c r="E395" s="274"/>
      <c r="F395" s="275"/>
      <c r="G395" s="276">
        <v>43095.369444444441</v>
      </c>
      <c r="H395" s="276">
        <v>43095.727777777778</v>
      </c>
      <c r="I395" s="277"/>
      <c r="J395" s="277"/>
      <c r="K395" s="277"/>
      <c r="L395" s="278">
        <f>IF(RIGHT(T395)="T",(+H395-G395),0)</f>
        <v>0</v>
      </c>
      <c r="M395" s="278">
        <f>IF(RIGHT(T395)="U",(+H395-G395),0)</f>
        <v>0</v>
      </c>
      <c r="N395" s="278">
        <f>IF(RIGHT(T395)="C",(+H395-G395),0)</f>
        <v>0</v>
      </c>
      <c r="O395" s="278">
        <f>IF(RIGHT(T395)="D",(+H395-G395),0)</f>
        <v>0.35833333333721384</v>
      </c>
      <c r="P395" s="279"/>
      <c r="Q395" s="279"/>
      <c r="R395" s="279"/>
      <c r="S395" s="279"/>
      <c r="T395" s="276" t="s">
        <v>466</v>
      </c>
      <c r="U395" s="276"/>
      <c r="V395" s="276"/>
      <c r="W395" s="310" t="s">
        <v>1436</v>
      </c>
      <c r="X395" s="266"/>
      <c r="Y395" s="282"/>
      <c r="Z395" s="274"/>
      <c r="AA395" s="273"/>
      <c r="AB395" s="283"/>
      <c r="AC395" s="282"/>
      <c r="AD395" s="282"/>
      <c r="AE395" s="343"/>
      <c r="AF395" s="344"/>
      <c r="AG395" s="259"/>
      <c r="AH395" s="259"/>
      <c r="AI395" s="259"/>
      <c r="AJ395" s="259"/>
      <c r="AK395" s="259"/>
      <c r="AL395" s="259"/>
      <c r="AM395" s="259"/>
      <c r="AN395" s="259"/>
      <c r="AO395" s="259"/>
      <c r="AP395" s="259"/>
      <c r="AQ395" s="259"/>
      <c r="AR395" s="259"/>
      <c r="AS395" s="259"/>
      <c r="AT395" s="259"/>
      <c r="AU395" s="259"/>
    </row>
    <row r="396" spans="1:47" s="297" customFormat="1" ht="30" customHeight="1">
      <c r="A396" s="291"/>
      <c r="B396" s="292"/>
      <c r="C396" s="293" t="s">
        <v>47</v>
      </c>
      <c r="D396" s="292"/>
      <c r="E396" s="274"/>
      <c r="F396" s="275" t="s">
        <v>43</v>
      </c>
      <c r="G396" s="303"/>
      <c r="H396" s="303"/>
      <c r="I396" s="275" t="s">
        <v>43</v>
      </c>
      <c r="J396" s="275" t="s">
        <v>43</v>
      </c>
      <c r="K396" s="277"/>
      <c r="L396" s="278">
        <f>SUM(L392:L395)</f>
        <v>0</v>
      </c>
      <c r="M396" s="278">
        <f t="shared" ref="M396:O396" si="108">SUM(M392:M395)</f>
        <v>0.32986111110221827</v>
      </c>
      <c r="N396" s="278">
        <f t="shared" si="108"/>
        <v>4.3055555557657499E-2</v>
      </c>
      <c r="O396" s="278">
        <f t="shared" si="108"/>
        <v>0.35833333333721384</v>
      </c>
      <c r="P396" s="278"/>
      <c r="Q396" s="278"/>
      <c r="R396" s="278"/>
      <c r="S396" s="278"/>
      <c r="T396" s="292"/>
      <c r="U396" s="292"/>
      <c r="V396" s="292"/>
      <c r="W396" s="308"/>
      <c r="X396" s="266"/>
      <c r="Y396" s="282">
        <f>$AE$9-((N396*24))</f>
        <v>742.96666666661622</v>
      </c>
      <c r="Z396" s="274">
        <v>515</v>
      </c>
      <c r="AA396" s="273">
        <v>41.743000000000002</v>
      </c>
      <c r="AB396" s="283">
        <f>Z396*AA396</f>
        <v>21497.645</v>
      </c>
      <c r="AC396" s="282">
        <f>(AB396*(Y396-L396*24))/Y396</f>
        <v>21497.645</v>
      </c>
      <c r="AD396" s="282">
        <f>(AC396/AB396)*100</f>
        <v>100</v>
      </c>
      <c r="AE396" s="296"/>
    </row>
    <row r="397" spans="1:47" s="286" customFormat="1" ht="30" customHeight="1">
      <c r="A397" s="270">
        <v>51</v>
      </c>
      <c r="B397" s="262" t="s">
        <v>143</v>
      </c>
      <c r="C397" s="341" t="s">
        <v>777</v>
      </c>
      <c r="D397" s="273">
        <v>169.785</v>
      </c>
      <c r="E397" s="274" t="s">
        <v>534</v>
      </c>
      <c r="F397" s="275" t="s">
        <v>43</v>
      </c>
      <c r="G397" s="311"/>
      <c r="H397" s="311"/>
      <c r="I397" s="277"/>
      <c r="J397" s="277"/>
      <c r="K397" s="277"/>
      <c r="L397" s="278">
        <f>IF(RIGHT(T397)="T",(+H397-G397),0)</f>
        <v>0</v>
      </c>
      <c r="M397" s="278">
        <f>IF(RIGHT(T397)="U",(+H397-G397),0)</f>
        <v>0</v>
      </c>
      <c r="N397" s="278">
        <f>IF(RIGHT(T397)="C",(+H397-G397),0)</f>
        <v>0</v>
      </c>
      <c r="O397" s="278">
        <f>IF(RIGHT(T397)="D",(+H397-G397),0)</f>
        <v>0</v>
      </c>
      <c r="P397" s="279"/>
      <c r="Q397" s="279"/>
      <c r="R397" s="279"/>
      <c r="S397" s="279"/>
      <c r="T397" s="187"/>
      <c r="U397" s="187"/>
      <c r="V397" s="187"/>
      <c r="W397" s="287"/>
      <c r="X397" s="266"/>
      <c r="Y397" s="282"/>
      <c r="Z397" s="274"/>
      <c r="AA397" s="273"/>
      <c r="AB397" s="283"/>
      <c r="AC397" s="282"/>
      <c r="AD397" s="282"/>
      <c r="AE397" s="343"/>
      <c r="AF397" s="344"/>
      <c r="AG397" s="259"/>
      <c r="AH397" s="259"/>
      <c r="AI397" s="259"/>
      <c r="AJ397" s="259"/>
      <c r="AK397" s="259"/>
      <c r="AL397" s="259"/>
      <c r="AM397" s="259"/>
      <c r="AN397" s="259"/>
      <c r="AO397" s="259"/>
      <c r="AP397" s="259"/>
      <c r="AQ397" s="259"/>
      <c r="AR397" s="259"/>
      <c r="AS397" s="259"/>
      <c r="AT397" s="259"/>
      <c r="AU397" s="259"/>
    </row>
    <row r="398" spans="1:47" s="286" customFormat="1" ht="30" customHeight="1">
      <c r="A398" s="270"/>
      <c r="B398" s="262"/>
      <c r="C398" s="309"/>
      <c r="D398" s="273"/>
      <c r="E398" s="274"/>
      <c r="F398" s="275"/>
      <c r="G398" s="289"/>
      <c r="H398" s="289"/>
      <c r="I398" s="277"/>
      <c r="J398" s="277"/>
      <c r="K398" s="277"/>
      <c r="L398" s="278">
        <f>IF(RIGHT(T398)="T",(+H398-G398),0)</f>
        <v>0</v>
      </c>
      <c r="M398" s="278">
        <f>IF(RIGHT(T398)="U",(+H398-G398),0)</f>
        <v>0</v>
      </c>
      <c r="N398" s="278">
        <f>IF(RIGHT(T398)="C",(+H398-G398),0)</f>
        <v>0</v>
      </c>
      <c r="O398" s="278">
        <f>IF(RIGHT(T398)="D",(+H398-G398),0)</f>
        <v>0</v>
      </c>
      <c r="P398" s="279"/>
      <c r="Q398" s="279"/>
      <c r="R398" s="279"/>
      <c r="S398" s="279"/>
      <c r="T398" s="188"/>
      <c r="U398" s="188"/>
      <c r="V398" s="188"/>
      <c r="W398" s="290"/>
      <c r="X398" s="266"/>
      <c r="Y398" s="282"/>
      <c r="Z398" s="274"/>
      <c r="AA398" s="273"/>
      <c r="AB398" s="283"/>
      <c r="AC398" s="282"/>
      <c r="AD398" s="282"/>
      <c r="AE398" s="343"/>
      <c r="AF398" s="344"/>
      <c r="AG398" s="259"/>
      <c r="AH398" s="259"/>
      <c r="AI398" s="259"/>
      <c r="AJ398" s="259"/>
      <c r="AK398" s="259"/>
      <c r="AL398" s="259"/>
      <c r="AM398" s="259"/>
      <c r="AN398" s="259"/>
      <c r="AO398" s="259"/>
      <c r="AP398" s="259"/>
      <c r="AQ398" s="259"/>
      <c r="AR398" s="259"/>
      <c r="AS398" s="259"/>
      <c r="AT398" s="259"/>
      <c r="AU398" s="259"/>
    </row>
    <row r="399" spans="1:47" s="297" customFormat="1" ht="30" customHeight="1">
      <c r="A399" s="291"/>
      <c r="B399" s="292"/>
      <c r="C399" s="293" t="s">
        <v>47</v>
      </c>
      <c r="D399" s="292"/>
      <c r="E399" s="274"/>
      <c r="F399" s="275" t="s">
        <v>43</v>
      </c>
      <c r="G399" s="294"/>
      <c r="H399" s="294"/>
      <c r="I399" s="275" t="s">
        <v>43</v>
      </c>
      <c r="J399" s="275" t="s">
        <v>43</v>
      </c>
      <c r="K399" s="277"/>
      <c r="L399" s="278">
        <f>SUM(L397:L398)</f>
        <v>0</v>
      </c>
      <c r="M399" s="278">
        <f>SUM(M397:M398)</f>
        <v>0</v>
      </c>
      <c r="N399" s="278">
        <f>SUM(N397:N398)</f>
        <v>0</v>
      </c>
      <c r="O399" s="278">
        <f>SUM(O397:O398)</f>
        <v>0</v>
      </c>
      <c r="P399" s="275"/>
      <c r="Q399" s="275"/>
      <c r="R399" s="275"/>
      <c r="S399" s="275"/>
      <c r="T399" s="292"/>
      <c r="U399" s="292"/>
      <c r="V399" s="292"/>
      <c r="W399" s="308"/>
      <c r="X399" s="266"/>
      <c r="Y399" s="282">
        <f>$AE$9-((N399*24))</f>
        <v>744</v>
      </c>
      <c r="Z399" s="274">
        <v>371</v>
      </c>
      <c r="AA399" s="273">
        <v>169.785</v>
      </c>
      <c r="AB399" s="283">
        <f>Z399*AA399</f>
        <v>62990.235000000001</v>
      </c>
      <c r="AC399" s="282">
        <f>(AB399*(Y399-L399*24))/Y399</f>
        <v>62990.235000000008</v>
      </c>
      <c r="AD399" s="282">
        <f>(AC399/AB399)*100</f>
        <v>100.00000000000003</v>
      </c>
      <c r="AE399" s="296"/>
    </row>
    <row r="400" spans="1:47" s="297" customFormat="1" ht="39" customHeight="1">
      <c r="A400" s="291">
        <v>52</v>
      </c>
      <c r="B400" s="327" t="s">
        <v>433</v>
      </c>
      <c r="C400" s="341" t="s">
        <v>434</v>
      </c>
      <c r="D400" s="273">
        <v>169.72900000000001</v>
      </c>
      <c r="E400" s="274" t="s">
        <v>534</v>
      </c>
      <c r="F400" s="275"/>
      <c r="G400" s="186"/>
      <c r="H400" s="186"/>
      <c r="I400" s="275"/>
      <c r="J400" s="275"/>
      <c r="K400" s="277"/>
      <c r="L400" s="278">
        <f>IF(RIGHT(T400)="T",(+H400-G400),0)</f>
        <v>0</v>
      </c>
      <c r="M400" s="278">
        <f>IF(RIGHT(T400)="U",(+H400-G400),0)</f>
        <v>0</v>
      </c>
      <c r="N400" s="278">
        <f>IF(RIGHT(T400)="C",(+H400-G400),0)</f>
        <v>0</v>
      </c>
      <c r="O400" s="278">
        <f>IF(RIGHT(T400)="D",(+H400-G400),0)</f>
        <v>0</v>
      </c>
      <c r="P400" s="275"/>
      <c r="Q400" s="275"/>
      <c r="R400" s="275"/>
      <c r="S400" s="275"/>
      <c r="T400" s="187"/>
      <c r="U400" s="187"/>
      <c r="V400" s="187"/>
      <c r="W400" s="287"/>
      <c r="X400" s="266"/>
      <c r="Y400" s="346"/>
      <c r="Z400" s="277"/>
      <c r="AA400" s="347"/>
      <c r="AB400" s="348"/>
      <c r="AC400" s="282"/>
      <c r="AD400" s="346"/>
      <c r="AE400" s="296"/>
    </row>
    <row r="401" spans="1:47" s="297" customFormat="1" ht="39" customHeight="1">
      <c r="A401" s="291"/>
      <c r="B401" s="327"/>
      <c r="C401" s="341"/>
      <c r="D401" s="273"/>
      <c r="E401" s="274"/>
      <c r="F401" s="275"/>
      <c r="G401" s="289"/>
      <c r="H401" s="289"/>
      <c r="I401" s="275"/>
      <c r="J401" s="275"/>
      <c r="K401" s="277"/>
      <c r="L401" s="278">
        <f>IF(RIGHT(T401)="T",(+H401-G401),0)</f>
        <v>0</v>
      </c>
      <c r="M401" s="278">
        <f>IF(RIGHT(T401)="U",(+H401-G401),0)</f>
        <v>0</v>
      </c>
      <c r="N401" s="278">
        <f>IF(RIGHT(T401)="C",(+H401-G401),0)</f>
        <v>0</v>
      </c>
      <c r="O401" s="278">
        <f>IF(RIGHT(T401)="D",(+H401-G401),0)</f>
        <v>0</v>
      </c>
      <c r="P401" s="275"/>
      <c r="Q401" s="275"/>
      <c r="R401" s="275"/>
      <c r="S401" s="275"/>
      <c r="T401" s="289"/>
      <c r="U401" s="289"/>
      <c r="V401" s="289"/>
      <c r="W401" s="290"/>
      <c r="X401" s="266"/>
      <c r="Y401" s="346"/>
      <c r="Z401" s="277"/>
      <c r="AA401" s="347"/>
      <c r="AB401" s="348"/>
      <c r="AC401" s="282"/>
      <c r="AD401" s="346"/>
      <c r="AE401" s="296"/>
    </row>
    <row r="402" spans="1:47" s="297" customFormat="1" ht="39" customHeight="1">
      <c r="A402" s="291"/>
      <c r="B402" s="327"/>
      <c r="C402" s="341"/>
      <c r="D402" s="273"/>
      <c r="E402" s="274"/>
      <c r="F402" s="275"/>
      <c r="G402" s="289"/>
      <c r="H402" s="289"/>
      <c r="I402" s="275"/>
      <c r="J402" s="275"/>
      <c r="K402" s="277"/>
      <c r="L402" s="278">
        <f>IF(RIGHT(T402)="T",(+H402-G402),0)</f>
        <v>0</v>
      </c>
      <c r="M402" s="278">
        <f>IF(RIGHT(T402)="U",(+H402-G402),0)</f>
        <v>0</v>
      </c>
      <c r="N402" s="278">
        <f>IF(RIGHT(T402)="C",(+H402-G402),0)</f>
        <v>0</v>
      </c>
      <c r="O402" s="278">
        <f>IF(RIGHT(T402)="D",(+H402-G402),0)</f>
        <v>0</v>
      </c>
      <c r="P402" s="275"/>
      <c r="Q402" s="275"/>
      <c r="R402" s="275"/>
      <c r="S402" s="275"/>
      <c r="T402" s="289"/>
      <c r="U402" s="289"/>
      <c r="V402" s="289"/>
      <c r="W402" s="290"/>
      <c r="X402" s="266"/>
      <c r="Y402" s="346"/>
      <c r="Z402" s="277"/>
      <c r="AA402" s="347"/>
      <c r="AB402" s="348"/>
      <c r="AC402" s="282"/>
      <c r="AD402" s="346"/>
      <c r="AE402" s="296"/>
    </row>
    <row r="403" spans="1:47" s="297" customFormat="1" ht="30" customHeight="1">
      <c r="A403" s="291"/>
      <c r="B403" s="292"/>
      <c r="C403" s="293" t="s">
        <v>47</v>
      </c>
      <c r="D403" s="292"/>
      <c r="E403" s="274"/>
      <c r="F403" s="275" t="s">
        <v>43</v>
      </c>
      <c r="G403" s="315"/>
      <c r="H403" s="315"/>
      <c r="I403" s="275" t="s">
        <v>43</v>
      </c>
      <c r="J403" s="275" t="s">
        <v>43</v>
      </c>
      <c r="K403" s="277"/>
      <c r="L403" s="278">
        <f>SUM(L400:L402)</f>
        <v>0</v>
      </c>
      <c r="M403" s="278">
        <f>SUM(M400:M402)</f>
        <v>0</v>
      </c>
      <c r="N403" s="278">
        <f>SUM(N400:N402)</f>
        <v>0</v>
      </c>
      <c r="O403" s="278">
        <f>SUM(O400:O402)</f>
        <v>0</v>
      </c>
      <c r="P403" s="275"/>
      <c r="Q403" s="275"/>
      <c r="R403" s="275"/>
      <c r="S403" s="275"/>
      <c r="T403" s="292"/>
      <c r="U403" s="292"/>
      <c r="V403" s="292"/>
      <c r="W403" s="308"/>
      <c r="X403" s="266"/>
      <c r="Y403" s="282">
        <f>$AE$9-((N403*24))</f>
        <v>744</v>
      </c>
      <c r="Z403" s="274">
        <v>515</v>
      </c>
      <c r="AA403" s="273">
        <v>169.72900000000001</v>
      </c>
      <c r="AB403" s="283">
        <f t="shared" ref="AB403" si="109">Z403*AA403</f>
        <v>87410.435000000012</v>
      </c>
      <c r="AC403" s="282">
        <f>(AB403*(Y403-L403*24))/Y403</f>
        <v>87410.435000000012</v>
      </c>
      <c r="AD403" s="282">
        <f t="shared" ref="AD403" si="110">(AC403/AB403)*100</f>
        <v>100</v>
      </c>
      <c r="AE403" s="296"/>
    </row>
    <row r="404" spans="1:47" s="296" customFormat="1" ht="30" customHeight="1">
      <c r="A404" s="298">
        <v>53</v>
      </c>
      <c r="B404" s="271" t="s">
        <v>145</v>
      </c>
      <c r="C404" s="293" t="s">
        <v>146</v>
      </c>
      <c r="D404" s="273">
        <v>98.281000000000006</v>
      </c>
      <c r="E404" s="274" t="s">
        <v>534</v>
      </c>
      <c r="F404" s="275" t="s">
        <v>43</v>
      </c>
      <c r="G404" s="289"/>
      <c r="H404" s="289"/>
      <c r="I404" s="275" t="s">
        <v>43</v>
      </c>
      <c r="J404" s="275" t="s">
        <v>43</v>
      </c>
      <c r="K404" s="275" t="s">
        <v>43</v>
      </c>
      <c r="L404" s="278">
        <f t="shared" ref="L404:L409" si="111">IF(RIGHT(T404)="T",(+H404-G404),0)</f>
        <v>0</v>
      </c>
      <c r="M404" s="278">
        <f t="shared" ref="M404:M409" si="112">IF(RIGHT(T404)="U",(+H404-G404),0)</f>
        <v>0</v>
      </c>
      <c r="N404" s="278">
        <f t="shared" ref="N404:N409" si="113">IF(RIGHT(T404)="C",(+H404-G404),0)</f>
        <v>0</v>
      </c>
      <c r="O404" s="278">
        <f t="shared" ref="O404:O409" si="114">IF(RIGHT(T404)="D",(+H404-G404),0)</f>
        <v>0</v>
      </c>
      <c r="P404" s="275"/>
      <c r="Q404" s="275"/>
      <c r="R404" s="275"/>
      <c r="S404" s="275"/>
      <c r="T404" s="188"/>
      <c r="U404" s="188"/>
      <c r="V404" s="188"/>
      <c r="W404" s="290"/>
      <c r="X404" s="266"/>
      <c r="Y404" s="292"/>
      <c r="Z404" s="292"/>
      <c r="AA404" s="292"/>
      <c r="AB404" s="292"/>
      <c r="AC404" s="282"/>
      <c r="AD404" s="292"/>
    </row>
    <row r="405" spans="1:47" s="296" customFormat="1" ht="30" customHeight="1">
      <c r="A405" s="298"/>
      <c r="B405" s="271"/>
      <c r="C405" s="293"/>
      <c r="D405" s="273"/>
      <c r="E405" s="274"/>
      <c r="F405" s="275"/>
      <c r="G405" s="289"/>
      <c r="H405" s="289"/>
      <c r="I405" s="275"/>
      <c r="J405" s="275"/>
      <c r="K405" s="275"/>
      <c r="L405" s="278">
        <f t="shared" si="111"/>
        <v>0</v>
      </c>
      <c r="M405" s="278">
        <f t="shared" si="112"/>
        <v>0</v>
      </c>
      <c r="N405" s="278">
        <f t="shared" si="113"/>
        <v>0</v>
      </c>
      <c r="O405" s="278">
        <f t="shared" si="114"/>
        <v>0</v>
      </c>
      <c r="P405" s="275"/>
      <c r="Q405" s="275"/>
      <c r="R405" s="275"/>
      <c r="S405" s="275"/>
      <c r="T405" s="289"/>
      <c r="U405" s="289"/>
      <c r="V405" s="289"/>
      <c r="W405" s="290"/>
      <c r="X405" s="266"/>
      <c r="Y405" s="292"/>
      <c r="Z405" s="292"/>
      <c r="AA405" s="292"/>
      <c r="AB405" s="292"/>
      <c r="AC405" s="282"/>
      <c r="AD405" s="292"/>
    </row>
    <row r="406" spans="1:47" s="296" customFormat="1" ht="30" customHeight="1">
      <c r="A406" s="298"/>
      <c r="B406" s="271"/>
      <c r="C406" s="293"/>
      <c r="D406" s="273"/>
      <c r="E406" s="274"/>
      <c r="F406" s="275"/>
      <c r="G406" s="289"/>
      <c r="H406" s="289"/>
      <c r="I406" s="275"/>
      <c r="J406" s="275"/>
      <c r="K406" s="275"/>
      <c r="L406" s="278">
        <f t="shared" si="111"/>
        <v>0</v>
      </c>
      <c r="M406" s="278">
        <f t="shared" si="112"/>
        <v>0</v>
      </c>
      <c r="N406" s="278">
        <f t="shared" si="113"/>
        <v>0</v>
      </c>
      <c r="O406" s="278">
        <f t="shared" si="114"/>
        <v>0</v>
      </c>
      <c r="P406" s="275"/>
      <c r="Q406" s="275"/>
      <c r="R406" s="275"/>
      <c r="S406" s="275"/>
      <c r="T406" s="188"/>
      <c r="U406" s="188"/>
      <c r="V406" s="188"/>
      <c r="W406" s="290"/>
      <c r="X406" s="266"/>
      <c r="Y406" s="292"/>
      <c r="Z406" s="292"/>
      <c r="AA406" s="292"/>
      <c r="AB406" s="292"/>
      <c r="AC406" s="282"/>
      <c r="AD406" s="292"/>
    </row>
    <row r="407" spans="1:47" s="296" customFormat="1" ht="30" customHeight="1">
      <c r="A407" s="298"/>
      <c r="B407" s="271"/>
      <c r="C407" s="293"/>
      <c r="D407" s="273"/>
      <c r="E407" s="274"/>
      <c r="F407" s="275"/>
      <c r="G407" s="289"/>
      <c r="H407" s="289"/>
      <c r="I407" s="275"/>
      <c r="J407" s="275"/>
      <c r="K407" s="275"/>
      <c r="L407" s="278">
        <f t="shared" si="111"/>
        <v>0</v>
      </c>
      <c r="M407" s="278">
        <f t="shared" si="112"/>
        <v>0</v>
      </c>
      <c r="N407" s="278">
        <f t="shared" si="113"/>
        <v>0</v>
      </c>
      <c r="O407" s="278">
        <f t="shared" si="114"/>
        <v>0</v>
      </c>
      <c r="P407" s="275"/>
      <c r="Q407" s="275"/>
      <c r="R407" s="275"/>
      <c r="S407" s="275"/>
      <c r="T407" s="188"/>
      <c r="U407" s="188"/>
      <c r="V407" s="188"/>
      <c r="W407" s="290"/>
      <c r="X407" s="266"/>
      <c r="Y407" s="292"/>
      <c r="Z407" s="292"/>
      <c r="AA407" s="292"/>
      <c r="AB407" s="292"/>
      <c r="AC407" s="282"/>
      <c r="AD407" s="292"/>
    </row>
    <row r="408" spans="1:47" s="296" customFormat="1" ht="30" customHeight="1">
      <c r="A408" s="298"/>
      <c r="B408" s="271"/>
      <c r="C408" s="293"/>
      <c r="D408" s="273"/>
      <c r="E408" s="274"/>
      <c r="F408" s="275"/>
      <c r="G408" s="289"/>
      <c r="H408" s="289"/>
      <c r="I408" s="275"/>
      <c r="J408" s="275"/>
      <c r="K408" s="275"/>
      <c r="L408" s="278">
        <f t="shared" si="111"/>
        <v>0</v>
      </c>
      <c r="M408" s="278">
        <f t="shared" si="112"/>
        <v>0</v>
      </c>
      <c r="N408" s="278">
        <f t="shared" si="113"/>
        <v>0</v>
      </c>
      <c r="O408" s="278">
        <f t="shared" si="114"/>
        <v>0</v>
      </c>
      <c r="P408" s="275"/>
      <c r="Q408" s="275"/>
      <c r="R408" s="275"/>
      <c r="S408" s="275"/>
      <c r="T408" s="188"/>
      <c r="U408" s="188"/>
      <c r="V408" s="188"/>
      <c r="W408" s="290"/>
      <c r="X408" s="266"/>
      <c r="Y408" s="292"/>
      <c r="Z408" s="292"/>
      <c r="AA408" s="292"/>
      <c r="AB408" s="292"/>
      <c r="AC408" s="282"/>
      <c r="AD408" s="292"/>
    </row>
    <row r="409" spans="1:47" s="296" customFormat="1" ht="30" customHeight="1">
      <c r="A409" s="298"/>
      <c r="B409" s="271"/>
      <c r="C409" s="293"/>
      <c r="D409" s="273"/>
      <c r="E409" s="274"/>
      <c r="F409" s="275"/>
      <c r="G409" s="316"/>
      <c r="H409" s="316"/>
      <c r="I409" s="275"/>
      <c r="J409" s="275"/>
      <c r="K409" s="275"/>
      <c r="L409" s="278">
        <f t="shared" si="111"/>
        <v>0</v>
      </c>
      <c r="M409" s="278">
        <f t="shared" si="112"/>
        <v>0</v>
      </c>
      <c r="N409" s="278">
        <f t="shared" si="113"/>
        <v>0</v>
      </c>
      <c r="O409" s="278">
        <f t="shared" si="114"/>
        <v>0</v>
      </c>
      <c r="P409" s="275"/>
      <c r="Q409" s="275"/>
      <c r="R409" s="275"/>
      <c r="S409" s="275"/>
      <c r="T409" s="289"/>
      <c r="U409" s="289"/>
      <c r="V409" s="289"/>
      <c r="W409" s="290"/>
      <c r="X409" s="266"/>
      <c r="Y409" s="292"/>
      <c r="Z409" s="292"/>
      <c r="AA409" s="292"/>
      <c r="AB409" s="292"/>
      <c r="AC409" s="282"/>
      <c r="AD409" s="292"/>
    </row>
    <row r="410" spans="1:47" s="297" customFormat="1" ht="30" customHeight="1">
      <c r="A410" s="291"/>
      <c r="B410" s="292"/>
      <c r="C410" s="293" t="s">
        <v>47</v>
      </c>
      <c r="D410" s="292"/>
      <c r="E410" s="274"/>
      <c r="F410" s="275" t="s">
        <v>43</v>
      </c>
      <c r="G410" s="315"/>
      <c r="H410" s="315"/>
      <c r="I410" s="275" t="s">
        <v>43</v>
      </c>
      <c r="J410" s="275" t="s">
        <v>43</v>
      </c>
      <c r="K410" s="275" t="s">
        <v>43</v>
      </c>
      <c r="L410" s="278">
        <f>SUM(L404:L409)</f>
        <v>0</v>
      </c>
      <c r="M410" s="278">
        <f>SUM(M404:M409)</f>
        <v>0</v>
      </c>
      <c r="N410" s="278">
        <f t="shared" ref="N410:O410" si="115">SUM(N404:N409)</f>
        <v>0</v>
      </c>
      <c r="O410" s="278">
        <f t="shared" si="115"/>
        <v>0</v>
      </c>
      <c r="P410" s="275"/>
      <c r="Q410" s="275"/>
      <c r="R410" s="275"/>
      <c r="S410" s="275"/>
      <c r="T410" s="292"/>
      <c r="U410" s="292"/>
      <c r="V410" s="292"/>
      <c r="W410" s="308"/>
      <c r="X410" s="266"/>
      <c r="Y410" s="282">
        <f>$AE$9-((N410*24))</f>
        <v>744</v>
      </c>
      <c r="Z410" s="274">
        <v>515</v>
      </c>
      <c r="AA410" s="273">
        <v>98.281000000000006</v>
      </c>
      <c r="AB410" s="283">
        <f>Z410*AA410</f>
        <v>50614.715000000004</v>
      </c>
      <c r="AC410" s="282">
        <f>(AB410*(Y410-L410*24))/Y410</f>
        <v>50614.715000000004</v>
      </c>
      <c r="AD410" s="282">
        <f>(AC410/AB410)*100</f>
        <v>100</v>
      </c>
      <c r="AE410" s="296"/>
    </row>
    <row r="411" spans="1:47" s="297" customFormat="1" ht="30" customHeight="1">
      <c r="A411" s="270">
        <v>54</v>
      </c>
      <c r="B411" s="262" t="s">
        <v>147</v>
      </c>
      <c r="C411" s="309" t="s">
        <v>148</v>
      </c>
      <c r="D411" s="273">
        <v>98.281000000000006</v>
      </c>
      <c r="E411" s="274" t="s">
        <v>534</v>
      </c>
      <c r="F411" s="275"/>
      <c r="G411" s="315"/>
      <c r="H411" s="315"/>
      <c r="I411" s="275" t="s">
        <v>43</v>
      </c>
      <c r="J411" s="275" t="s">
        <v>43</v>
      </c>
      <c r="K411" s="275" t="s">
        <v>43</v>
      </c>
      <c r="L411" s="278">
        <f>IF(RIGHT(T411)="T",(+H407-G407),0)</f>
        <v>0</v>
      </c>
      <c r="M411" s="278">
        <f>IF(RIGHT(T411)="U",(+H407-G407),0)</f>
        <v>0</v>
      </c>
      <c r="N411" s="278">
        <f>IF(RIGHT(T411)="C",(+H407-G407),0)</f>
        <v>0</v>
      </c>
      <c r="O411" s="278">
        <f>IF(RIGHT(T411)="D",(+H407-G407),0)</f>
        <v>0</v>
      </c>
      <c r="P411" s="275"/>
      <c r="Q411" s="275"/>
      <c r="R411" s="275"/>
      <c r="S411" s="275"/>
      <c r="T411" s="329"/>
      <c r="U411" s="329"/>
      <c r="V411" s="329"/>
      <c r="W411" s="333"/>
      <c r="X411" s="266"/>
      <c r="Y411" s="292"/>
      <c r="Z411" s="292"/>
      <c r="AA411" s="292"/>
      <c r="AB411" s="292"/>
      <c r="AC411" s="282"/>
      <c r="AD411" s="292"/>
      <c r="AE411" s="296"/>
    </row>
    <row r="412" spans="1:47" s="297" customFormat="1" ht="30" customHeight="1" thickBot="1">
      <c r="A412" s="270"/>
      <c r="B412" s="262"/>
      <c r="C412" s="309"/>
      <c r="D412" s="273"/>
      <c r="E412" s="274"/>
      <c r="F412" s="275"/>
      <c r="G412" s="315"/>
      <c r="H412" s="315"/>
      <c r="I412" s="275" t="s">
        <v>43</v>
      </c>
      <c r="J412" s="275" t="s">
        <v>43</v>
      </c>
      <c r="K412" s="275" t="s">
        <v>43</v>
      </c>
      <c r="L412" s="278">
        <f>IF(RIGHT(T412)="T",(+H408-G408),0)</f>
        <v>0</v>
      </c>
      <c r="M412" s="278">
        <f>IF(RIGHT(T412)="U",(+H408-G408),0)</f>
        <v>0</v>
      </c>
      <c r="N412" s="278">
        <f>IF(RIGHT(T412)="C",(+H408-G408),0)</f>
        <v>0</v>
      </c>
      <c r="O412" s="278">
        <f>IF(RIGHT(T412)="D",(+H408-G408),0)</f>
        <v>0</v>
      </c>
      <c r="P412" s="275"/>
      <c r="Q412" s="275"/>
      <c r="R412" s="275"/>
      <c r="S412" s="275"/>
      <c r="T412" s="329"/>
      <c r="U412" s="329"/>
      <c r="V412" s="329"/>
      <c r="W412" s="333"/>
      <c r="X412" s="266"/>
      <c r="Y412" s="292"/>
      <c r="Z412" s="292"/>
      <c r="AA412" s="292"/>
      <c r="AB412" s="292"/>
      <c r="AC412" s="282"/>
      <c r="AD412" s="292"/>
      <c r="AE412" s="296"/>
    </row>
    <row r="413" spans="1:47" s="286" customFormat="1" ht="30" customHeight="1" thickBot="1">
      <c r="A413" s="270"/>
      <c r="B413" s="262"/>
      <c r="C413" s="293" t="s">
        <v>47</v>
      </c>
      <c r="D413" s="292"/>
      <c r="E413" s="274"/>
      <c r="F413" s="275" t="s">
        <v>43</v>
      </c>
      <c r="G413" s="294"/>
      <c r="H413" s="294"/>
      <c r="I413" s="275" t="s">
        <v>43</v>
      </c>
      <c r="J413" s="275" t="s">
        <v>43</v>
      </c>
      <c r="K413" s="275" t="s">
        <v>43</v>
      </c>
      <c r="L413" s="278">
        <f t="shared" ref="L413:M413" si="116">SUM(L411:L412)</f>
        <v>0</v>
      </c>
      <c r="M413" s="278">
        <f t="shared" si="116"/>
        <v>0</v>
      </c>
      <c r="N413" s="278">
        <f>SUM(N411:N412)</f>
        <v>0</v>
      </c>
      <c r="O413" s="278">
        <f t="shared" ref="O413" si="117">SUM(O411:O412)</f>
        <v>0</v>
      </c>
      <c r="P413" s="279"/>
      <c r="Q413" s="279"/>
      <c r="R413" s="279"/>
      <c r="S413" s="279"/>
      <c r="T413" s="279"/>
      <c r="U413" s="279"/>
      <c r="V413" s="279"/>
      <c r="W413" s="349"/>
      <c r="X413" s="266"/>
      <c r="Y413" s="282">
        <f>$AE$9-((N413*24))</f>
        <v>744</v>
      </c>
      <c r="Z413" s="274">
        <v>515</v>
      </c>
      <c r="AA413" s="273">
        <v>98.281000000000006</v>
      </c>
      <c r="AB413" s="283">
        <f>Z413*AA413</f>
        <v>50614.715000000004</v>
      </c>
      <c r="AC413" s="282">
        <f>(AB413*(Y413-L413*24))/Y413</f>
        <v>50614.715000000004</v>
      </c>
      <c r="AD413" s="282">
        <f>(AC413/AB413)*100</f>
        <v>100</v>
      </c>
      <c r="AE413" s="350"/>
      <c r="AF413" s="351"/>
      <c r="AG413" s="259"/>
      <c r="AH413" s="259"/>
      <c r="AI413" s="259"/>
      <c r="AJ413" s="259"/>
      <c r="AK413" s="259"/>
      <c r="AL413" s="259"/>
      <c r="AM413" s="259"/>
      <c r="AN413" s="259"/>
      <c r="AO413" s="259"/>
      <c r="AP413" s="259"/>
      <c r="AQ413" s="259"/>
      <c r="AR413" s="259"/>
      <c r="AS413" s="259"/>
      <c r="AT413" s="259"/>
      <c r="AU413" s="259"/>
    </row>
    <row r="414" spans="1:47" s="296" customFormat="1" ht="30" customHeight="1">
      <c r="A414" s="298">
        <v>55</v>
      </c>
      <c r="B414" s="271" t="s">
        <v>149</v>
      </c>
      <c r="C414" s="293" t="s">
        <v>150</v>
      </c>
      <c r="D414" s="273">
        <v>41.743000000000002</v>
      </c>
      <c r="E414" s="274" t="s">
        <v>534</v>
      </c>
      <c r="F414" s="275" t="s">
        <v>43</v>
      </c>
      <c r="G414" s="352"/>
      <c r="H414" s="337"/>
      <c r="I414" s="275" t="s">
        <v>43</v>
      </c>
      <c r="J414" s="275" t="s">
        <v>43</v>
      </c>
      <c r="K414" s="275" t="s">
        <v>43</v>
      </c>
      <c r="L414" s="278">
        <f>IF(RIGHT(T414)="T",(+H414-G414),0)</f>
        <v>0</v>
      </c>
      <c r="M414" s="278">
        <f>IF(RIGHT(T414)="U",(+H414-G414),0)</f>
        <v>0</v>
      </c>
      <c r="N414" s="278">
        <f>IF(RIGHT(T414)="C",(+H414-G414),0)</f>
        <v>0</v>
      </c>
      <c r="O414" s="278">
        <f>IF(RIGHT(T414)="D",(+H414-G414),0)</f>
        <v>0</v>
      </c>
      <c r="P414" s="275"/>
      <c r="Q414" s="275"/>
      <c r="R414" s="275"/>
      <c r="S414" s="275"/>
      <c r="T414" s="300"/>
      <c r="U414" s="300"/>
      <c r="V414" s="300"/>
      <c r="W414" s="301"/>
      <c r="X414" s="266"/>
      <c r="Y414" s="292"/>
      <c r="Z414" s="292"/>
      <c r="AA414" s="292"/>
      <c r="AB414" s="292"/>
      <c r="AC414" s="282"/>
      <c r="AD414" s="292"/>
    </row>
    <row r="415" spans="1:47" s="296" customFormat="1" ht="30" customHeight="1">
      <c r="A415" s="298"/>
      <c r="B415" s="271"/>
      <c r="C415" s="293"/>
      <c r="D415" s="273"/>
      <c r="E415" s="274"/>
      <c r="F415" s="275"/>
      <c r="G415" s="289"/>
      <c r="H415" s="289"/>
      <c r="I415" s="275"/>
      <c r="J415" s="275"/>
      <c r="K415" s="275"/>
      <c r="L415" s="278">
        <f>IF(RIGHT(T415)="T",(+H415-G415),0)</f>
        <v>0</v>
      </c>
      <c r="M415" s="278">
        <f>IF(RIGHT(T415)="U",(+H415-G415),0)</f>
        <v>0</v>
      </c>
      <c r="N415" s="278">
        <f>IF(RIGHT(T415)="C",(+H415-G415),0)</f>
        <v>0</v>
      </c>
      <c r="O415" s="278">
        <f>IF(RIGHT(T415)="D",(+H415-G415),0)</f>
        <v>0</v>
      </c>
      <c r="P415" s="275"/>
      <c r="Q415" s="275"/>
      <c r="R415" s="275"/>
      <c r="S415" s="275"/>
      <c r="T415" s="188"/>
      <c r="U415" s="188"/>
      <c r="V415" s="188"/>
      <c r="W415" s="290"/>
      <c r="X415" s="266"/>
      <c r="Y415" s="292"/>
      <c r="Z415" s="292"/>
      <c r="AA415" s="292"/>
      <c r="AB415" s="292"/>
      <c r="AC415" s="282"/>
      <c r="AD415" s="292"/>
    </row>
    <row r="416" spans="1:47" s="296" customFormat="1" ht="30" customHeight="1">
      <c r="A416" s="298"/>
      <c r="B416" s="271"/>
      <c r="C416" s="293"/>
      <c r="D416" s="273"/>
      <c r="E416" s="274"/>
      <c r="F416" s="275"/>
      <c r="G416" s="289"/>
      <c r="H416" s="289"/>
      <c r="I416" s="275"/>
      <c r="J416" s="275"/>
      <c r="K416" s="275"/>
      <c r="L416" s="278">
        <f>IF(RIGHT(T416)="T",(+H416-G416),0)</f>
        <v>0</v>
      </c>
      <c r="M416" s="278">
        <f>IF(RIGHT(T416)="U",(+H416-G416),0)</f>
        <v>0</v>
      </c>
      <c r="N416" s="278">
        <f>IF(RIGHT(T416)="C",(+H416-G416),0)</f>
        <v>0</v>
      </c>
      <c r="O416" s="278">
        <f>IF(RIGHT(T416)="D",(+H416-G416),0)</f>
        <v>0</v>
      </c>
      <c r="P416" s="275"/>
      <c r="Q416" s="275"/>
      <c r="R416" s="275"/>
      <c r="S416" s="275"/>
      <c r="T416" s="188"/>
      <c r="U416" s="188"/>
      <c r="V416" s="188"/>
      <c r="W416" s="290"/>
      <c r="X416" s="266"/>
      <c r="Y416" s="292"/>
      <c r="Z416" s="292"/>
      <c r="AA416" s="292"/>
      <c r="AB416" s="292"/>
      <c r="AC416" s="282"/>
      <c r="AD416" s="292"/>
    </row>
    <row r="417" spans="1:47" s="297" customFormat="1" ht="30" customHeight="1">
      <c r="A417" s="291"/>
      <c r="B417" s="292"/>
      <c r="C417" s="293" t="s">
        <v>47</v>
      </c>
      <c r="D417" s="292"/>
      <c r="E417" s="274"/>
      <c r="F417" s="275" t="s">
        <v>43</v>
      </c>
      <c r="G417" s="294"/>
      <c r="H417" s="294"/>
      <c r="I417" s="275" t="s">
        <v>43</v>
      </c>
      <c r="J417" s="275" t="s">
        <v>43</v>
      </c>
      <c r="K417" s="275" t="s">
        <v>43</v>
      </c>
      <c r="L417" s="278">
        <f>SUM(L414:L416)</f>
        <v>0</v>
      </c>
      <c r="M417" s="278">
        <f t="shared" ref="M417:O417" si="118">SUM(M414:M416)</f>
        <v>0</v>
      </c>
      <c r="N417" s="278">
        <f t="shared" si="118"/>
        <v>0</v>
      </c>
      <c r="O417" s="278">
        <f t="shared" si="118"/>
        <v>0</v>
      </c>
      <c r="P417" s="275"/>
      <c r="Q417" s="275"/>
      <c r="R417" s="275"/>
      <c r="S417" s="275"/>
      <c r="T417" s="292"/>
      <c r="U417" s="292"/>
      <c r="V417" s="292"/>
      <c r="W417" s="308"/>
      <c r="X417" s="266"/>
      <c r="Y417" s="282">
        <f>$AE$9-((N417*24))</f>
        <v>744</v>
      </c>
      <c r="Z417" s="274">
        <v>515</v>
      </c>
      <c r="AA417" s="273">
        <v>41.743000000000002</v>
      </c>
      <c r="AB417" s="283">
        <f>Z417*AA417</f>
        <v>21497.645</v>
      </c>
      <c r="AC417" s="282">
        <f>(AB417*(Y417-L417*24))/Y417</f>
        <v>21497.645</v>
      </c>
      <c r="AD417" s="282">
        <f>(AC417/AB417)*100</f>
        <v>100</v>
      </c>
      <c r="AE417" s="296"/>
    </row>
    <row r="418" spans="1:47" s="286" customFormat="1" ht="30" customHeight="1">
      <c r="A418" s="270">
        <v>56</v>
      </c>
      <c r="B418" s="262" t="s">
        <v>151</v>
      </c>
      <c r="C418" s="309" t="s">
        <v>152</v>
      </c>
      <c r="D418" s="273">
        <v>73.825999999999993</v>
      </c>
      <c r="E418" s="274" t="s">
        <v>534</v>
      </c>
      <c r="F418" s="275" t="s">
        <v>43</v>
      </c>
      <c r="G418" s="186"/>
      <c r="H418" s="186"/>
      <c r="I418" s="277"/>
      <c r="J418" s="277"/>
      <c r="K418" s="277"/>
      <c r="L418" s="278">
        <f>IF(RIGHT(T418)="T",(+H418-G418),0)</f>
        <v>0</v>
      </c>
      <c r="M418" s="278">
        <f>IF(RIGHT(T418)="U",(+H418-G418),0)</f>
        <v>0</v>
      </c>
      <c r="N418" s="278">
        <f>IF(RIGHT(T418)="C",(+H418-G418),0)</f>
        <v>0</v>
      </c>
      <c r="O418" s="278">
        <f>IF(RIGHT(T418)="D",(+H418-G418),0)</f>
        <v>0</v>
      </c>
      <c r="P418" s="279"/>
      <c r="Q418" s="279"/>
      <c r="R418" s="279"/>
      <c r="S418" s="279"/>
      <c r="T418" s="187"/>
      <c r="U418" s="187"/>
      <c r="V418" s="187"/>
      <c r="W418" s="287"/>
      <c r="X418" s="266"/>
      <c r="Y418" s="282"/>
      <c r="Z418" s="274"/>
      <c r="AA418" s="273"/>
      <c r="AB418" s="283"/>
      <c r="AC418" s="282"/>
      <c r="AD418" s="282"/>
      <c r="AE418" s="343"/>
      <c r="AF418" s="344"/>
      <c r="AG418" s="259"/>
      <c r="AH418" s="259"/>
      <c r="AI418" s="259"/>
      <c r="AJ418" s="259"/>
      <c r="AK418" s="259"/>
      <c r="AL418" s="259"/>
      <c r="AM418" s="259"/>
      <c r="AN418" s="259"/>
      <c r="AO418" s="259"/>
      <c r="AP418" s="259"/>
      <c r="AQ418" s="259"/>
      <c r="AR418" s="259"/>
      <c r="AS418" s="259"/>
      <c r="AT418" s="259"/>
      <c r="AU418" s="259"/>
    </row>
    <row r="419" spans="1:47" s="286" customFormat="1" ht="30" customHeight="1">
      <c r="A419" s="270"/>
      <c r="B419" s="262"/>
      <c r="C419" s="309"/>
      <c r="D419" s="273"/>
      <c r="E419" s="274"/>
      <c r="F419" s="275"/>
      <c r="G419" s="186"/>
      <c r="H419" s="186"/>
      <c r="I419" s="277"/>
      <c r="J419" s="277"/>
      <c r="K419" s="277"/>
      <c r="L419" s="278">
        <f>IF(RIGHT(T419)="T",(+H419-G419),0)</f>
        <v>0</v>
      </c>
      <c r="M419" s="278">
        <f>IF(RIGHT(T419)="U",(+H419-G419),0)</f>
        <v>0</v>
      </c>
      <c r="N419" s="278">
        <f>IF(RIGHT(T419)="C",(+H419-G419),0)</f>
        <v>0</v>
      </c>
      <c r="O419" s="278">
        <f>IF(RIGHT(T419)="D",(+H419-G419),0)</f>
        <v>0</v>
      </c>
      <c r="P419" s="279"/>
      <c r="Q419" s="279"/>
      <c r="R419" s="279"/>
      <c r="S419" s="279"/>
      <c r="T419" s="187"/>
      <c r="U419" s="187"/>
      <c r="V419" s="187"/>
      <c r="W419" s="287"/>
      <c r="X419" s="266"/>
      <c r="Y419" s="282"/>
      <c r="Z419" s="274"/>
      <c r="AA419" s="273"/>
      <c r="AB419" s="283"/>
      <c r="AC419" s="282"/>
      <c r="AD419" s="282"/>
      <c r="AE419" s="343"/>
      <c r="AF419" s="344"/>
      <c r="AG419" s="259"/>
      <c r="AH419" s="259"/>
      <c r="AI419" s="259"/>
      <c r="AJ419" s="259"/>
      <c r="AK419" s="259"/>
      <c r="AL419" s="259"/>
      <c r="AM419" s="259"/>
      <c r="AN419" s="259"/>
      <c r="AO419" s="259"/>
      <c r="AP419" s="259"/>
      <c r="AQ419" s="259"/>
      <c r="AR419" s="259"/>
      <c r="AS419" s="259"/>
      <c r="AT419" s="259"/>
      <c r="AU419" s="259"/>
    </row>
    <row r="420" spans="1:47" s="297" customFormat="1" ht="30" customHeight="1">
      <c r="A420" s="291"/>
      <c r="B420" s="292"/>
      <c r="C420" s="293" t="s">
        <v>47</v>
      </c>
      <c r="D420" s="292"/>
      <c r="E420" s="274"/>
      <c r="F420" s="275" t="s">
        <v>43</v>
      </c>
      <c r="G420" s="294"/>
      <c r="H420" s="294"/>
      <c r="I420" s="275" t="s">
        <v>43</v>
      </c>
      <c r="J420" s="275" t="s">
        <v>43</v>
      </c>
      <c r="K420" s="275" t="s">
        <v>43</v>
      </c>
      <c r="L420" s="278">
        <f>SUM(L418:L419)</f>
        <v>0</v>
      </c>
      <c r="M420" s="278">
        <f>SUM(M418:M419)</f>
        <v>0</v>
      </c>
      <c r="N420" s="278">
        <f>SUM(N418:N419)</f>
        <v>0</v>
      </c>
      <c r="O420" s="278">
        <f>SUM(O418:O419)</f>
        <v>0</v>
      </c>
      <c r="P420" s="275"/>
      <c r="Q420" s="275"/>
      <c r="R420" s="275"/>
      <c r="S420" s="275"/>
      <c r="T420" s="292"/>
      <c r="U420" s="292"/>
      <c r="V420" s="292"/>
      <c r="W420" s="308"/>
      <c r="X420" s="266"/>
      <c r="Y420" s="282">
        <f>$AE$9-((N420*24))</f>
        <v>744</v>
      </c>
      <c r="Z420" s="274">
        <v>515</v>
      </c>
      <c r="AA420" s="273">
        <v>73.825999999999993</v>
      </c>
      <c r="AB420" s="283">
        <f>Z420*AA420</f>
        <v>38020.39</v>
      </c>
      <c r="AC420" s="282">
        <f>(AB420*(Y420-L420*24))/Y420</f>
        <v>38020.39</v>
      </c>
      <c r="AD420" s="282">
        <f>(AC420/AB420)*100</f>
        <v>100</v>
      </c>
      <c r="AE420" s="296"/>
    </row>
    <row r="421" spans="1:47" s="296" customFormat="1" ht="30" customHeight="1">
      <c r="A421" s="298">
        <v>57</v>
      </c>
      <c r="B421" s="271" t="s">
        <v>153</v>
      </c>
      <c r="C421" s="293" t="s">
        <v>154</v>
      </c>
      <c r="D421" s="273">
        <v>73.825999999999993</v>
      </c>
      <c r="E421" s="274" t="s">
        <v>534</v>
      </c>
      <c r="F421" s="275" t="s">
        <v>43</v>
      </c>
      <c r="G421" s="186"/>
      <c r="H421" s="186"/>
      <c r="I421" s="275" t="s">
        <v>43</v>
      </c>
      <c r="J421" s="275" t="s">
        <v>43</v>
      </c>
      <c r="K421" s="275" t="s">
        <v>43</v>
      </c>
      <c r="L421" s="278">
        <f>IF(RIGHT(T421)="T",(+H421-G421),0)</f>
        <v>0</v>
      </c>
      <c r="M421" s="278">
        <f>IF(RIGHT(T421)="U",(+H421-G421),0)</f>
        <v>0</v>
      </c>
      <c r="N421" s="278">
        <f>IF(RIGHT(T421)="C",(+H421-G421),0)</f>
        <v>0</v>
      </c>
      <c r="O421" s="278">
        <f>IF(RIGHT(T421)="D",(+H421-G421),0)</f>
        <v>0</v>
      </c>
      <c r="P421" s="275"/>
      <c r="Q421" s="275"/>
      <c r="R421" s="275"/>
      <c r="S421" s="275"/>
      <c r="T421" s="187"/>
      <c r="U421" s="187"/>
      <c r="V421" s="187"/>
      <c r="W421" s="287"/>
      <c r="X421" s="266"/>
      <c r="Y421" s="292"/>
      <c r="Z421" s="292"/>
      <c r="AA421" s="292"/>
      <c r="AB421" s="292"/>
      <c r="AC421" s="282"/>
      <c r="AD421" s="292"/>
    </row>
    <row r="422" spans="1:47" s="296" customFormat="1" ht="30" customHeight="1">
      <c r="A422" s="298"/>
      <c r="B422" s="271"/>
      <c r="C422" s="293"/>
      <c r="D422" s="273"/>
      <c r="E422" s="274"/>
      <c r="F422" s="275" t="s">
        <v>43</v>
      </c>
      <c r="G422" s="289"/>
      <c r="H422" s="289"/>
      <c r="I422" s="275" t="s">
        <v>43</v>
      </c>
      <c r="J422" s="275" t="s">
        <v>43</v>
      </c>
      <c r="K422" s="275" t="s">
        <v>43</v>
      </c>
      <c r="L422" s="278">
        <f>IF(RIGHT(T422)="T",(+H422-G422),0)</f>
        <v>0</v>
      </c>
      <c r="M422" s="278">
        <f>IF(RIGHT(T422)="U",(+H422-G422),0)</f>
        <v>0</v>
      </c>
      <c r="N422" s="278">
        <f>IF(RIGHT(T422)="C",(+H422-G422),0)</f>
        <v>0</v>
      </c>
      <c r="O422" s="278">
        <f>IF(RIGHT(T422)="D",(+H422-G422),0)</f>
        <v>0</v>
      </c>
      <c r="P422" s="275"/>
      <c r="Q422" s="275"/>
      <c r="R422" s="275"/>
      <c r="S422" s="275"/>
      <c r="T422" s="188"/>
      <c r="U422" s="188"/>
      <c r="V422" s="188"/>
      <c r="W422" s="290"/>
      <c r="X422" s="266"/>
      <c r="Y422" s="292"/>
      <c r="Z422" s="292"/>
      <c r="AA422" s="292"/>
      <c r="AB422" s="292"/>
      <c r="AC422" s="282"/>
      <c r="AD422" s="292"/>
    </row>
    <row r="423" spans="1:47" s="297" customFormat="1" ht="30" customHeight="1">
      <c r="A423" s="291"/>
      <c r="B423" s="292"/>
      <c r="C423" s="293" t="s">
        <v>47</v>
      </c>
      <c r="D423" s="292"/>
      <c r="E423" s="274"/>
      <c r="F423" s="275" t="s">
        <v>43</v>
      </c>
      <c r="G423" s="294"/>
      <c r="H423" s="294"/>
      <c r="I423" s="275" t="s">
        <v>43</v>
      </c>
      <c r="J423" s="275" t="s">
        <v>43</v>
      </c>
      <c r="K423" s="275" t="s">
        <v>43</v>
      </c>
      <c r="L423" s="278">
        <f>SUM(L421:L422)</f>
        <v>0</v>
      </c>
      <c r="M423" s="278">
        <f>SUM(M421:M422)</f>
        <v>0</v>
      </c>
      <c r="N423" s="278">
        <f>SUM(N421:N422)</f>
        <v>0</v>
      </c>
      <c r="O423" s="278">
        <f>SUM(O421:O422)</f>
        <v>0</v>
      </c>
      <c r="P423" s="275"/>
      <c r="Q423" s="275"/>
      <c r="R423" s="275"/>
      <c r="S423" s="275"/>
      <c r="T423" s="292"/>
      <c r="U423" s="292"/>
      <c r="V423" s="292"/>
      <c r="W423" s="308"/>
      <c r="X423" s="266"/>
      <c r="Y423" s="282">
        <v>734.52</v>
      </c>
      <c r="Z423" s="274">
        <v>515</v>
      </c>
      <c r="AA423" s="273">
        <v>73.825999999999993</v>
      </c>
      <c r="AB423" s="283">
        <f>Z423*AA423</f>
        <v>38020.39</v>
      </c>
      <c r="AC423" s="282">
        <f>(AB423*(Y423-L423*24))/Y423</f>
        <v>38020.39</v>
      </c>
      <c r="AD423" s="282">
        <f>(AC423/AB423)*100</f>
        <v>100</v>
      </c>
      <c r="AE423" s="296"/>
    </row>
    <row r="424" spans="1:47" s="286" customFormat="1" ht="12.75">
      <c r="A424" s="270">
        <v>58</v>
      </c>
      <c r="B424" s="321" t="s">
        <v>527</v>
      </c>
      <c r="C424" s="353" t="s">
        <v>521</v>
      </c>
      <c r="D424" s="304">
        <v>30.702999999999999</v>
      </c>
      <c r="E424" s="274" t="s">
        <v>534</v>
      </c>
      <c r="F424" s="275" t="s">
        <v>43</v>
      </c>
      <c r="G424" s="323"/>
      <c r="H424" s="323"/>
      <c r="I424" s="277"/>
      <c r="J424" s="277"/>
      <c r="K424" s="277"/>
      <c r="L424" s="278">
        <f>IF(RIGHT(T424)="T",(+H424-G424),0)</f>
        <v>0</v>
      </c>
      <c r="M424" s="278">
        <f>IF(RIGHT(T424)="U",(+H424-G424),0)</f>
        <v>0</v>
      </c>
      <c r="N424" s="278">
        <f>IF(RIGHT(T424)="C",(+H424-G424),0)</f>
        <v>0</v>
      </c>
      <c r="O424" s="278">
        <f>IF(RIGHT(T424)="D",(+H424-G424),0)</f>
        <v>0</v>
      </c>
      <c r="P424" s="279"/>
      <c r="Q424" s="279"/>
      <c r="R424" s="279"/>
      <c r="S424" s="279"/>
      <c r="T424" s="329"/>
      <c r="U424" s="329"/>
      <c r="V424" s="329"/>
      <c r="W424" s="333"/>
      <c r="X424" s="266"/>
      <c r="Y424" s="282"/>
      <c r="Z424" s="282"/>
      <c r="AA424" s="282"/>
      <c r="AB424" s="282"/>
      <c r="AC424" s="282"/>
      <c r="AD424" s="282"/>
      <c r="AE424" s="343"/>
      <c r="AF424" s="344"/>
      <c r="AG424" s="259"/>
      <c r="AH424" s="259"/>
      <c r="AI424" s="259"/>
      <c r="AJ424" s="259"/>
      <c r="AK424" s="259"/>
      <c r="AL424" s="259"/>
      <c r="AM424" s="259"/>
      <c r="AN424" s="259"/>
      <c r="AO424" s="259"/>
      <c r="AP424" s="259"/>
      <c r="AQ424" s="259"/>
      <c r="AR424" s="259"/>
      <c r="AS424" s="259"/>
      <c r="AT424" s="259"/>
      <c r="AU424" s="259"/>
    </row>
    <row r="425" spans="1:47" s="297" customFormat="1" ht="30" customHeight="1">
      <c r="A425" s="291"/>
      <c r="B425" s="316"/>
      <c r="C425" s="293" t="s">
        <v>47</v>
      </c>
      <c r="D425" s="316"/>
      <c r="E425" s="274"/>
      <c r="F425" s="275" t="s">
        <v>43</v>
      </c>
      <c r="G425" s="294"/>
      <c r="H425" s="294"/>
      <c r="I425" s="275" t="s">
        <v>43</v>
      </c>
      <c r="J425" s="275" t="s">
        <v>43</v>
      </c>
      <c r="K425" s="275" t="s">
        <v>43</v>
      </c>
      <c r="L425" s="278">
        <f>SUM(L424:L424)</f>
        <v>0</v>
      </c>
      <c r="M425" s="278">
        <f>SUM(M424:M424)</f>
        <v>0</v>
      </c>
      <c r="N425" s="278">
        <f>SUM(N424:N424)</f>
        <v>0</v>
      </c>
      <c r="O425" s="278">
        <f>SUM(O424:O424)</f>
        <v>0</v>
      </c>
      <c r="P425" s="275"/>
      <c r="Q425" s="275"/>
      <c r="R425" s="275"/>
      <c r="S425" s="275"/>
      <c r="T425" s="292"/>
      <c r="U425" s="292"/>
      <c r="V425" s="292"/>
      <c r="W425" s="308"/>
      <c r="X425" s="266"/>
      <c r="Y425" s="282">
        <f>$AE$9-((N425*24))</f>
        <v>744</v>
      </c>
      <c r="Z425" s="317">
        <v>691</v>
      </c>
      <c r="AA425" s="304">
        <v>30.702999999999999</v>
      </c>
      <c r="AB425" s="283">
        <f>Z425*AA425</f>
        <v>21215.773000000001</v>
      </c>
      <c r="AC425" s="282">
        <f>(AB425*(Y425-L425*24))/Y425</f>
        <v>21215.773000000001</v>
      </c>
      <c r="AD425" s="282">
        <f>(AC425/AB425)*100</f>
        <v>100</v>
      </c>
      <c r="AE425" s="296"/>
    </row>
    <row r="426" spans="1:47" s="296" customFormat="1" ht="25.5" customHeight="1">
      <c r="A426" s="298">
        <v>59</v>
      </c>
      <c r="B426" s="262" t="s">
        <v>528</v>
      </c>
      <c r="C426" s="293" t="s">
        <v>522</v>
      </c>
      <c r="D426" s="304">
        <v>31.158999999999999</v>
      </c>
      <c r="E426" s="274" t="s">
        <v>534</v>
      </c>
      <c r="F426" s="275" t="s">
        <v>43</v>
      </c>
      <c r="G426" s="289"/>
      <c r="H426" s="289"/>
      <c r="I426" s="275" t="s">
        <v>43</v>
      </c>
      <c r="J426" s="275" t="s">
        <v>43</v>
      </c>
      <c r="K426" s="275" t="s">
        <v>43</v>
      </c>
      <c r="L426" s="278">
        <f>IF(RIGHT(T426)="T",(+H426-G426),0)</f>
        <v>0</v>
      </c>
      <c r="M426" s="278">
        <f>IF(RIGHT(T426)="U",(+H426-G426),0)</f>
        <v>0</v>
      </c>
      <c r="N426" s="278">
        <f>IF(RIGHT(T426)="C",(+H426-G426),0)</f>
        <v>0</v>
      </c>
      <c r="O426" s="278">
        <f>IF(RIGHT(T426)="D",(+H426-G426),0)</f>
        <v>0</v>
      </c>
      <c r="P426" s="275"/>
      <c r="Q426" s="275"/>
      <c r="R426" s="275"/>
      <c r="S426" s="275"/>
      <c r="T426" s="289"/>
      <c r="U426" s="289"/>
      <c r="V426" s="289"/>
      <c r="W426" s="290"/>
      <c r="X426" s="266"/>
      <c r="Y426" s="292"/>
      <c r="Z426" s="316"/>
      <c r="AA426" s="316"/>
      <c r="AB426" s="292"/>
      <c r="AC426" s="282"/>
      <c r="AD426" s="292"/>
    </row>
    <row r="427" spans="1:47" s="296" customFormat="1" ht="25.5" customHeight="1">
      <c r="A427" s="298"/>
      <c r="B427" s="262"/>
      <c r="C427" s="293"/>
      <c r="D427" s="304"/>
      <c r="E427" s="274"/>
      <c r="F427" s="275"/>
      <c r="G427" s="323"/>
      <c r="H427" s="323"/>
      <c r="I427" s="275"/>
      <c r="J427" s="275"/>
      <c r="K427" s="275"/>
      <c r="L427" s="278">
        <f>IF(RIGHT(T427)="T",(+H427-G427),0)</f>
        <v>0</v>
      </c>
      <c r="M427" s="278">
        <f>IF(RIGHT(T427)="U",(+H427-G427),0)</f>
        <v>0</v>
      </c>
      <c r="N427" s="278">
        <f>IF(RIGHT(T427)="C",(+H427-G427),0)</f>
        <v>0</v>
      </c>
      <c r="O427" s="278">
        <f>IF(RIGHT(T427)="D",(+H427-G427),0)</f>
        <v>0</v>
      </c>
      <c r="P427" s="275"/>
      <c r="Q427" s="275"/>
      <c r="R427" s="275"/>
      <c r="S427" s="275"/>
      <c r="T427" s="329"/>
      <c r="U427" s="329"/>
      <c r="V427" s="329"/>
      <c r="W427" s="333"/>
      <c r="X427" s="266"/>
      <c r="Y427" s="292"/>
      <c r="Z427" s="292"/>
      <c r="AA427" s="292"/>
      <c r="AB427" s="292"/>
      <c r="AC427" s="282"/>
      <c r="AD427" s="292"/>
    </row>
    <row r="428" spans="1:47" s="297" customFormat="1" ht="30" customHeight="1">
      <c r="A428" s="291"/>
      <c r="B428" s="292"/>
      <c r="C428" s="293" t="s">
        <v>47</v>
      </c>
      <c r="D428" s="292"/>
      <c r="E428" s="274"/>
      <c r="F428" s="275" t="s">
        <v>43</v>
      </c>
      <c r="G428" s="294"/>
      <c r="H428" s="294"/>
      <c r="I428" s="275" t="s">
        <v>43</v>
      </c>
      <c r="J428" s="275" t="s">
        <v>43</v>
      </c>
      <c r="K428" s="275" t="s">
        <v>43</v>
      </c>
      <c r="L428" s="278">
        <f>SUM(L426:L427)</f>
        <v>0</v>
      </c>
      <c r="M428" s="278">
        <f>SUM(M426:M427)</f>
        <v>0</v>
      </c>
      <c r="N428" s="278">
        <f>SUM(N426:N427)</f>
        <v>0</v>
      </c>
      <c r="O428" s="278">
        <f>SUM(O426:O427)</f>
        <v>0</v>
      </c>
      <c r="P428" s="275"/>
      <c r="Q428" s="275"/>
      <c r="R428" s="275"/>
      <c r="S428" s="275"/>
      <c r="T428" s="292"/>
      <c r="U428" s="292"/>
      <c r="V428" s="292"/>
      <c r="W428" s="308"/>
      <c r="X428" s="266"/>
      <c r="Y428" s="282">
        <f>$AE$9-((N428*24))</f>
        <v>744</v>
      </c>
      <c r="Z428" s="317">
        <v>691</v>
      </c>
      <c r="AA428" s="304">
        <v>31.158999999999999</v>
      </c>
      <c r="AB428" s="283">
        <f>Z428*AA428</f>
        <v>21530.868999999999</v>
      </c>
      <c r="AC428" s="282">
        <f>(AB428*(Y428-L428*24))/Y428</f>
        <v>21530.868999999999</v>
      </c>
      <c r="AD428" s="282">
        <f>(AC428/AB428)*100</f>
        <v>100</v>
      </c>
      <c r="AE428" s="296"/>
    </row>
    <row r="429" spans="1:47" s="286" customFormat="1" ht="25.5">
      <c r="A429" s="270">
        <v>60</v>
      </c>
      <c r="B429" s="321" t="s">
        <v>589</v>
      </c>
      <c r="C429" s="354" t="s">
        <v>590</v>
      </c>
      <c r="D429" s="304">
        <v>66.009</v>
      </c>
      <c r="E429" s="274" t="s">
        <v>534</v>
      </c>
      <c r="F429" s="275" t="s">
        <v>43</v>
      </c>
      <c r="G429" s="276">
        <v>43088.355555555558</v>
      </c>
      <c r="H429" s="276">
        <v>43088.704861111109</v>
      </c>
      <c r="I429" s="277"/>
      <c r="J429" s="277"/>
      <c r="K429" s="277"/>
      <c r="L429" s="278">
        <f>IF(RIGHT(T429)="T",(+H429-G429),0)</f>
        <v>0</v>
      </c>
      <c r="M429" s="278">
        <f>IF(RIGHT(T429)="U",(+H429-G429),0)</f>
        <v>0</v>
      </c>
      <c r="N429" s="278">
        <f>IF(RIGHT(T429)="C",(+H429-G429),0)</f>
        <v>0</v>
      </c>
      <c r="O429" s="278">
        <f>IF(RIGHT(T429)="D",(+H429-G429),0)</f>
        <v>0.34930555555183673</v>
      </c>
      <c r="P429" s="279"/>
      <c r="Q429" s="279"/>
      <c r="R429" s="279"/>
      <c r="S429" s="279"/>
      <c r="T429" s="280" t="s">
        <v>466</v>
      </c>
      <c r="U429" s="280"/>
      <c r="V429" s="280"/>
      <c r="W429" s="281" t="s">
        <v>1438</v>
      </c>
      <c r="X429" s="266"/>
      <c r="Y429" s="282"/>
      <c r="Z429" s="282"/>
      <c r="AA429" s="282"/>
      <c r="AB429" s="282"/>
      <c r="AC429" s="282"/>
      <c r="AD429" s="282"/>
      <c r="AE429" s="343"/>
      <c r="AF429" s="344"/>
      <c r="AG429" s="259"/>
      <c r="AH429" s="259"/>
      <c r="AI429" s="259"/>
      <c r="AJ429" s="259"/>
      <c r="AK429" s="259"/>
      <c r="AL429" s="259"/>
      <c r="AM429" s="259"/>
      <c r="AN429" s="259"/>
      <c r="AO429" s="259"/>
      <c r="AP429" s="259"/>
      <c r="AQ429" s="259"/>
      <c r="AR429" s="259"/>
      <c r="AS429" s="259"/>
      <c r="AT429" s="259"/>
      <c r="AU429" s="259"/>
    </row>
    <row r="430" spans="1:47" s="297" customFormat="1" ht="30" customHeight="1">
      <c r="A430" s="291"/>
      <c r="B430" s="316"/>
      <c r="C430" s="293" t="s">
        <v>47</v>
      </c>
      <c r="D430" s="316"/>
      <c r="E430" s="274"/>
      <c r="F430" s="275" t="s">
        <v>43</v>
      </c>
      <c r="G430" s="303"/>
      <c r="H430" s="303"/>
      <c r="I430" s="275" t="s">
        <v>43</v>
      </c>
      <c r="J430" s="275" t="s">
        <v>43</v>
      </c>
      <c r="K430" s="275" t="s">
        <v>43</v>
      </c>
      <c r="L430" s="278">
        <f>SUM(L429:L429)</f>
        <v>0</v>
      </c>
      <c r="M430" s="278">
        <f>SUM(M429:M429)</f>
        <v>0</v>
      </c>
      <c r="N430" s="278">
        <f>SUM(N429:N429)</f>
        <v>0</v>
      </c>
      <c r="O430" s="278">
        <f>SUM(O429:O429)</f>
        <v>0.34930555555183673</v>
      </c>
      <c r="P430" s="275"/>
      <c r="Q430" s="275"/>
      <c r="R430" s="275"/>
      <c r="S430" s="275"/>
      <c r="T430" s="303"/>
      <c r="U430" s="303"/>
      <c r="V430" s="303"/>
      <c r="W430" s="303"/>
      <c r="X430" s="266"/>
      <c r="Y430" s="282">
        <f>$AE$9-((N430*24))</f>
        <v>744</v>
      </c>
      <c r="Z430" s="317">
        <v>616</v>
      </c>
      <c r="AA430" s="304">
        <v>66.009</v>
      </c>
      <c r="AB430" s="283">
        <f>Z430*AA430</f>
        <v>40661.544000000002</v>
      </c>
      <c r="AC430" s="282">
        <f>(AB430*(Y430-L430*24))/Y430</f>
        <v>40661.544000000002</v>
      </c>
      <c r="AD430" s="282">
        <f>(AC430/AB430)*100</f>
        <v>100</v>
      </c>
      <c r="AE430" s="296"/>
    </row>
    <row r="431" spans="1:47" s="296" customFormat="1" ht="25.5" customHeight="1">
      <c r="A431" s="298">
        <v>61</v>
      </c>
      <c r="B431" s="321" t="s">
        <v>591</v>
      </c>
      <c r="C431" s="354" t="s">
        <v>592</v>
      </c>
      <c r="D431" s="304">
        <v>66.009</v>
      </c>
      <c r="E431" s="274" t="s">
        <v>534</v>
      </c>
      <c r="F431" s="275" t="s">
        <v>43</v>
      </c>
      <c r="G431" s="276">
        <v>43089.338194444441</v>
      </c>
      <c r="H431" s="276">
        <v>43089.745833333334</v>
      </c>
      <c r="I431" s="275" t="s">
        <v>43</v>
      </c>
      <c r="J431" s="275" t="s">
        <v>43</v>
      </c>
      <c r="K431" s="275" t="s">
        <v>43</v>
      </c>
      <c r="L431" s="278">
        <f>IF(RIGHT(T431)="T",(+H431-G431),0)</f>
        <v>0.40763888889341615</v>
      </c>
      <c r="M431" s="278">
        <f>IF(RIGHT(T431)="U",(+H431-G431),0)</f>
        <v>0</v>
      </c>
      <c r="N431" s="278">
        <f>IF(RIGHT(T431)="C",(+H431-G431),0)</f>
        <v>0</v>
      </c>
      <c r="O431" s="278">
        <f>IF(RIGHT(T431)="D",(+H431-G431),0)</f>
        <v>0</v>
      </c>
      <c r="P431" s="275"/>
      <c r="Q431" s="275"/>
      <c r="R431" s="275"/>
      <c r="S431" s="275"/>
      <c r="T431" s="280" t="s">
        <v>464</v>
      </c>
      <c r="U431" s="280"/>
      <c r="V431" s="280"/>
      <c r="W431" s="281" t="s">
        <v>1440</v>
      </c>
      <c r="X431" s="266"/>
      <c r="Y431" s="292"/>
      <c r="Z431" s="316"/>
      <c r="AA431" s="316"/>
      <c r="AB431" s="292"/>
      <c r="AC431" s="282"/>
      <c r="AD431" s="292"/>
    </row>
    <row r="432" spans="1:47" s="296" customFormat="1" ht="25.5" customHeight="1">
      <c r="A432" s="298"/>
      <c r="B432" s="316"/>
      <c r="C432" s="355"/>
      <c r="D432" s="304"/>
      <c r="E432" s="274"/>
      <c r="F432" s="275"/>
      <c r="G432" s="186"/>
      <c r="H432" s="186"/>
      <c r="I432" s="275"/>
      <c r="J432" s="275"/>
      <c r="K432" s="275"/>
      <c r="L432" s="278">
        <f>IF(RIGHT(T432)="T",(+H432-G432),0)</f>
        <v>0</v>
      </c>
      <c r="M432" s="278">
        <f>IF(RIGHT(T432)="U",(+H432-G432),0)</f>
        <v>0</v>
      </c>
      <c r="N432" s="278">
        <f>IF(RIGHT(T432)="C",(+H432-G432),0)</f>
        <v>0</v>
      </c>
      <c r="O432" s="278">
        <f>IF(RIGHT(T432)="D",(+H432-G432),0)</f>
        <v>0</v>
      </c>
      <c r="P432" s="275"/>
      <c r="Q432" s="275"/>
      <c r="R432" s="275"/>
      <c r="S432" s="275"/>
      <c r="T432" s="187"/>
      <c r="U432" s="187"/>
      <c r="V432" s="187"/>
      <c r="W432" s="287"/>
      <c r="X432" s="266"/>
      <c r="Y432" s="292"/>
      <c r="Z432" s="292"/>
      <c r="AA432" s="292"/>
      <c r="AB432" s="292"/>
      <c r="AC432" s="282"/>
      <c r="AD432" s="292"/>
    </row>
    <row r="433" spans="1:47" s="297" customFormat="1" ht="30" customHeight="1">
      <c r="A433" s="291"/>
      <c r="B433" s="292"/>
      <c r="C433" s="293" t="s">
        <v>47</v>
      </c>
      <c r="D433" s="292"/>
      <c r="E433" s="274"/>
      <c r="F433" s="275" t="s">
        <v>43</v>
      </c>
      <c r="G433" s="294"/>
      <c r="H433" s="294"/>
      <c r="I433" s="275" t="s">
        <v>43</v>
      </c>
      <c r="J433" s="275" t="s">
        <v>43</v>
      </c>
      <c r="K433" s="275" t="s">
        <v>43</v>
      </c>
      <c r="L433" s="278">
        <f>SUM(L431:L432)</f>
        <v>0.40763888889341615</v>
      </c>
      <c r="M433" s="278">
        <f>SUM(M431:M432)</f>
        <v>0</v>
      </c>
      <c r="N433" s="278">
        <f>SUM(N431:N432)</f>
        <v>0</v>
      </c>
      <c r="O433" s="278">
        <f>SUM(O431:O432)</f>
        <v>0</v>
      </c>
      <c r="P433" s="275"/>
      <c r="Q433" s="275"/>
      <c r="R433" s="275"/>
      <c r="S433" s="275"/>
      <c r="T433" s="292"/>
      <c r="U433" s="292"/>
      <c r="V433" s="292"/>
      <c r="W433" s="308"/>
      <c r="X433" s="266"/>
      <c r="Y433" s="282">
        <f>$AE$9-((N433*24))</f>
        <v>744</v>
      </c>
      <c r="Z433" s="317">
        <v>616</v>
      </c>
      <c r="AA433" s="304">
        <v>66.009</v>
      </c>
      <c r="AB433" s="283">
        <f>Z433*AA433</f>
        <v>40661.544000000002</v>
      </c>
      <c r="AC433" s="282">
        <f>(AB433*(Y433-L433*24))/Y433</f>
        <v>40126.859270424175</v>
      </c>
      <c r="AD433" s="282">
        <f>(AC433/AB433)*100</f>
        <v>98.685035842279305</v>
      </c>
      <c r="AE433" s="296"/>
    </row>
    <row r="434" spans="1:47" s="296" customFormat="1" ht="30" customHeight="1">
      <c r="A434" s="298">
        <v>62</v>
      </c>
      <c r="B434" s="271" t="s">
        <v>155</v>
      </c>
      <c r="C434" s="293" t="s">
        <v>156</v>
      </c>
      <c r="D434" s="273">
        <v>279.245</v>
      </c>
      <c r="E434" s="274" t="s">
        <v>534</v>
      </c>
      <c r="F434" s="275" t="s">
        <v>43</v>
      </c>
      <c r="G434" s="305"/>
      <c r="H434" s="305"/>
      <c r="I434" s="275" t="s">
        <v>43</v>
      </c>
      <c r="J434" s="275" t="s">
        <v>43</v>
      </c>
      <c r="K434" s="275" t="s">
        <v>43</v>
      </c>
      <c r="L434" s="278">
        <f>IF(RIGHT(T434)="T",(+H434-G434),0)</f>
        <v>0</v>
      </c>
      <c r="M434" s="278">
        <f>IF(RIGHT(T434)="U",(+H434-G434),0)</f>
        <v>0</v>
      </c>
      <c r="N434" s="278">
        <f>IF(RIGHT(T434)="C",(+H434-G434),0)</f>
        <v>0</v>
      </c>
      <c r="O434" s="278">
        <f>IF(RIGHT(T434)="D",(+H434-G434),0)</f>
        <v>0</v>
      </c>
      <c r="P434" s="275"/>
      <c r="Q434" s="275"/>
      <c r="R434" s="275"/>
      <c r="S434" s="275"/>
      <c r="T434" s="306"/>
      <c r="U434" s="306"/>
      <c r="V434" s="306"/>
      <c r="W434" s="307"/>
      <c r="X434" s="266"/>
      <c r="Y434" s="292"/>
      <c r="Z434" s="292"/>
      <c r="AA434" s="292"/>
      <c r="AB434" s="292"/>
      <c r="AC434" s="282"/>
      <c r="AD434" s="292"/>
    </row>
    <row r="435" spans="1:47" s="296" customFormat="1" ht="30" customHeight="1">
      <c r="A435" s="298"/>
      <c r="B435" s="271"/>
      <c r="C435" s="293"/>
      <c r="D435" s="273"/>
      <c r="E435" s="274"/>
      <c r="F435" s="275"/>
      <c r="G435" s="299"/>
      <c r="H435" s="299"/>
      <c r="I435" s="275"/>
      <c r="J435" s="275"/>
      <c r="K435" s="275"/>
      <c r="L435" s="278">
        <f>IF(RIGHT(T435)="T",(+H435-G435),0)</f>
        <v>0</v>
      </c>
      <c r="M435" s="278">
        <f>IF(RIGHT(T435)="U",(+H435-G435),0)</f>
        <v>0</v>
      </c>
      <c r="N435" s="278">
        <f>IF(RIGHT(T435)="C",(+H435-G435),0)</f>
        <v>0</v>
      </c>
      <c r="O435" s="278">
        <f>IF(RIGHT(T435)="D",(+H435-G435),0)</f>
        <v>0</v>
      </c>
      <c r="P435" s="275"/>
      <c r="Q435" s="275"/>
      <c r="R435" s="275"/>
      <c r="S435" s="275"/>
      <c r="T435" s="299"/>
      <c r="U435" s="299"/>
      <c r="V435" s="299"/>
      <c r="W435" s="299"/>
      <c r="X435" s="266"/>
      <c r="Y435" s="292"/>
      <c r="Z435" s="292"/>
      <c r="AA435" s="292"/>
      <c r="AB435" s="292"/>
      <c r="AC435" s="282"/>
      <c r="AD435" s="292"/>
    </row>
    <row r="436" spans="1:47" s="297" customFormat="1" ht="30" customHeight="1">
      <c r="A436" s="291"/>
      <c r="B436" s="292"/>
      <c r="C436" s="293" t="s">
        <v>47</v>
      </c>
      <c r="D436" s="292"/>
      <c r="E436" s="274"/>
      <c r="F436" s="275" t="s">
        <v>43</v>
      </c>
      <c r="G436" s="315"/>
      <c r="H436" s="315"/>
      <c r="I436" s="275" t="s">
        <v>43</v>
      </c>
      <c r="J436" s="275" t="s">
        <v>43</v>
      </c>
      <c r="K436" s="277"/>
      <c r="L436" s="278">
        <f>SUM(L434:L435)</f>
        <v>0</v>
      </c>
      <c r="M436" s="278">
        <f t="shared" ref="M436:O436" si="119">SUM(M434:M435)</f>
        <v>0</v>
      </c>
      <c r="N436" s="278">
        <f t="shared" si="119"/>
        <v>0</v>
      </c>
      <c r="O436" s="278">
        <f t="shared" si="119"/>
        <v>0</v>
      </c>
      <c r="P436" s="275"/>
      <c r="Q436" s="275"/>
      <c r="R436" s="275"/>
      <c r="S436" s="275"/>
      <c r="T436" s="292"/>
      <c r="U436" s="292"/>
      <c r="V436" s="292"/>
      <c r="W436" s="308"/>
      <c r="X436" s="266"/>
      <c r="Y436" s="282">
        <f>$AE$9-((N436*24))</f>
        <v>744</v>
      </c>
      <c r="Z436" s="274">
        <v>433</v>
      </c>
      <c r="AA436" s="273">
        <v>279.245</v>
      </c>
      <c r="AB436" s="283">
        <f t="shared" ref="AB436" si="120">Z436*AA436</f>
        <v>120913.08500000001</v>
      </c>
      <c r="AC436" s="282">
        <f>(AB436*(Y436-L436*24))/Y436</f>
        <v>120913.08500000001</v>
      </c>
      <c r="AD436" s="282">
        <f t="shared" ref="AD436" si="121">(AC436/AB436)*100</f>
        <v>100</v>
      </c>
      <c r="AE436" s="296"/>
    </row>
    <row r="437" spans="1:47" s="286" customFormat="1" ht="30" customHeight="1">
      <c r="A437" s="270">
        <v>63</v>
      </c>
      <c r="B437" s="262" t="s">
        <v>157</v>
      </c>
      <c r="C437" s="309" t="s">
        <v>158</v>
      </c>
      <c r="D437" s="273">
        <v>279.245</v>
      </c>
      <c r="E437" s="274" t="s">
        <v>534</v>
      </c>
      <c r="F437" s="275" t="s">
        <v>43</v>
      </c>
      <c r="G437" s="305"/>
      <c r="H437" s="305"/>
      <c r="I437" s="277"/>
      <c r="J437" s="277"/>
      <c r="K437" s="277"/>
      <c r="L437" s="278">
        <f>IF(RIGHT(T437)="T",(+H437-G437),0)</f>
        <v>0</v>
      </c>
      <c r="M437" s="278">
        <f>IF(RIGHT(T437)="U",(+H437-G437),0)</f>
        <v>0</v>
      </c>
      <c r="N437" s="278">
        <f>IF(RIGHT(T437)="C",(+H437-G437),0)</f>
        <v>0</v>
      </c>
      <c r="O437" s="278">
        <f>IF(RIGHT(T437)="D",(+H437-G437),0)</f>
        <v>0</v>
      </c>
      <c r="P437" s="279"/>
      <c r="Q437" s="279"/>
      <c r="R437" s="279"/>
      <c r="S437" s="279"/>
      <c r="T437" s="306"/>
      <c r="U437" s="306"/>
      <c r="V437" s="306"/>
      <c r="W437" s="307"/>
      <c r="X437" s="266"/>
      <c r="Y437" s="282"/>
      <c r="Z437" s="274"/>
      <c r="AA437" s="273"/>
      <c r="AB437" s="283"/>
      <c r="AC437" s="282"/>
      <c r="AD437" s="282"/>
      <c r="AE437" s="343"/>
      <c r="AF437" s="344"/>
      <c r="AG437" s="259"/>
      <c r="AH437" s="259"/>
      <c r="AI437" s="259"/>
      <c r="AJ437" s="259"/>
      <c r="AK437" s="259"/>
      <c r="AL437" s="259"/>
      <c r="AM437" s="259"/>
      <c r="AN437" s="259"/>
      <c r="AO437" s="259"/>
      <c r="AP437" s="259"/>
      <c r="AQ437" s="259"/>
      <c r="AR437" s="259"/>
      <c r="AS437" s="259"/>
      <c r="AT437" s="259"/>
      <c r="AU437" s="259"/>
    </row>
    <row r="438" spans="1:47" s="286" customFormat="1" ht="30" customHeight="1">
      <c r="A438" s="270"/>
      <c r="B438" s="262"/>
      <c r="C438" s="309"/>
      <c r="D438" s="273"/>
      <c r="E438" s="274"/>
      <c r="F438" s="275"/>
      <c r="G438" s="289"/>
      <c r="H438" s="289"/>
      <c r="I438" s="277"/>
      <c r="J438" s="277"/>
      <c r="K438" s="277"/>
      <c r="L438" s="278">
        <f>IF(RIGHT(T438)="T",(+H438-G438),0)</f>
        <v>0</v>
      </c>
      <c r="M438" s="278">
        <f>IF(RIGHT(T438)="U",(+H438-G438),0)</f>
        <v>0</v>
      </c>
      <c r="N438" s="278">
        <f>IF(RIGHT(T438)="C",(+H438-G438),0)</f>
        <v>0</v>
      </c>
      <c r="O438" s="278">
        <f>IF(RIGHT(T438)="D",(+H438-G438),0)</f>
        <v>0</v>
      </c>
      <c r="P438" s="279"/>
      <c r="Q438" s="279"/>
      <c r="R438" s="279"/>
      <c r="S438" s="279"/>
      <c r="T438" s="188"/>
      <c r="U438" s="188"/>
      <c r="V438" s="188"/>
      <c r="W438" s="290"/>
      <c r="X438" s="266"/>
      <c r="Y438" s="282"/>
      <c r="Z438" s="274"/>
      <c r="AA438" s="273"/>
      <c r="AB438" s="283"/>
      <c r="AC438" s="282"/>
      <c r="AD438" s="282"/>
      <c r="AE438" s="343"/>
      <c r="AF438" s="344"/>
      <c r="AG438" s="259"/>
      <c r="AH438" s="259"/>
      <c r="AI438" s="259"/>
      <c r="AJ438" s="259"/>
      <c r="AK438" s="259"/>
      <c r="AL438" s="259"/>
      <c r="AM438" s="259"/>
      <c r="AN438" s="259"/>
      <c r="AO438" s="259"/>
      <c r="AP438" s="259"/>
      <c r="AQ438" s="259"/>
      <c r="AR438" s="259"/>
      <c r="AS438" s="259"/>
      <c r="AT438" s="259"/>
      <c r="AU438" s="259"/>
    </row>
    <row r="439" spans="1:47" s="297" customFormat="1" ht="30" customHeight="1">
      <c r="A439" s="291"/>
      <c r="B439" s="292"/>
      <c r="C439" s="293" t="s">
        <v>47</v>
      </c>
      <c r="D439" s="292"/>
      <c r="E439" s="274"/>
      <c r="F439" s="275" t="s">
        <v>43</v>
      </c>
      <c r="G439" s="315"/>
      <c r="H439" s="315"/>
      <c r="I439" s="275" t="s">
        <v>43</v>
      </c>
      <c r="J439" s="275" t="s">
        <v>43</v>
      </c>
      <c r="K439" s="277"/>
      <c r="L439" s="278">
        <f>SUM(L437:L438)</f>
        <v>0</v>
      </c>
      <c r="M439" s="278">
        <f t="shared" ref="M439:O439" si="122">SUM(M437:M438)</f>
        <v>0</v>
      </c>
      <c r="N439" s="278">
        <f t="shared" si="122"/>
        <v>0</v>
      </c>
      <c r="O439" s="278">
        <f t="shared" si="122"/>
        <v>0</v>
      </c>
      <c r="P439" s="278"/>
      <c r="Q439" s="278"/>
      <c r="R439" s="278"/>
      <c r="S439" s="278"/>
      <c r="T439" s="292"/>
      <c r="U439" s="292"/>
      <c r="V439" s="292"/>
      <c r="W439" s="308"/>
      <c r="X439" s="266"/>
      <c r="Y439" s="282">
        <f>$AE$9-((N439*24))</f>
        <v>744</v>
      </c>
      <c r="Z439" s="274">
        <v>433</v>
      </c>
      <c r="AA439" s="273">
        <v>279.245</v>
      </c>
      <c r="AB439" s="283">
        <f t="shared" ref="AB439" si="123">Z439*AA439</f>
        <v>120913.08500000001</v>
      </c>
      <c r="AC439" s="282">
        <f>(AB439*(Y439-L439*24))/Y439</f>
        <v>120913.08500000001</v>
      </c>
      <c r="AD439" s="282">
        <f t="shared" ref="AD439" si="124">(AC439/AB439)*100</f>
        <v>100</v>
      </c>
      <c r="AE439" s="296"/>
    </row>
    <row r="440" spans="1:47" s="332" customFormat="1" ht="30" customHeight="1">
      <c r="A440" s="270">
        <v>64</v>
      </c>
      <c r="B440" s="262" t="s">
        <v>159</v>
      </c>
      <c r="C440" s="309" t="s">
        <v>160</v>
      </c>
      <c r="D440" s="273">
        <v>224</v>
      </c>
      <c r="E440" s="274" t="s">
        <v>534</v>
      </c>
      <c r="F440" s="275" t="s">
        <v>43</v>
      </c>
      <c r="G440" s="276">
        <v>43097.384027777778</v>
      </c>
      <c r="H440" s="276">
        <v>43097.81527777778</v>
      </c>
      <c r="I440" s="274"/>
      <c r="J440" s="274"/>
      <c r="K440" s="274"/>
      <c r="L440" s="278">
        <f>IF(RIGHT(T440)="T",(+H440-G440),0)</f>
        <v>0.43125000000145519</v>
      </c>
      <c r="M440" s="278">
        <f>IF(RIGHT(T440)="U",(+H440-G440),0)</f>
        <v>0</v>
      </c>
      <c r="N440" s="278">
        <f>IF(RIGHT(T440)="C",(+H440-G440),0)</f>
        <v>0</v>
      </c>
      <c r="O440" s="278">
        <f>IF(RIGHT(T440)="D",(+H440-G440),0)</f>
        <v>0</v>
      </c>
      <c r="P440" s="279"/>
      <c r="Q440" s="279"/>
      <c r="R440" s="279"/>
      <c r="S440" s="279"/>
      <c r="T440" s="280" t="s">
        <v>464</v>
      </c>
      <c r="U440" s="280"/>
      <c r="V440" s="280"/>
      <c r="W440" s="281" t="s">
        <v>1442</v>
      </c>
      <c r="X440" s="266"/>
      <c r="Y440" s="282"/>
      <c r="Z440" s="187"/>
      <c r="AA440" s="187"/>
      <c r="AB440" s="187"/>
      <c r="AC440" s="282"/>
      <c r="AD440" s="187"/>
      <c r="AE440" s="343"/>
      <c r="AF440" s="356"/>
      <c r="AG440" s="331"/>
      <c r="AH440" s="331"/>
      <c r="AI440" s="331"/>
      <c r="AJ440" s="331"/>
      <c r="AK440" s="331"/>
      <c r="AL440" s="331"/>
      <c r="AM440" s="331"/>
      <c r="AN440" s="331"/>
      <c r="AO440" s="331"/>
      <c r="AP440" s="331"/>
      <c r="AQ440" s="331"/>
      <c r="AR440" s="331"/>
      <c r="AS440" s="331"/>
      <c r="AT440" s="331"/>
      <c r="AU440" s="331"/>
    </row>
    <row r="441" spans="1:47" s="332" customFormat="1" ht="30" customHeight="1">
      <c r="A441" s="270"/>
      <c r="B441" s="262"/>
      <c r="C441" s="309"/>
      <c r="D441" s="273"/>
      <c r="E441" s="274"/>
      <c r="F441" s="275"/>
      <c r="G441" s="357"/>
      <c r="H441" s="357"/>
      <c r="I441" s="274"/>
      <c r="J441" s="274"/>
      <c r="K441" s="274"/>
      <c r="L441" s="278">
        <f>IF(RIGHT(T441)="T",(+H441-G441),0)</f>
        <v>0</v>
      </c>
      <c r="M441" s="278">
        <f>IF(RIGHT(T441)="U",(+H441-G441),0)</f>
        <v>0</v>
      </c>
      <c r="N441" s="278">
        <f>IF(RIGHT(T441)="C",(+H441-G441),0)</f>
        <v>0</v>
      </c>
      <c r="O441" s="278">
        <f>IF(RIGHT(T441)="D",(+H441-G441),0)</f>
        <v>0</v>
      </c>
      <c r="P441" s="279"/>
      <c r="Q441" s="279"/>
      <c r="R441" s="279"/>
      <c r="S441" s="279"/>
      <c r="T441" s="357"/>
      <c r="U441" s="357"/>
      <c r="V441" s="357"/>
      <c r="W441" s="357"/>
      <c r="X441" s="266"/>
      <c r="Y441" s="282"/>
      <c r="Z441" s="187"/>
      <c r="AA441" s="187"/>
      <c r="AB441" s="187"/>
      <c r="AC441" s="282"/>
      <c r="AD441" s="187"/>
      <c r="AE441" s="343"/>
      <c r="AF441" s="356"/>
      <c r="AG441" s="331"/>
      <c r="AH441" s="331"/>
      <c r="AI441" s="331"/>
      <c r="AJ441" s="331"/>
      <c r="AK441" s="331"/>
      <c r="AL441" s="331"/>
      <c r="AM441" s="331"/>
      <c r="AN441" s="331"/>
      <c r="AO441" s="331"/>
      <c r="AP441" s="331"/>
      <c r="AQ441" s="331"/>
      <c r="AR441" s="331"/>
      <c r="AS441" s="331"/>
      <c r="AT441" s="331"/>
      <c r="AU441" s="331"/>
    </row>
    <row r="442" spans="1:47" s="297" customFormat="1" ht="30" customHeight="1" thickBot="1">
      <c r="A442" s="291"/>
      <c r="B442" s="292"/>
      <c r="C442" s="293" t="s">
        <v>47</v>
      </c>
      <c r="D442" s="292"/>
      <c r="E442" s="274"/>
      <c r="F442" s="275" t="s">
        <v>43</v>
      </c>
      <c r="G442" s="303"/>
      <c r="H442" s="303"/>
      <c r="I442" s="275" t="s">
        <v>43</v>
      </c>
      <c r="J442" s="275" t="s">
        <v>43</v>
      </c>
      <c r="K442" s="277"/>
      <c r="L442" s="278">
        <f>SUM(L440:L441)</f>
        <v>0.43125000000145519</v>
      </c>
      <c r="M442" s="278">
        <f>SUM(M440:M441)</f>
        <v>0</v>
      </c>
      <c r="N442" s="278">
        <f>SUM(N440:N441)</f>
        <v>0</v>
      </c>
      <c r="O442" s="278">
        <f>SUM(O440:O441)</f>
        <v>0</v>
      </c>
      <c r="P442" s="275"/>
      <c r="Q442" s="275"/>
      <c r="R442" s="275"/>
      <c r="S442" s="275"/>
      <c r="T442" s="303"/>
      <c r="U442" s="303"/>
      <c r="V442" s="303"/>
      <c r="W442" s="303"/>
      <c r="X442" s="266"/>
      <c r="Y442" s="282">
        <f>$AE$9-((N442*24))</f>
        <v>744</v>
      </c>
      <c r="Z442" s="274">
        <v>332</v>
      </c>
      <c r="AA442" s="273">
        <v>224</v>
      </c>
      <c r="AB442" s="283">
        <f>Z442*AA442</f>
        <v>74368</v>
      </c>
      <c r="AC442" s="282">
        <f>(AB442*(Y442-L442*24))/Y442</f>
        <v>73333.445161286829</v>
      </c>
      <c r="AD442" s="282">
        <f>(AC442/AB442)*100</f>
        <v>98.608870967737232</v>
      </c>
      <c r="AE442" s="296"/>
    </row>
    <row r="443" spans="1:47" s="286" customFormat="1" ht="30" customHeight="1" thickBot="1">
      <c r="A443" s="270">
        <v>65</v>
      </c>
      <c r="B443" s="262" t="s">
        <v>161</v>
      </c>
      <c r="C443" s="309" t="s">
        <v>162</v>
      </c>
      <c r="D443" s="273">
        <v>202</v>
      </c>
      <c r="E443" s="274" t="s">
        <v>534</v>
      </c>
      <c r="F443" s="275" t="s">
        <v>43</v>
      </c>
      <c r="G443" s="276">
        <v>43094.376388888886</v>
      </c>
      <c r="H443" s="276">
        <v>43094.804861111108</v>
      </c>
      <c r="I443" s="277"/>
      <c r="J443" s="277"/>
      <c r="K443" s="277"/>
      <c r="L443" s="278">
        <f>IF(RIGHT(T443)="T",(+H443-G443),0)</f>
        <v>0.42847222222189885</v>
      </c>
      <c r="M443" s="278">
        <f>IF(RIGHT(T443)="U",(+H443-G443),0)</f>
        <v>0</v>
      </c>
      <c r="N443" s="278">
        <f>IF(RIGHT(T443)="C",(+H443-G443),0)</f>
        <v>0</v>
      </c>
      <c r="O443" s="278">
        <f>IF(RIGHT(T443)="D",(+H443-G443),0)</f>
        <v>0</v>
      </c>
      <c r="P443" s="279"/>
      <c r="Q443" s="279"/>
      <c r="R443" s="279"/>
      <c r="S443" s="279"/>
      <c r="T443" s="280" t="s">
        <v>464</v>
      </c>
      <c r="U443" s="280"/>
      <c r="V443" s="280"/>
      <c r="W443" s="281" t="s">
        <v>1280</v>
      </c>
      <c r="X443" s="266"/>
      <c r="Y443" s="282"/>
      <c r="Z443" s="274"/>
      <c r="AA443" s="273"/>
      <c r="AB443" s="283"/>
      <c r="AC443" s="282"/>
      <c r="AD443" s="282"/>
      <c r="AE443" s="358"/>
      <c r="AF443" s="344"/>
      <c r="AG443" s="259"/>
      <c r="AH443" s="259"/>
      <c r="AI443" s="259"/>
      <c r="AJ443" s="259"/>
      <c r="AK443" s="259"/>
      <c r="AL443" s="259"/>
      <c r="AM443" s="259"/>
      <c r="AN443" s="259"/>
      <c r="AO443" s="259"/>
      <c r="AP443" s="259"/>
      <c r="AQ443" s="259"/>
      <c r="AR443" s="259"/>
      <c r="AS443" s="259"/>
      <c r="AT443" s="259"/>
      <c r="AU443" s="259"/>
    </row>
    <row r="444" spans="1:47" s="286" customFormat="1" ht="30" customHeight="1">
      <c r="A444" s="270"/>
      <c r="B444" s="262"/>
      <c r="C444" s="309"/>
      <c r="D444" s="273"/>
      <c r="E444" s="274"/>
      <c r="F444" s="275"/>
      <c r="G444" s="276">
        <v>43095.365972222222</v>
      </c>
      <c r="H444" s="276">
        <v>43095.813194444447</v>
      </c>
      <c r="I444" s="277"/>
      <c r="J444" s="277"/>
      <c r="K444" s="277"/>
      <c r="L444" s="278">
        <f>IF(RIGHT(T444)="T",(+H444-G444),0)</f>
        <v>0.44722222222480923</v>
      </c>
      <c r="M444" s="278">
        <f>IF(RIGHT(T444)="U",(+H444-G444),0)</f>
        <v>0</v>
      </c>
      <c r="N444" s="278">
        <f>IF(RIGHT(T444)="C",(+H444-G444),0)</f>
        <v>0</v>
      </c>
      <c r="O444" s="278">
        <f>IF(RIGHT(T444)="D",(+H444-G444),0)</f>
        <v>0</v>
      </c>
      <c r="P444" s="279"/>
      <c r="Q444" s="279"/>
      <c r="R444" s="279"/>
      <c r="S444" s="279"/>
      <c r="T444" s="280" t="s">
        <v>464</v>
      </c>
      <c r="U444" s="280"/>
      <c r="V444" s="280"/>
      <c r="W444" s="281" t="s">
        <v>1287</v>
      </c>
      <c r="X444" s="266"/>
      <c r="Y444" s="282"/>
      <c r="Z444" s="274"/>
      <c r="AA444" s="273"/>
      <c r="AB444" s="283"/>
      <c r="AC444" s="282"/>
      <c r="AD444" s="282"/>
      <c r="AE444" s="343"/>
      <c r="AF444" s="344"/>
      <c r="AG444" s="259"/>
      <c r="AH444" s="259"/>
      <c r="AI444" s="259"/>
      <c r="AJ444" s="259"/>
      <c r="AK444" s="259"/>
      <c r="AL444" s="259"/>
      <c r="AM444" s="259"/>
      <c r="AN444" s="259"/>
      <c r="AO444" s="259"/>
      <c r="AP444" s="259"/>
      <c r="AQ444" s="259"/>
      <c r="AR444" s="259"/>
      <c r="AS444" s="259"/>
      <c r="AT444" s="259"/>
      <c r="AU444" s="259"/>
    </row>
    <row r="445" spans="1:47" s="297" customFormat="1" ht="30" customHeight="1">
      <c r="A445" s="291"/>
      <c r="B445" s="292"/>
      <c r="C445" s="293" t="s">
        <v>47</v>
      </c>
      <c r="D445" s="292"/>
      <c r="E445" s="274"/>
      <c r="F445" s="275" t="s">
        <v>43</v>
      </c>
      <c r="G445" s="294"/>
      <c r="H445" s="294"/>
      <c r="I445" s="275" t="s">
        <v>43</v>
      </c>
      <c r="J445" s="275" t="s">
        <v>43</v>
      </c>
      <c r="K445" s="277"/>
      <c r="L445" s="278">
        <f>SUM(L443:L444)</f>
        <v>0.87569444444670808</v>
      </c>
      <c r="M445" s="278">
        <f>SUM(M443:M444)</f>
        <v>0</v>
      </c>
      <c r="N445" s="278">
        <f>SUM(N443:N444)</f>
        <v>0</v>
      </c>
      <c r="O445" s="278">
        <f>SUM(O443:O444)</f>
        <v>0</v>
      </c>
      <c r="P445" s="275"/>
      <c r="Q445" s="275"/>
      <c r="R445" s="275"/>
      <c r="S445" s="275"/>
      <c r="T445" s="292"/>
      <c r="U445" s="292"/>
      <c r="V445" s="292"/>
      <c r="W445" s="308"/>
      <c r="X445" s="266"/>
      <c r="Y445" s="282">
        <f>$AE$9-((N445*24))</f>
        <v>744</v>
      </c>
      <c r="Z445" s="274">
        <v>306</v>
      </c>
      <c r="AA445" s="273">
        <v>202</v>
      </c>
      <c r="AB445" s="283">
        <f t="shared" ref="AB445" si="125">Z445*AA445</f>
        <v>61812</v>
      </c>
      <c r="AC445" s="282">
        <f>(AB445*(Y445-L445*24))/Y445</f>
        <v>60065.921774189039</v>
      </c>
      <c r="AD445" s="282">
        <f>(AC445/AB445)*100</f>
        <v>97.175179211462236</v>
      </c>
      <c r="AE445" s="296"/>
    </row>
    <row r="446" spans="1:47" s="296" customFormat="1" ht="30" customHeight="1">
      <c r="A446" s="270">
        <v>66</v>
      </c>
      <c r="B446" s="271" t="s">
        <v>163</v>
      </c>
      <c r="C446" s="293" t="s">
        <v>164</v>
      </c>
      <c r="D446" s="273">
        <v>25.056999999999999</v>
      </c>
      <c r="E446" s="274" t="s">
        <v>534</v>
      </c>
      <c r="F446" s="275" t="s">
        <v>43</v>
      </c>
      <c r="G446" s="186"/>
      <c r="H446" s="186"/>
      <c r="I446" s="275" t="s">
        <v>43</v>
      </c>
      <c r="J446" s="275" t="s">
        <v>43</v>
      </c>
      <c r="K446" s="275" t="s">
        <v>43</v>
      </c>
      <c r="L446" s="278">
        <f>IF(RIGHT(T446)="T",(+H446-G446),0)</f>
        <v>0</v>
      </c>
      <c r="M446" s="278">
        <f>IF(RIGHT(T446)="U",(+H446-G446),0)</f>
        <v>0</v>
      </c>
      <c r="N446" s="278">
        <f>IF(RIGHT(T446)="C",(+H446-G446),0)</f>
        <v>0</v>
      </c>
      <c r="O446" s="278">
        <f>IF(RIGHT(T446)="D",(+H446-G446),0)</f>
        <v>0</v>
      </c>
      <c r="P446" s="275"/>
      <c r="Q446" s="275"/>
      <c r="R446" s="275"/>
      <c r="S446" s="275"/>
      <c r="T446" s="187"/>
      <c r="U446" s="187"/>
      <c r="V446" s="187"/>
      <c r="W446" s="287"/>
      <c r="X446" s="266"/>
      <c r="Y446" s="292"/>
      <c r="Z446" s="292"/>
      <c r="AA446" s="292"/>
      <c r="AB446" s="292"/>
      <c r="AC446" s="282"/>
      <c r="AD446" s="292"/>
    </row>
    <row r="447" spans="1:47" s="296" customFormat="1" ht="30" customHeight="1">
      <c r="A447" s="270"/>
      <c r="B447" s="271"/>
      <c r="C447" s="293"/>
      <c r="D447" s="273"/>
      <c r="E447" s="274"/>
      <c r="F447" s="275"/>
      <c r="G447" s="186"/>
      <c r="H447" s="186"/>
      <c r="I447" s="275"/>
      <c r="J447" s="275"/>
      <c r="K447" s="275"/>
      <c r="L447" s="278">
        <f>IF(RIGHT(T447)="T",(+H447-G447),0)</f>
        <v>0</v>
      </c>
      <c r="M447" s="278">
        <f>IF(RIGHT(T447)="U",(+H447-G447),0)</f>
        <v>0</v>
      </c>
      <c r="N447" s="278">
        <f>IF(RIGHT(T447)="C",(+H447-G447),0)</f>
        <v>0</v>
      </c>
      <c r="O447" s="278">
        <f>IF(RIGHT(T447)="D",(+H447-G447),0)</f>
        <v>0</v>
      </c>
      <c r="P447" s="275"/>
      <c r="Q447" s="275"/>
      <c r="R447" s="275"/>
      <c r="S447" s="275"/>
      <c r="T447" s="187"/>
      <c r="U447" s="187"/>
      <c r="V447" s="187"/>
      <c r="W447" s="287"/>
      <c r="X447" s="266"/>
      <c r="Y447" s="292"/>
      <c r="Z447" s="292"/>
      <c r="AA447" s="292"/>
      <c r="AB447" s="292"/>
      <c r="AC447" s="282"/>
      <c r="AD447" s="292"/>
    </row>
    <row r="448" spans="1:47" s="296" customFormat="1" ht="30" customHeight="1">
      <c r="A448" s="270"/>
      <c r="B448" s="271"/>
      <c r="C448" s="293"/>
      <c r="D448" s="273"/>
      <c r="E448" s="274"/>
      <c r="F448" s="275"/>
      <c r="G448" s="186"/>
      <c r="H448" s="186"/>
      <c r="I448" s="275"/>
      <c r="J448" s="275"/>
      <c r="K448" s="275"/>
      <c r="L448" s="278">
        <f>IF(RIGHT(T448)="T",(+H448-G448),0)</f>
        <v>0</v>
      </c>
      <c r="M448" s="278">
        <f>IF(RIGHT(T448)="U",(+H448-G448),0)</f>
        <v>0</v>
      </c>
      <c r="N448" s="278">
        <f>IF(RIGHT(T448)="C",(+H448-G448),0)</f>
        <v>0</v>
      </c>
      <c r="O448" s="278">
        <f>IF(RIGHT(T448)="D",(+H448-G448),0)</f>
        <v>0</v>
      </c>
      <c r="P448" s="275"/>
      <c r="Q448" s="275"/>
      <c r="R448" s="275"/>
      <c r="S448" s="275"/>
      <c r="T448" s="187"/>
      <c r="U448" s="187"/>
      <c r="V448" s="187"/>
      <c r="W448" s="287"/>
      <c r="X448" s="266"/>
      <c r="Y448" s="292"/>
      <c r="Z448" s="292"/>
      <c r="AA448" s="292"/>
      <c r="AB448" s="292"/>
      <c r="AC448" s="282"/>
      <c r="AD448" s="292"/>
    </row>
    <row r="449" spans="1:47" s="297" customFormat="1" ht="30" customHeight="1">
      <c r="A449" s="298"/>
      <c r="B449" s="292"/>
      <c r="C449" s="293" t="s">
        <v>47</v>
      </c>
      <c r="D449" s="292"/>
      <c r="E449" s="274"/>
      <c r="F449" s="275" t="s">
        <v>43</v>
      </c>
      <c r="G449" s="303"/>
      <c r="H449" s="303"/>
      <c r="I449" s="275" t="s">
        <v>43</v>
      </c>
      <c r="J449" s="275" t="s">
        <v>43</v>
      </c>
      <c r="K449" s="277"/>
      <c r="L449" s="278">
        <f>SUM(L446:L448)</f>
        <v>0</v>
      </c>
      <c r="M449" s="278">
        <f>SUM(M446:M448)</f>
        <v>0</v>
      </c>
      <c r="N449" s="278">
        <f>SUM(N446:N448)</f>
        <v>0</v>
      </c>
      <c r="O449" s="278">
        <f>SUM(O446:O448)</f>
        <v>0</v>
      </c>
      <c r="P449" s="275"/>
      <c r="Q449" s="275"/>
      <c r="R449" s="275"/>
      <c r="S449" s="275"/>
      <c r="T449" s="292"/>
      <c r="U449" s="292"/>
      <c r="V449" s="292"/>
      <c r="W449" s="308"/>
      <c r="X449" s="266"/>
      <c r="Y449" s="282">
        <f>$AE$9-((N449*24))</f>
        <v>744</v>
      </c>
      <c r="Z449" s="274">
        <v>515</v>
      </c>
      <c r="AA449" s="273">
        <v>25.056999999999999</v>
      </c>
      <c r="AB449" s="283">
        <f t="shared" ref="AB449" si="126">Z449*AA449</f>
        <v>12904.355</v>
      </c>
      <c r="AC449" s="282">
        <f>(AB449*(Y449-L449*24))/Y449</f>
        <v>12904.355</v>
      </c>
      <c r="AD449" s="282">
        <f t="shared" ref="AD449" si="127">(AC449/AB449)*100</f>
        <v>100</v>
      </c>
      <c r="AE449" s="296"/>
      <c r="AF449" s="296"/>
    </row>
    <row r="450" spans="1:47" s="286" customFormat="1" ht="30" customHeight="1">
      <c r="A450" s="291">
        <v>67</v>
      </c>
      <c r="B450" s="262" t="s">
        <v>165</v>
      </c>
      <c r="C450" s="309" t="s">
        <v>166</v>
      </c>
      <c r="D450" s="273">
        <v>330.95299999999997</v>
      </c>
      <c r="E450" s="274" t="s">
        <v>534</v>
      </c>
      <c r="F450" s="275" t="s">
        <v>43</v>
      </c>
      <c r="G450" s="276">
        <v>43092.379166666666</v>
      </c>
      <c r="H450" s="276">
        <v>43092.917361111111</v>
      </c>
      <c r="I450" s="277"/>
      <c r="J450" s="277"/>
      <c r="K450" s="277"/>
      <c r="L450" s="278">
        <f>IF(RIGHT(T450)="T",(+H450-G450),0)</f>
        <v>0.53819444444525288</v>
      </c>
      <c r="M450" s="278">
        <f>IF(RIGHT(T450)="U",(+H450-G450),0)</f>
        <v>0</v>
      </c>
      <c r="N450" s="278">
        <f>IF(RIGHT(T450)="C",(+H450-G450),0)</f>
        <v>0</v>
      </c>
      <c r="O450" s="278">
        <f>IF(RIGHT(T450)="D",(+H450-G450),0)</f>
        <v>0</v>
      </c>
      <c r="P450" s="279"/>
      <c r="Q450" s="279"/>
      <c r="R450" s="279"/>
      <c r="S450" s="279"/>
      <c r="T450" s="280" t="s">
        <v>464</v>
      </c>
      <c r="U450" s="280"/>
      <c r="V450" s="280"/>
      <c r="W450" s="281" t="s">
        <v>1280</v>
      </c>
      <c r="X450" s="266"/>
      <c r="Y450" s="282"/>
      <c r="Z450" s="282"/>
      <c r="AA450" s="282"/>
      <c r="AB450" s="282"/>
      <c r="AC450" s="282"/>
      <c r="AD450" s="282"/>
      <c r="AE450" s="343"/>
      <c r="AF450" s="344"/>
      <c r="AG450" s="259"/>
      <c r="AH450" s="259"/>
      <c r="AI450" s="259"/>
      <c r="AJ450" s="259"/>
      <c r="AK450" s="259"/>
      <c r="AL450" s="259"/>
      <c r="AM450" s="259"/>
      <c r="AN450" s="259"/>
      <c r="AO450" s="259"/>
      <c r="AP450" s="259"/>
      <c r="AQ450" s="259"/>
      <c r="AR450" s="259"/>
      <c r="AS450" s="259"/>
      <c r="AT450" s="259"/>
      <c r="AU450" s="259"/>
    </row>
    <row r="451" spans="1:47" s="286" customFormat="1" ht="30" customHeight="1">
      <c r="A451" s="291"/>
      <c r="B451" s="262"/>
      <c r="C451" s="309"/>
      <c r="D451" s="273"/>
      <c r="E451" s="274"/>
      <c r="F451" s="275"/>
      <c r="G451" s="276">
        <v>43093.384722222225</v>
      </c>
      <c r="H451" s="276">
        <v>43093.818749999999</v>
      </c>
      <c r="I451" s="277"/>
      <c r="J451" s="277"/>
      <c r="K451" s="277"/>
      <c r="L451" s="278">
        <f>IF(RIGHT(T451)="T",(+H451-G451),0)</f>
        <v>0.43402777777373558</v>
      </c>
      <c r="M451" s="278">
        <f>IF(RIGHT(T451)="U",(+H451-G451),0)</f>
        <v>0</v>
      </c>
      <c r="N451" s="278">
        <f>IF(RIGHT(T451)="C",(+H451-G451),0)</f>
        <v>0</v>
      </c>
      <c r="O451" s="278">
        <f>IF(RIGHT(T451)="D",(+H451-G451),0)</f>
        <v>0</v>
      </c>
      <c r="P451" s="279"/>
      <c r="Q451" s="279"/>
      <c r="R451" s="279"/>
      <c r="S451" s="279"/>
      <c r="T451" s="280" t="s">
        <v>464</v>
      </c>
      <c r="U451" s="280"/>
      <c r="V451" s="280"/>
      <c r="W451" s="281" t="s">
        <v>1280</v>
      </c>
      <c r="X451" s="266"/>
      <c r="Y451" s="282"/>
      <c r="Z451" s="282"/>
      <c r="AA451" s="282"/>
      <c r="AB451" s="282"/>
      <c r="AC451" s="282"/>
      <c r="AD451" s="282"/>
      <c r="AE451" s="343"/>
      <c r="AF451" s="344"/>
      <c r="AG451" s="259"/>
      <c r="AH451" s="259"/>
      <c r="AI451" s="259"/>
      <c r="AJ451" s="259"/>
      <c r="AK451" s="259"/>
      <c r="AL451" s="259"/>
      <c r="AM451" s="259"/>
      <c r="AN451" s="259"/>
      <c r="AO451" s="259"/>
      <c r="AP451" s="259"/>
      <c r="AQ451" s="259"/>
      <c r="AR451" s="259"/>
      <c r="AS451" s="259"/>
      <c r="AT451" s="259"/>
      <c r="AU451" s="259"/>
    </row>
    <row r="452" spans="1:47" s="286" customFormat="1" ht="30" customHeight="1">
      <c r="A452" s="291"/>
      <c r="B452" s="262"/>
      <c r="C452" s="309"/>
      <c r="D452" s="273"/>
      <c r="E452" s="274"/>
      <c r="F452" s="275"/>
      <c r="G452" s="276">
        <v>43100.102777777778</v>
      </c>
      <c r="H452" s="276">
        <v>43100.710416666669</v>
      </c>
      <c r="I452" s="277"/>
      <c r="J452" s="277"/>
      <c r="K452" s="277"/>
      <c r="L452" s="278">
        <f>IF(RIGHT(T452)="T",(+H452-G452),0)</f>
        <v>0</v>
      </c>
      <c r="M452" s="278">
        <f>IF(RIGHT(T452)="U",(+H452-G452),0)</f>
        <v>0</v>
      </c>
      <c r="N452" s="278">
        <f>IF(RIGHT(T452)="C",(+H452-G452),0)</f>
        <v>0.60763888889050577</v>
      </c>
      <c r="O452" s="278">
        <f>IF(RIGHT(T452)="D",(+H452-G452),0)</f>
        <v>0</v>
      </c>
      <c r="P452" s="279"/>
      <c r="Q452" s="279"/>
      <c r="R452" s="279"/>
      <c r="S452" s="279"/>
      <c r="T452" s="276" t="s">
        <v>1190</v>
      </c>
      <c r="U452" s="276"/>
      <c r="V452" s="276"/>
      <c r="W452" s="310" t="s">
        <v>1446</v>
      </c>
      <c r="X452" s="266"/>
      <c r="Y452" s="282"/>
      <c r="Z452" s="282"/>
      <c r="AA452" s="282"/>
      <c r="AB452" s="282"/>
      <c r="AC452" s="282"/>
      <c r="AD452" s="282"/>
      <c r="AE452" s="343"/>
      <c r="AF452" s="344"/>
      <c r="AG452" s="259"/>
      <c r="AH452" s="259"/>
      <c r="AI452" s="259"/>
      <c r="AJ452" s="259"/>
      <c r="AK452" s="259"/>
      <c r="AL452" s="259"/>
      <c r="AM452" s="259"/>
      <c r="AN452" s="259"/>
      <c r="AO452" s="259"/>
      <c r="AP452" s="259"/>
      <c r="AQ452" s="259"/>
      <c r="AR452" s="259"/>
      <c r="AS452" s="259"/>
      <c r="AT452" s="259"/>
      <c r="AU452" s="259"/>
    </row>
    <row r="453" spans="1:47" s="297" customFormat="1" ht="30" customHeight="1">
      <c r="A453" s="298"/>
      <c r="B453" s="292"/>
      <c r="C453" s="293" t="s">
        <v>47</v>
      </c>
      <c r="D453" s="292"/>
      <c r="E453" s="274"/>
      <c r="F453" s="275" t="s">
        <v>43</v>
      </c>
      <c r="G453" s="316"/>
      <c r="H453" s="316"/>
      <c r="I453" s="275" t="s">
        <v>43</v>
      </c>
      <c r="J453" s="275" t="s">
        <v>43</v>
      </c>
      <c r="K453" s="277"/>
      <c r="L453" s="278">
        <f>SUM(L450:L452)</f>
        <v>0.97222222221898846</v>
      </c>
      <c r="M453" s="278">
        <f t="shared" ref="M453:O453" si="128">SUM(M450:M452)</f>
        <v>0</v>
      </c>
      <c r="N453" s="278">
        <f t="shared" si="128"/>
        <v>0.60763888889050577</v>
      </c>
      <c r="O453" s="278">
        <f t="shared" si="128"/>
        <v>0</v>
      </c>
      <c r="P453" s="275"/>
      <c r="Q453" s="275"/>
      <c r="R453" s="275"/>
      <c r="S453" s="275"/>
      <c r="T453" s="292"/>
      <c r="U453" s="292"/>
      <c r="V453" s="292"/>
      <c r="W453" s="308"/>
      <c r="X453" s="266"/>
      <c r="Y453" s="282">
        <f>$AE$9-((N453*24))</f>
        <v>729.41666666662786</v>
      </c>
      <c r="Z453" s="274">
        <v>236</v>
      </c>
      <c r="AA453" s="273">
        <v>330.95299999999997</v>
      </c>
      <c r="AB453" s="283">
        <f t="shared" ref="AB453" si="129">Z453*AA453</f>
        <v>78104.907999999996</v>
      </c>
      <c r="AC453" s="282">
        <f>(AB453*(Y453-L453*24))/Y453</f>
        <v>75606.407572726108</v>
      </c>
      <c r="AD453" s="282">
        <f t="shared" ref="AD453" si="130">(AC453/AB453)*100</f>
        <v>96.801096766833282</v>
      </c>
      <c r="AE453" s="296"/>
    </row>
    <row r="454" spans="1:47" s="296" customFormat="1" ht="30" customHeight="1">
      <c r="A454" s="270">
        <v>68</v>
      </c>
      <c r="B454" s="271" t="s">
        <v>167</v>
      </c>
      <c r="C454" s="293" t="s">
        <v>168</v>
      </c>
      <c r="D454" s="273">
        <v>408.6</v>
      </c>
      <c r="E454" s="274" t="s">
        <v>534</v>
      </c>
      <c r="F454" s="275" t="s">
        <v>43</v>
      </c>
      <c r="G454" s="276">
        <v>43076.380555555559</v>
      </c>
      <c r="H454" s="276">
        <v>43078.940972222219</v>
      </c>
      <c r="I454" s="275" t="s">
        <v>43</v>
      </c>
      <c r="J454" s="275" t="s">
        <v>43</v>
      </c>
      <c r="K454" s="277"/>
      <c r="L454" s="278">
        <f>IF(RIGHT(T454)="T",(+H454-G454),0)</f>
        <v>0</v>
      </c>
      <c r="M454" s="278">
        <f>IF(RIGHT(T454)="U",(+H454-G454),0)</f>
        <v>0</v>
      </c>
      <c r="N454" s="278">
        <f>IF(RIGHT(T454)="C",(+H454-G454),0)</f>
        <v>0</v>
      </c>
      <c r="O454" s="278">
        <f>IF(RIGHT(T454)="D",(+H454-G454),0)</f>
        <v>2.5604166666598758</v>
      </c>
      <c r="P454" s="275"/>
      <c r="Q454" s="275"/>
      <c r="R454" s="275"/>
      <c r="S454" s="275"/>
      <c r="T454" s="280" t="s">
        <v>462</v>
      </c>
      <c r="U454" s="280"/>
      <c r="V454" s="280"/>
      <c r="W454" s="281" t="s">
        <v>1448</v>
      </c>
      <c r="X454" s="266"/>
      <c r="Y454" s="292"/>
      <c r="Z454" s="292"/>
      <c r="AA454" s="292"/>
      <c r="AB454" s="292"/>
      <c r="AC454" s="282"/>
      <c r="AD454" s="292"/>
    </row>
    <row r="455" spans="1:47" s="296" customFormat="1" ht="30" customHeight="1">
      <c r="A455" s="270"/>
      <c r="B455" s="271"/>
      <c r="C455" s="293"/>
      <c r="D455" s="273"/>
      <c r="E455" s="274"/>
      <c r="F455" s="275"/>
      <c r="G455" s="276">
        <v>43094.724305555559</v>
      </c>
      <c r="H455" s="276">
        <v>43094.770833333336</v>
      </c>
      <c r="I455" s="275"/>
      <c r="J455" s="275"/>
      <c r="K455" s="277"/>
      <c r="L455" s="278">
        <f>IF(RIGHT(T455)="T",(+H455-G455),0)</f>
        <v>0</v>
      </c>
      <c r="M455" s="278">
        <f>IF(RIGHT(T455)="U",(+H455-G455),0)</f>
        <v>4.6527777776645962E-2</v>
      </c>
      <c r="N455" s="278">
        <f>IF(RIGHT(T455)="C",(+H455-G455),0)</f>
        <v>0</v>
      </c>
      <c r="O455" s="278">
        <f>IF(RIGHT(T455)="D",(+H455-G455),0)</f>
        <v>0</v>
      </c>
      <c r="P455" s="275"/>
      <c r="Q455" s="275"/>
      <c r="R455" s="275"/>
      <c r="S455" s="275"/>
      <c r="T455" s="276" t="s">
        <v>1155</v>
      </c>
      <c r="U455" s="276"/>
      <c r="V455" s="276"/>
      <c r="W455" s="310" t="s">
        <v>1364</v>
      </c>
      <c r="X455" s="266"/>
      <c r="Y455" s="292"/>
      <c r="Z455" s="292"/>
      <c r="AA455" s="292"/>
      <c r="AB455" s="292"/>
      <c r="AC455" s="282"/>
      <c r="AD455" s="292"/>
    </row>
    <row r="456" spans="1:47" s="296" customFormat="1" ht="30" customHeight="1">
      <c r="A456" s="270"/>
      <c r="B456" s="271"/>
      <c r="C456" s="293"/>
      <c r="D456" s="273"/>
      <c r="E456" s="274"/>
      <c r="F456" s="275"/>
      <c r="G456" s="313"/>
      <c r="H456" s="313"/>
      <c r="I456" s="275" t="s">
        <v>43</v>
      </c>
      <c r="J456" s="275" t="s">
        <v>43</v>
      </c>
      <c r="K456" s="277"/>
      <c r="L456" s="278">
        <f>IF(RIGHT(T456)="T",(+H456-G456),0)</f>
        <v>0</v>
      </c>
      <c r="M456" s="278">
        <f>IF(RIGHT(T456)="U",(+H456-G456),0)</f>
        <v>0</v>
      </c>
      <c r="N456" s="278">
        <f>IF(RIGHT(T456)="C",(+H456-G456),0)</f>
        <v>0</v>
      </c>
      <c r="O456" s="278">
        <f>IF(RIGHT(T456)="D",(+H456-G456),0)</f>
        <v>0</v>
      </c>
      <c r="P456" s="275"/>
      <c r="Q456" s="275"/>
      <c r="R456" s="275"/>
      <c r="S456" s="275"/>
      <c r="T456" s="187"/>
      <c r="U456" s="187"/>
      <c r="V456" s="187"/>
      <c r="W456" s="290"/>
      <c r="X456" s="266"/>
      <c r="Y456" s="292"/>
      <c r="Z456" s="292"/>
      <c r="AA456" s="292"/>
      <c r="AB456" s="292"/>
      <c r="AC456" s="282"/>
      <c r="AD456" s="292"/>
    </row>
    <row r="457" spans="1:47" s="297" customFormat="1" ht="30" customHeight="1">
      <c r="A457" s="298"/>
      <c r="B457" s="292"/>
      <c r="C457" s="293" t="s">
        <v>47</v>
      </c>
      <c r="D457" s="292"/>
      <c r="E457" s="274"/>
      <c r="F457" s="275" t="s">
        <v>43</v>
      </c>
      <c r="G457" s="315"/>
      <c r="H457" s="315"/>
      <c r="I457" s="275" t="s">
        <v>43</v>
      </c>
      <c r="J457" s="275" t="s">
        <v>43</v>
      </c>
      <c r="K457" s="277"/>
      <c r="L457" s="278">
        <f>SUM(L454:L456)</f>
        <v>0</v>
      </c>
      <c r="M457" s="278">
        <f>SUM(M454:M456)</f>
        <v>4.6527777776645962E-2</v>
      </c>
      <c r="N457" s="278">
        <f>SUM(N454:N456)</f>
        <v>0</v>
      </c>
      <c r="O457" s="278">
        <f>SUM(O454:O456)</f>
        <v>2.5604166666598758</v>
      </c>
      <c r="P457" s="275"/>
      <c r="Q457" s="275"/>
      <c r="R457" s="275"/>
      <c r="S457" s="275"/>
      <c r="T457" s="292"/>
      <c r="U457" s="292"/>
      <c r="V457" s="292"/>
      <c r="W457" s="308"/>
      <c r="X457" s="266"/>
      <c r="Y457" s="282">
        <f>$AE$9-((N457*24))</f>
        <v>744</v>
      </c>
      <c r="Z457" s="274">
        <v>337</v>
      </c>
      <c r="AA457" s="273">
        <v>408.6</v>
      </c>
      <c r="AB457" s="283">
        <f t="shared" ref="AB457" si="131">Z457*AA457</f>
        <v>137698.20000000001</v>
      </c>
      <c r="AC457" s="282">
        <f>(AB457*(Y457-L457*24))/Y457</f>
        <v>137698.20000000001</v>
      </c>
      <c r="AD457" s="282">
        <f t="shared" ref="AD457" si="132">(AC457/AB457)*100</f>
        <v>100</v>
      </c>
      <c r="AE457" s="296"/>
    </row>
    <row r="458" spans="1:47" s="286" customFormat="1" ht="29.25" customHeight="1">
      <c r="A458" s="270">
        <v>69</v>
      </c>
      <c r="B458" s="262" t="s">
        <v>169</v>
      </c>
      <c r="C458" s="309" t="s">
        <v>170</v>
      </c>
      <c r="D458" s="273">
        <v>42.026000000000003</v>
      </c>
      <c r="E458" s="274" t="s">
        <v>534</v>
      </c>
      <c r="F458" s="275" t="s">
        <v>43</v>
      </c>
      <c r="G458" s="337"/>
      <c r="H458" s="337"/>
      <c r="I458" s="275" t="s">
        <v>43</v>
      </c>
      <c r="J458" s="275" t="s">
        <v>43</v>
      </c>
      <c r="K458" s="277"/>
      <c r="L458" s="278">
        <f>IF(RIGHT(T458)="T",(+H458-G458),0)</f>
        <v>0</v>
      </c>
      <c r="M458" s="278">
        <f>IF(RIGHT(T458)="U",(+H458-G458),0)</f>
        <v>0</v>
      </c>
      <c r="N458" s="278">
        <f>IF(RIGHT(T458)="C",(+H458-G458),0)</f>
        <v>0</v>
      </c>
      <c r="O458" s="278">
        <f>IF(RIGHT(T458)="D",(+H458-G458),0)</f>
        <v>0</v>
      </c>
      <c r="P458" s="275"/>
      <c r="Q458" s="275"/>
      <c r="R458" s="275"/>
      <c r="S458" s="275"/>
      <c r="T458" s="300"/>
      <c r="U458" s="300"/>
      <c r="V458" s="300"/>
      <c r="W458" s="301"/>
      <c r="X458" s="266"/>
      <c r="Y458" s="292"/>
      <c r="Z458" s="292"/>
      <c r="AA458" s="292"/>
      <c r="AB458" s="292"/>
      <c r="AC458" s="282"/>
      <c r="AD458" s="292"/>
      <c r="AE458" s="343"/>
      <c r="AF458" s="344"/>
      <c r="AG458" s="259"/>
      <c r="AH458" s="259"/>
      <c r="AI458" s="259"/>
      <c r="AJ458" s="259"/>
      <c r="AK458" s="259"/>
      <c r="AL458" s="259"/>
      <c r="AM458" s="259"/>
      <c r="AN458" s="259"/>
      <c r="AO458" s="259"/>
      <c r="AP458" s="259"/>
      <c r="AQ458" s="259"/>
      <c r="AR458" s="259"/>
      <c r="AS458" s="259"/>
      <c r="AT458" s="259"/>
      <c r="AU458" s="259"/>
    </row>
    <row r="459" spans="1:47" s="286" customFormat="1" ht="29.25" customHeight="1">
      <c r="A459" s="270"/>
      <c r="B459" s="262"/>
      <c r="C459" s="309"/>
      <c r="D459" s="273"/>
      <c r="E459" s="274"/>
      <c r="F459" s="275"/>
      <c r="G459" s="186"/>
      <c r="H459" s="186"/>
      <c r="I459" s="275"/>
      <c r="J459" s="275"/>
      <c r="K459" s="277"/>
      <c r="L459" s="278">
        <f>IF(RIGHT(T459)="T",(+H459-G459),0)</f>
        <v>0</v>
      </c>
      <c r="M459" s="278">
        <f>IF(RIGHT(T459)="U",(+H459-G459),0)</f>
        <v>0</v>
      </c>
      <c r="N459" s="278">
        <f>IF(RIGHT(T459)="C",(+H459-G459),0)</f>
        <v>0</v>
      </c>
      <c r="O459" s="278">
        <f>IF(RIGHT(T459)="D",(+H459-G459),0)</f>
        <v>0</v>
      </c>
      <c r="P459" s="275"/>
      <c r="Q459" s="275"/>
      <c r="R459" s="275"/>
      <c r="S459" s="275"/>
      <c r="T459" s="187"/>
      <c r="U459" s="187"/>
      <c r="V459" s="187"/>
      <c r="W459" s="302"/>
      <c r="X459" s="266"/>
      <c r="Y459" s="292"/>
      <c r="Z459" s="292"/>
      <c r="AA459" s="292"/>
      <c r="AB459" s="292"/>
      <c r="AC459" s="282"/>
      <c r="AD459" s="292"/>
      <c r="AE459" s="343"/>
      <c r="AF459" s="344"/>
      <c r="AG459" s="259"/>
      <c r="AH459" s="259"/>
      <c r="AI459" s="259"/>
      <c r="AJ459" s="259"/>
      <c r="AK459" s="259"/>
      <c r="AL459" s="259"/>
      <c r="AM459" s="259"/>
      <c r="AN459" s="259"/>
      <c r="AO459" s="259"/>
      <c r="AP459" s="259"/>
      <c r="AQ459" s="259"/>
      <c r="AR459" s="259"/>
      <c r="AS459" s="259"/>
      <c r="AT459" s="259"/>
      <c r="AU459" s="259"/>
    </row>
    <row r="460" spans="1:47" s="286" customFormat="1" ht="29.25" customHeight="1">
      <c r="A460" s="270"/>
      <c r="B460" s="262"/>
      <c r="C460" s="309"/>
      <c r="D460" s="273"/>
      <c r="E460" s="274"/>
      <c r="F460" s="275"/>
      <c r="G460" s="186"/>
      <c r="H460" s="188"/>
      <c r="I460" s="275"/>
      <c r="J460" s="275"/>
      <c r="K460" s="277"/>
      <c r="L460" s="278">
        <f>IF(RIGHT(T460)="T",(+H460-G460),0)</f>
        <v>0</v>
      </c>
      <c r="M460" s="278">
        <f>IF(RIGHT(T460)="U",(+H460-G460),0)</f>
        <v>0</v>
      </c>
      <c r="N460" s="278">
        <f>IF(RIGHT(T460)="C",(+H460-G460),0)</f>
        <v>0</v>
      </c>
      <c r="O460" s="278">
        <f>IF(RIGHT(T460)="D",(+H460-G460),0)</f>
        <v>0</v>
      </c>
      <c r="P460" s="275"/>
      <c r="Q460" s="275"/>
      <c r="R460" s="275"/>
      <c r="S460" s="275"/>
      <c r="T460" s="187"/>
      <c r="U460" s="187"/>
      <c r="V460" s="187"/>
      <c r="W460" s="302"/>
      <c r="X460" s="266"/>
      <c r="Y460" s="292"/>
      <c r="Z460" s="292"/>
      <c r="AA460" s="292"/>
      <c r="AB460" s="292"/>
      <c r="AC460" s="282"/>
      <c r="AD460" s="292"/>
      <c r="AE460" s="343"/>
      <c r="AF460" s="344"/>
      <c r="AG460" s="259"/>
      <c r="AH460" s="259"/>
      <c r="AI460" s="259"/>
      <c r="AJ460" s="259"/>
      <c r="AK460" s="259"/>
      <c r="AL460" s="259"/>
      <c r="AM460" s="259"/>
      <c r="AN460" s="259"/>
      <c r="AO460" s="259"/>
      <c r="AP460" s="259"/>
      <c r="AQ460" s="259"/>
      <c r="AR460" s="259"/>
      <c r="AS460" s="259"/>
      <c r="AT460" s="259"/>
      <c r="AU460" s="259"/>
    </row>
    <row r="461" spans="1:47" s="286" customFormat="1" ht="30" customHeight="1">
      <c r="A461" s="270"/>
      <c r="B461" s="262"/>
      <c r="C461" s="293" t="s">
        <v>47</v>
      </c>
      <c r="D461" s="292"/>
      <c r="E461" s="274"/>
      <c r="F461" s="275" t="s">
        <v>43</v>
      </c>
      <c r="G461" s="294"/>
      <c r="H461" s="294"/>
      <c r="I461" s="275" t="s">
        <v>43</v>
      </c>
      <c r="J461" s="275" t="s">
        <v>43</v>
      </c>
      <c r="K461" s="277"/>
      <c r="L461" s="278">
        <f>SUM(L458:L458)</f>
        <v>0</v>
      </c>
      <c r="M461" s="278">
        <f>SUM(M458:M458)</f>
        <v>0</v>
      </c>
      <c r="N461" s="278">
        <f>SUM(N458:N458)</f>
        <v>0</v>
      </c>
      <c r="O461" s="278">
        <f>SUM(O458:O458)</f>
        <v>0</v>
      </c>
      <c r="P461" s="275"/>
      <c r="Q461" s="275"/>
      <c r="R461" s="275"/>
      <c r="S461" s="275"/>
      <c r="T461" s="292"/>
      <c r="U461" s="292"/>
      <c r="V461" s="292"/>
      <c r="W461" s="308"/>
      <c r="X461" s="266"/>
      <c r="Y461" s="282">
        <f>$AE$9-((N461*24))</f>
        <v>744</v>
      </c>
      <c r="Z461" s="274">
        <v>515</v>
      </c>
      <c r="AA461" s="273">
        <v>42.026000000000003</v>
      </c>
      <c r="AB461" s="283">
        <f t="shared" ref="AB461" si="133">Z461*AA461</f>
        <v>21643.390000000003</v>
      </c>
      <c r="AC461" s="282">
        <f>(AB461*(Y461-L461*24))/Y461</f>
        <v>21643.390000000003</v>
      </c>
      <c r="AD461" s="282">
        <f t="shared" ref="AD461" si="134">(AC461/AB461)*100</f>
        <v>100</v>
      </c>
      <c r="AE461" s="343"/>
      <c r="AF461" s="344"/>
      <c r="AG461" s="259"/>
      <c r="AH461" s="259"/>
      <c r="AI461" s="259"/>
      <c r="AJ461" s="259"/>
      <c r="AK461" s="259"/>
      <c r="AL461" s="259"/>
      <c r="AM461" s="259"/>
      <c r="AN461" s="259"/>
      <c r="AO461" s="259"/>
      <c r="AP461" s="259"/>
      <c r="AQ461" s="259"/>
      <c r="AR461" s="259"/>
      <c r="AS461" s="259"/>
      <c r="AT461" s="259"/>
      <c r="AU461" s="259"/>
    </row>
    <row r="462" spans="1:47" s="286" customFormat="1" ht="30" customHeight="1">
      <c r="A462" s="270">
        <v>70</v>
      </c>
      <c r="B462" s="262" t="s">
        <v>171</v>
      </c>
      <c r="C462" s="309" t="s">
        <v>172</v>
      </c>
      <c r="D462" s="273">
        <v>43.951999999999998</v>
      </c>
      <c r="E462" s="274" t="s">
        <v>534</v>
      </c>
      <c r="F462" s="275" t="s">
        <v>43</v>
      </c>
      <c r="G462" s="186"/>
      <c r="H462" s="186"/>
      <c r="I462" s="275" t="s">
        <v>43</v>
      </c>
      <c r="J462" s="275" t="s">
        <v>43</v>
      </c>
      <c r="K462" s="277"/>
      <c r="L462" s="278">
        <f>IF(RIGHT(T462)="T",(+H462-G462),0)</f>
        <v>0</v>
      </c>
      <c r="M462" s="278">
        <f>IF(RIGHT(T462)="U",(+H462-G462),0)</f>
        <v>0</v>
      </c>
      <c r="N462" s="278">
        <f>IF(RIGHT(T462)="C",(+H462-G462),0)</f>
        <v>0</v>
      </c>
      <c r="O462" s="278">
        <f>IF(RIGHT(T462)="D",(+H462-G462),0)</f>
        <v>0</v>
      </c>
      <c r="P462" s="275"/>
      <c r="Q462" s="275"/>
      <c r="R462" s="275"/>
      <c r="S462" s="275"/>
      <c r="T462" s="187"/>
      <c r="U462" s="187"/>
      <c r="V462" s="187"/>
      <c r="W462" s="287"/>
      <c r="X462" s="266"/>
      <c r="Y462" s="292"/>
      <c r="Z462" s="292"/>
      <c r="AA462" s="292"/>
      <c r="AB462" s="292"/>
      <c r="AC462" s="282"/>
      <c r="AD462" s="292"/>
      <c r="AE462" s="343"/>
      <c r="AF462" s="344"/>
      <c r="AG462" s="259"/>
      <c r="AH462" s="259"/>
      <c r="AI462" s="259"/>
      <c r="AJ462" s="259"/>
      <c r="AK462" s="259"/>
      <c r="AL462" s="259"/>
      <c r="AM462" s="259"/>
      <c r="AN462" s="259"/>
      <c r="AO462" s="259"/>
      <c r="AP462" s="259"/>
      <c r="AQ462" s="259"/>
      <c r="AR462" s="259"/>
      <c r="AS462" s="259"/>
      <c r="AT462" s="259"/>
      <c r="AU462" s="259"/>
    </row>
    <row r="463" spans="1:47" s="286" customFormat="1" ht="30" customHeight="1">
      <c r="A463" s="270"/>
      <c r="B463" s="262"/>
      <c r="C463" s="309"/>
      <c r="D463" s="273"/>
      <c r="E463" s="274"/>
      <c r="F463" s="275"/>
      <c r="G463" s="186"/>
      <c r="H463" s="186"/>
      <c r="I463" s="275" t="s">
        <v>43</v>
      </c>
      <c r="J463" s="275" t="s">
        <v>43</v>
      </c>
      <c r="K463" s="277"/>
      <c r="L463" s="278">
        <f>IF(RIGHT(T463)="T",(+H463-G463),0)</f>
        <v>0</v>
      </c>
      <c r="M463" s="278">
        <f>IF(RIGHT(T463)="U",(+H463-G463),0)</f>
        <v>0</v>
      </c>
      <c r="N463" s="278">
        <f>IF(RIGHT(T463)="C",(+H463-G463),0)</f>
        <v>0</v>
      </c>
      <c r="O463" s="278">
        <f>IF(RIGHT(T463)="D",(+H463-G463),0)</f>
        <v>0</v>
      </c>
      <c r="P463" s="275"/>
      <c r="Q463" s="275"/>
      <c r="R463" s="275"/>
      <c r="S463" s="275"/>
      <c r="T463" s="187"/>
      <c r="U463" s="187"/>
      <c r="V463" s="187"/>
      <c r="W463" s="302"/>
      <c r="X463" s="266"/>
      <c r="Y463" s="292"/>
      <c r="Z463" s="292"/>
      <c r="AA463" s="292"/>
      <c r="AB463" s="292"/>
      <c r="AC463" s="282"/>
      <c r="AD463" s="292"/>
      <c r="AE463" s="343"/>
      <c r="AF463" s="344"/>
      <c r="AG463" s="259"/>
      <c r="AH463" s="259"/>
      <c r="AI463" s="259"/>
      <c r="AJ463" s="259"/>
      <c r="AK463" s="259"/>
      <c r="AL463" s="259"/>
      <c r="AM463" s="259"/>
      <c r="AN463" s="259"/>
      <c r="AO463" s="259"/>
      <c r="AP463" s="259"/>
      <c r="AQ463" s="259"/>
      <c r="AR463" s="259"/>
      <c r="AS463" s="259"/>
      <c r="AT463" s="259"/>
      <c r="AU463" s="259"/>
    </row>
    <row r="464" spans="1:47" s="286" customFormat="1" ht="30" customHeight="1">
      <c r="A464" s="270"/>
      <c r="B464" s="262"/>
      <c r="C464" s="293" t="s">
        <v>47</v>
      </c>
      <c r="D464" s="292"/>
      <c r="E464" s="274"/>
      <c r="F464" s="275" t="s">
        <v>43</v>
      </c>
      <c r="G464" s="294"/>
      <c r="H464" s="294"/>
      <c r="I464" s="275" t="s">
        <v>43</v>
      </c>
      <c r="J464" s="275" t="s">
        <v>43</v>
      </c>
      <c r="K464" s="277"/>
      <c r="L464" s="278">
        <f>SUM(L462:L463)</f>
        <v>0</v>
      </c>
      <c r="M464" s="278">
        <f>SUM(M462:M463)</f>
        <v>0</v>
      </c>
      <c r="N464" s="278">
        <f>SUM(N462:N463)</f>
        <v>0</v>
      </c>
      <c r="O464" s="278">
        <f>SUM(O462:O463)</f>
        <v>0</v>
      </c>
      <c r="P464" s="275"/>
      <c r="Q464" s="275"/>
      <c r="R464" s="275"/>
      <c r="S464" s="275"/>
      <c r="T464" s="292"/>
      <c r="U464" s="292"/>
      <c r="V464" s="292"/>
      <c r="W464" s="308"/>
      <c r="X464" s="266"/>
      <c r="Y464" s="282">
        <f>$AE$9-((N464*24))</f>
        <v>744</v>
      </c>
      <c r="Z464" s="274">
        <v>515</v>
      </c>
      <c r="AA464" s="273">
        <v>43.951999999999998</v>
      </c>
      <c r="AB464" s="283">
        <f t="shared" ref="AB464" si="135">Z464*AA464</f>
        <v>22635.279999999999</v>
      </c>
      <c r="AC464" s="282">
        <f>(AB464*(Y464-L464*24))/Y464</f>
        <v>22635.279999999999</v>
      </c>
      <c r="AD464" s="282">
        <f t="shared" ref="AD464" si="136">(AC464/AB464)*100</f>
        <v>100</v>
      </c>
      <c r="AE464" s="343"/>
      <c r="AF464" s="344"/>
      <c r="AG464" s="259"/>
      <c r="AH464" s="259"/>
      <c r="AI464" s="259"/>
      <c r="AJ464" s="259"/>
      <c r="AK464" s="259"/>
      <c r="AL464" s="259"/>
      <c r="AM464" s="259"/>
      <c r="AN464" s="259"/>
      <c r="AO464" s="259"/>
      <c r="AP464" s="259"/>
      <c r="AQ464" s="259"/>
      <c r="AR464" s="259"/>
      <c r="AS464" s="259"/>
      <c r="AT464" s="259"/>
      <c r="AU464" s="259"/>
    </row>
    <row r="465" spans="1:47" s="286" customFormat="1" ht="30" customHeight="1">
      <c r="A465" s="270">
        <v>71</v>
      </c>
      <c r="B465" s="262" t="s">
        <v>173</v>
      </c>
      <c r="C465" s="309" t="s">
        <v>174</v>
      </c>
      <c r="D465" s="273">
        <v>3.3410000000000002</v>
      </c>
      <c r="E465" s="274" t="s">
        <v>534</v>
      </c>
      <c r="F465" s="277" t="s">
        <v>43</v>
      </c>
      <c r="G465" s="337"/>
      <c r="H465" s="337"/>
      <c r="I465" s="277"/>
      <c r="J465" s="273"/>
      <c r="K465" s="321"/>
      <c r="L465" s="278">
        <f>IF(RIGHT(T465)="T",(+H465-G465),0)</f>
        <v>0</v>
      </c>
      <c r="M465" s="278">
        <f>IF(RIGHT(T465)="U",(+H465-G465),0)</f>
        <v>0</v>
      </c>
      <c r="N465" s="278">
        <f>IF(RIGHT(T465)="C",(+H465-G465),0)</f>
        <v>0</v>
      </c>
      <c r="O465" s="278">
        <f>IF(RIGHT(T465)="D",(+H465-G465),0)</f>
        <v>0</v>
      </c>
      <c r="P465" s="279"/>
      <c r="Q465" s="279"/>
      <c r="R465" s="279"/>
      <c r="S465" s="279"/>
      <c r="T465" s="300"/>
      <c r="U465" s="300"/>
      <c r="V465" s="300"/>
      <c r="W465" s="301"/>
      <c r="X465" s="266"/>
      <c r="Y465" s="282"/>
      <c r="Z465" s="274"/>
      <c r="AA465" s="273"/>
      <c r="AB465" s="283"/>
      <c r="AC465" s="282"/>
      <c r="AD465" s="282"/>
      <c r="AE465" s="343"/>
      <c r="AF465" s="344"/>
      <c r="AG465" s="259"/>
      <c r="AH465" s="259"/>
      <c r="AI465" s="259"/>
      <c r="AJ465" s="259"/>
      <c r="AK465" s="259"/>
      <c r="AL465" s="259"/>
      <c r="AM465" s="259"/>
      <c r="AN465" s="259"/>
      <c r="AO465" s="259"/>
      <c r="AP465" s="259"/>
      <c r="AQ465" s="259"/>
      <c r="AR465" s="259"/>
      <c r="AS465" s="259"/>
      <c r="AT465" s="259"/>
      <c r="AU465" s="259"/>
    </row>
    <row r="466" spans="1:47" s="297" customFormat="1" ht="30" customHeight="1">
      <c r="A466" s="298"/>
      <c r="B466" s="292"/>
      <c r="C466" s="293" t="s">
        <v>47</v>
      </c>
      <c r="D466" s="292"/>
      <c r="E466" s="274"/>
      <c r="F466" s="275" t="s">
        <v>43</v>
      </c>
      <c r="G466" s="294"/>
      <c r="H466" s="294"/>
      <c r="I466" s="275" t="s">
        <v>43</v>
      </c>
      <c r="J466" s="275" t="s">
        <v>43</v>
      </c>
      <c r="K466" s="277"/>
      <c r="L466" s="278">
        <f>SUM(L465:L465)</f>
        <v>0</v>
      </c>
      <c r="M466" s="278">
        <f>SUM(M465:M465)</f>
        <v>0</v>
      </c>
      <c r="N466" s="278">
        <f>SUM(N465:N465)</f>
        <v>0</v>
      </c>
      <c r="O466" s="278">
        <f>SUM(O465:O465)</f>
        <v>0</v>
      </c>
      <c r="P466" s="275"/>
      <c r="Q466" s="275"/>
      <c r="R466" s="275"/>
      <c r="S466" s="275"/>
      <c r="T466" s="292"/>
      <c r="U466" s="292"/>
      <c r="V466" s="292"/>
      <c r="W466" s="308"/>
      <c r="X466" s="266"/>
      <c r="Y466" s="282">
        <f>$AE$9-((N466*24))</f>
        <v>744</v>
      </c>
      <c r="Z466" s="274">
        <v>515</v>
      </c>
      <c r="AA466" s="273">
        <v>3.3410000000000002</v>
      </c>
      <c r="AB466" s="283">
        <f t="shared" ref="AB466" si="137">Z466*AA466</f>
        <v>1720.615</v>
      </c>
      <c r="AC466" s="282">
        <f>(AB466*(Y466-L466*24))/Y466</f>
        <v>1720.615</v>
      </c>
      <c r="AD466" s="282">
        <f t="shared" ref="AD466" si="138">(AC466/AB466)*100</f>
        <v>100</v>
      </c>
      <c r="AE466" s="296"/>
    </row>
    <row r="467" spans="1:47" s="286" customFormat="1" ht="30" customHeight="1">
      <c r="A467" s="270">
        <v>72</v>
      </c>
      <c r="B467" s="262" t="s">
        <v>175</v>
      </c>
      <c r="C467" s="309" t="s">
        <v>176</v>
      </c>
      <c r="D467" s="273">
        <v>3.3170000000000002</v>
      </c>
      <c r="E467" s="274" t="s">
        <v>534</v>
      </c>
      <c r="F467" s="277" t="s">
        <v>43</v>
      </c>
      <c r="G467" s="337"/>
      <c r="H467" s="337"/>
      <c r="I467" s="277"/>
      <c r="J467" s="273"/>
      <c r="K467" s="321"/>
      <c r="L467" s="278">
        <f>IF(RIGHT(T467)="T",(+H467-G467),0)</f>
        <v>0</v>
      </c>
      <c r="M467" s="278">
        <f>IF(RIGHT(T467)="U",(+H467-G467),0)</f>
        <v>0</v>
      </c>
      <c r="N467" s="278">
        <f>IF(RIGHT(T467)="C",(+H467-G467),0)</f>
        <v>0</v>
      </c>
      <c r="O467" s="278">
        <f>IF(RIGHT(T467)="D",(+H467-G467),0)</f>
        <v>0</v>
      </c>
      <c r="P467" s="279"/>
      <c r="Q467" s="279"/>
      <c r="R467" s="279"/>
      <c r="S467" s="279"/>
      <c r="T467" s="300"/>
      <c r="U467" s="300"/>
      <c r="V467" s="300"/>
      <c r="W467" s="301"/>
      <c r="X467" s="266"/>
      <c r="Y467" s="282"/>
      <c r="Z467" s="274"/>
      <c r="AA467" s="273"/>
      <c r="AB467" s="283"/>
      <c r="AC467" s="282"/>
      <c r="AD467" s="282"/>
      <c r="AE467" s="343"/>
      <c r="AF467" s="344"/>
      <c r="AG467" s="259"/>
      <c r="AH467" s="259"/>
      <c r="AI467" s="259"/>
      <c r="AJ467" s="259"/>
      <c r="AK467" s="259"/>
      <c r="AL467" s="259"/>
      <c r="AM467" s="259"/>
      <c r="AN467" s="259"/>
      <c r="AO467" s="259"/>
      <c r="AP467" s="259"/>
      <c r="AQ467" s="259"/>
      <c r="AR467" s="259"/>
      <c r="AS467" s="259"/>
      <c r="AT467" s="259"/>
      <c r="AU467" s="259"/>
    </row>
    <row r="468" spans="1:47" s="297" customFormat="1" ht="30" customHeight="1">
      <c r="A468" s="298"/>
      <c r="B468" s="292"/>
      <c r="C468" s="293" t="s">
        <v>47</v>
      </c>
      <c r="D468" s="292"/>
      <c r="E468" s="274"/>
      <c r="F468" s="275" t="s">
        <v>43</v>
      </c>
      <c r="G468" s="294"/>
      <c r="H468" s="294"/>
      <c r="I468" s="275" t="s">
        <v>43</v>
      </c>
      <c r="J468" s="275" t="s">
        <v>43</v>
      </c>
      <c r="K468" s="277"/>
      <c r="L468" s="278">
        <f>SUM(L467:L467)</f>
        <v>0</v>
      </c>
      <c r="M468" s="278">
        <f>SUM(M467:M467)</f>
        <v>0</v>
      </c>
      <c r="N468" s="278">
        <f>SUM(N467:N467)</f>
        <v>0</v>
      </c>
      <c r="O468" s="278">
        <f>SUM(O467:O467)</f>
        <v>0</v>
      </c>
      <c r="P468" s="275"/>
      <c r="Q468" s="275"/>
      <c r="R468" s="275"/>
      <c r="S468" s="275"/>
      <c r="T468" s="292"/>
      <c r="U468" s="292"/>
      <c r="V468" s="292"/>
      <c r="W468" s="308"/>
      <c r="X468" s="266"/>
      <c r="Y468" s="282">
        <f>$AE$9-((N468*24))</f>
        <v>744</v>
      </c>
      <c r="Z468" s="274">
        <v>515</v>
      </c>
      <c r="AA468" s="273">
        <v>3.3170000000000002</v>
      </c>
      <c r="AB468" s="283">
        <f t="shared" ref="AB468" si="139">Z468*AA468</f>
        <v>1708.2550000000001</v>
      </c>
      <c r="AC468" s="282">
        <f>(AB468*(Y468-L468*24))/Y468</f>
        <v>1708.2549999999999</v>
      </c>
      <c r="AD468" s="282">
        <f t="shared" ref="AD468" si="140">(AC468/AB468)*100</f>
        <v>99.999999999999986</v>
      </c>
      <c r="AE468" s="296"/>
    </row>
    <row r="469" spans="1:47" s="297" customFormat="1" ht="30" customHeight="1">
      <c r="A469" s="298">
        <v>73</v>
      </c>
      <c r="B469" s="262" t="s">
        <v>479</v>
      </c>
      <c r="C469" s="309" t="s">
        <v>508</v>
      </c>
      <c r="D469" s="273">
        <v>69.677000000000007</v>
      </c>
      <c r="E469" s="274" t="s">
        <v>534</v>
      </c>
      <c r="F469" s="277" t="s">
        <v>43</v>
      </c>
      <c r="G469" s="276">
        <v>43086.338888888888</v>
      </c>
      <c r="H469" s="276">
        <v>43086.734027777777</v>
      </c>
      <c r="I469" s="277"/>
      <c r="J469" s="273"/>
      <c r="K469" s="321"/>
      <c r="L469" s="278">
        <f>IF(RIGHT(T469)="T",(+H469-G469),0)</f>
        <v>0</v>
      </c>
      <c r="M469" s="278">
        <f>IF(RIGHT(T469)="U",(+H469-G469),0)</f>
        <v>0</v>
      </c>
      <c r="N469" s="278">
        <f>IF(RIGHT(T469)="C",(+H469-G469),0)</f>
        <v>0</v>
      </c>
      <c r="O469" s="278">
        <f>IF(RIGHT(T469)="D",(+H469-G469),0)</f>
        <v>0.39513888888905058</v>
      </c>
      <c r="P469" s="279"/>
      <c r="Q469" s="279"/>
      <c r="R469" s="279"/>
      <c r="S469" s="279"/>
      <c r="T469" s="280" t="s">
        <v>466</v>
      </c>
      <c r="U469" s="280"/>
      <c r="V469" s="280"/>
      <c r="W469" s="281" t="s">
        <v>1450</v>
      </c>
      <c r="X469" s="266"/>
      <c r="Y469" s="282"/>
      <c r="Z469" s="274"/>
      <c r="AA469" s="273"/>
      <c r="AB469" s="283"/>
      <c r="AC469" s="282"/>
      <c r="AD469" s="282"/>
      <c r="AE469" s="296"/>
    </row>
    <row r="470" spans="1:47" s="297" customFormat="1" ht="30" customHeight="1">
      <c r="A470" s="298"/>
      <c r="B470" s="262"/>
      <c r="C470" s="309"/>
      <c r="D470" s="273"/>
      <c r="E470" s="274"/>
      <c r="F470" s="277"/>
      <c r="G470" s="276">
        <v>43096.068055555559</v>
      </c>
      <c r="H470" s="276">
        <v>43096.107638888891</v>
      </c>
      <c r="I470" s="277"/>
      <c r="J470" s="273"/>
      <c r="K470" s="321"/>
      <c r="L470" s="278">
        <f>IF(RIGHT(T470)="T",(+H470-G470),0)</f>
        <v>0</v>
      </c>
      <c r="M470" s="278">
        <f>IF(RIGHT(T470)="U",(+H470-G470),0)</f>
        <v>3.9583333331393078E-2</v>
      </c>
      <c r="N470" s="278">
        <f>IF(RIGHT(T470)="C",(+H470-G470),0)</f>
        <v>0</v>
      </c>
      <c r="O470" s="278">
        <f>IF(RIGHT(T470)="D",(+H470-G470),0)</f>
        <v>0</v>
      </c>
      <c r="P470" s="279"/>
      <c r="Q470" s="279"/>
      <c r="R470" s="279"/>
      <c r="S470" s="279"/>
      <c r="T470" s="276" t="s">
        <v>465</v>
      </c>
      <c r="U470" s="276"/>
      <c r="V470" s="276"/>
      <c r="W470" s="310" t="s">
        <v>1451</v>
      </c>
      <c r="X470" s="266"/>
      <c r="Y470" s="282"/>
      <c r="Z470" s="274"/>
      <c r="AA470" s="273"/>
      <c r="AB470" s="283"/>
      <c r="AC470" s="282"/>
      <c r="AD470" s="282"/>
      <c r="AE470" s="296"/>
    </row>
    <row r="471" spans="1:47" s="297" customFormat="1" ht="30" customHeight="1">
      <c r="A471" s="298"/>
      <c r="B471" s="292"/>
      <c r="C471" s="293" t="s">
        <v>47</v>
      </c>
      <c r="D471" s="292"/>
      <c r="E471" s="274"/>
      <c r="F471" s="275" t="s">
        <v>43</v>
      </c>
      <c r="G471" s="294"/>
      <c r="H471" s="294"/>
      <c r="I471" s="275" t="s">
        <v>43</v>
      </c>
      <c r="J471" s="275" t="s">
        <v>43</v>
      </c>
      <c r="K471" s="277"/>
      <c r="L471" s="278">
        <f>SUM(L469:L470)</f>
        <v>0</v>
      </c>
      <c r="M471" s="278">
        <f t="shared" ref="M471:O471" si="141">SUM(M469:M470)</f>
        <v>3.9583333331393078E-2</v>
      </c>
      <c r="N471" s="278">
        <f t="shared" si="141"/>
        <v>0</v>
      </c>
      <c r="O471" s="278">
        <f t="shared" si="141"/>
        <v>0.39513888888905058</v>
      </c>
      <c r="P471" s="275"/>
      <c r="Q471" s="275"/>
      <c r="R471" s="275"/>
      <c r="S471" s="275"/>
      <c r="T471" s="292"/>
      <c r="U471" s="292"/>
      <c r="V471" s="292"/>
      <c r="W471" s="308"/>
      <c r="X471" s="266"/>
      <c r="Y471" s="282">
        <f>$AE$9-((N471*24))</f>
        <v>744</v>
      </c>
      <c r="Z471" s="274">
        <v>515</v>
      </c>
      <c r="AA471" s="273">
        <v>69.677000000000007</v>
      </c>
      <c r="AB471" s="283">
        <f t="shared" ref="AB471" si="142">Z471*AA471</f>
        <v>35883.655000000006</v>
      </c>
      <c r="AC471" s="282">
        <f>(AB471*(Y471-L471*24))/Y471</f>
        <v>35883.655000000006</v>
      </c>
      <c r="AD471" s="282">
        <f t="shared" ref="AD471" si="143">(AC471/AB471)*100</f>
        <v>100</v>
      </c>
      <c r="AE471" s="296"/>
    </row>
    <row r="472" spans="1:47" s="297" customFormat="1" ht="30" customHeight="1">
      <c r="A472" s="298">
        <v>74</v>
      </c>
      <c r="B472" s="262" t="s">
        <v>478</v>
      </c>
      <c r="C472" s="309" t="s">
        <v>526</v>
      </c>
      <c r="D472" s="273">
        <v>69.677000000000007</v>
      </c>
      <c r="E472" s="274" t="s">
        <v>534</v>
      </c>
      <c r="F472" s="277" t="s">
        <v>43</v>
      </c>
      <c r="G472" s="276">
        <v>43085.356944444444</v>
      </c>
      <c r="H472" s="276">
        <v>43085.753472222219</v>
      </c>
      <c r="I472" s="277"/>
      <c r="J472" s="273"/>
      <c r="K472" s="321"/>
      <c r="L472" s="278">
        <f>IF(RIGHT(T472)="T",(+H472-G472),0)</f>
        <v>0</v>
      </c>
      <c r="M472" s="278">
        <f>IF(RIGHT(T472)="U",(+H472-G472),0)</f>
        <v>0</v>
      </c>
      <c r="N472" s="278">
        <f>IF(RIGHT(T472)="C",(+H472-G472),0)</f>
        <v>0</v>
      </c>
      <c r="O472" s="278">
        <f>IF(RIGHT(T472)="D",(+H472-G472),0)</f>
        <v>0.39652777777519077</v>
      </c>
      <c r="P472" s="279"/>
      <c r="Q472" s="279"/>
      <c r="R472" s="279"/>
      <c r="S472" s="279"/>
      <c r="T472" s="280" t="s">
        <v>466</v>
      </c>
      <c r="U472" s="280"/>
      <c r="V472" s="280"/>
      <c r="W472" s="281" t="s">
        <v>1453</v>
      </c>
      <c r="X472" s="266"/>
      <c r="Y472" s="282"/>
      <c r="Z472" s="274"/>
      <c r="AA472" s="273"/>
      <c r="AB472" s="283"/>
      <c r="AC472" s="282"/>
      <c r="AD472" s="282"/>
      <c r="AE472" s="296"/>
    </row>
    <row r="473" spans="1:47" s="297" customFormat="1" ht="30" customHeight="1">
      <c r="A473" s="298"/>
      <c r="B473" s="262"/>
      <c r="C473" s="309"/>
      <c r="D473" s="273"/>
      <c r="E473" s="274"/>
      <c r="F473" s="277"/>
      <c r="G473" s="276">
        <v>43096.068055555559</v>
      </c>
      <c r="H473" s="276">
        <v>43096.107638888891</v>
      </c>
      <c r="I473" s="277"/>
      <c r="J473" s="273"/>
      <c r="K473" s="321"/>
      <c r="L473" s="278">
        <f>IF(RIGHT(T473)="T",(+H473-G473),0)</f>
        <v>0</v>
      </c>
      <c r="M473" s="278">
        <f>IF(RIGHT(T473)="U",(+H473-G473),0)</f>
        <v>3.9583333331393078E-2</v>
      </c>
      <c r="N473" s="278">
        <f>IF(RIGHT(T473)="C",(+H473-G473),0)</f>
        <v>0</v>
      </c>
      <c r="O473" s="278">
        <f>IF(RIGHT(T473)="D",(+H473-G473),0)</f>
        <v>0</v>
      </c>
      <c r="P473" s="279"/>
      <c r="Q473" s="279"/>
      <c r="R473" s="279"/>
      <c r="S473" s="279"/>
      <c r="T473" s="276" t="s">
        <v>465</v>
      </c>
      <c r="U473" s="276"/>
      <c r="V473" s="276"/>
      <c r="W473" s="310" t="s">
        <v>1451</v>
      </c>
      <c r="X473" s="266"/>
      <c r="Y473" s="282"/>
      <c r="Z473" s="274"/>
      <c r="AA473" s="273"/>
      <c r="AB473" s="283"/>
      <c r="AC473" s="282"/>
      <c r="AD473" s="282"/>
      <c r="AE473" s="296"/>
    </row>
    <row r="474" spans="1:47" s="297" customFormat="1" ht="30" customHeight="1">
      <c r="A474" s="298"/>
      <c r="B474" s="262"/>
      <c r="C474" s="309"/>
      <c r="D474" s="273"/>
      <c r="E474" s="274"/>
      <c r="F474" s="277"/>
      <c r="G474" s="305"/>
      <c r="H474" s="305"/>
      <c r="I474" s="277"/>
      <c r="J474" s="273"/>
      <c r="K474" s="321"/>
      <c r="L474" s="278">
        <f>IF(RIGHT(T474)="T",(+H474-G474),0)</f>
        <v>0</v>
      </c>
      <c r="M474" s="278">
        <f>IF(RIGHT(T474)="U",(+H474-G474),0)</f>
        <v>0</v>
      </c>
      <c r="N474" s="278">
        <f>IF(RIGHT(T474)="C",(+H474-G474),0)</f>
        <v>0</v>
      </c>
      <c r="O474" s="278">
        <f>IF(RIGHT(T474)="D",(+H474-G474),0)</f>
        <v>0</v>
      </c>
      <c r="P474" s="279"/>
      <c r="Q474" s="279"/>
      <c r="R474" s="279"/>
      <c r="S474" s="279"/>
      <c r="T474" s="306"/>
      <c r="U474" s="306"/>
      <c r="V474" s="306"/>
      <c r="W474" s="342"/>
      <c r="X474" s="266"/>
      <c r="Y474" s="282"/>
      <c r="Z474" s="274"/>
      <c r="AA474" s="273"/>
      <c r="AB474" s="283"/>
      <c r="AC474" s="282"/>
      <c r="AD474" s="282"/>
      <c r="AE474" s="296"/>
    </row>
    <row r="475" spans="1:47" s="297" customFormat="1" ht="30" customHeight="1">
      <c r="A475" s="298"/>
      <c r="B475" s="262"/>
      <c r="C475" s="309"/>
      <c r="D475" s="273"/>
      <c r="E475" s="274"/>
      <c r="F475" s="277"/>
      <c r="G475" s="305"/>
      <c r="H475" s="305"/>
      <c r="I475" s="277"/>
      <c r="J475" s="273"/>
      <c r="K475" s="321"/>
      <c r="L475" s="278">
        <f>IF(RIGHT(T475)="T",(+H475-G475),0)</f>
        <v>0</v>
      </c>
      <c r="M475" s="278">
        <f>IF(RIGHT(T475)="U",(+H475-G475),0)</f>
        <v>0</v>
      </c>
      <c r="N475" s="278">
        <f>IF(RIGHT(T475)="C",(+H475-G475),0)</f>
        <v>0</v>
      </c>
      <c r="O475" s="278">
        <f>IF(RIGHT(T475)="D",(+H475-G475),0)</f>
        <v>0</v>
      </c>
      <c r="P475" s="279"/>
      <c r="Q475" s="279"/>
      <c r="R475" s="279"/>
      <c r="S475" s="279"/>
      <c r="T475" s="306"/>
      <c r="U475" s="306"/>
      <c r="V475" s="306"/>
      <c r="W475" s="307"/>
      <c r="X475" s="266"/>
      <c r="Y475" s="282"/>
      <c r="Z475" s="274"/>
      <c r="AA475" s="273"/>
      <c r="AB475" s="283"/>
      <c r="AC475" s="282"/>
      <c r="AD475" s="282"/>
      <c r="AE475" s="296"/>
    </row>
    <row r="476" spans="1:47" s="297" customFormat="1" ht="30" customHeight="1">
      <c r="A476" s="298"/>
      <c r="B476" s="292"/>
      <c r="C476" s="293" t="s">
        <v>47</v>
      </c>
      <c r="D476" s="292"/>
      <c r="E476" s="274"/>
      <c r="F476" s="275" t="s">
        <v>43</v>
      </c>
      <c r="G476" s="303"/>
      <c r="H476" s="303"/>
      <c r="I476" s="275" t="s">
        <v>43</v>
      </c>
      <c r="J476" s="275" t="s">
        <v>43</v>
      </c>
      <c r="K476" s="277"/>
      <c r="L476" s="278">
        <f>SUM(L472:L475)</f>
        <v>0</v>
      </c>
      <c r="M476" s="278">
        <f t="shared" ref="M476" si="144">SUM(M472:M475)</f>
        <v>3.9583333331393078E-2</v>
      </c>
      <c r="N476" s="278">
        <f t="shared" ref="N476" si="145">SUM(N472:N475)</f>
        <v>0</v>
      </c>
      <c r="O476" s="278">
        <f t="shared" ref="O476" si="146">SUM(O472:O475)</f>
        <v>0.39652777777519077</v>
      </c>
      <c r="P476" s="275"/>
      <c r="Q476" s="275"/>
      <c r="R476" s="275"/>
      <c r="S476" s="275"/>
      <c r="T476" s="292"/>
      <c r="U476" s="292"/>
      <c r="V476" s="292"/>
      <c r="W476" s="308"/>
      <c r="X476" s="266"/>
      <c r="Y476" s="282">
        <f>$AE$9-((N476*24))</f>
        <v>744</v>
      </c>
      <c r="Z476" s="274">
        <v>515</v>
      </c>
      <c r="AA476" s="273">
        <v>69.677000000000007</v>
      </c>
      <c r="AB476" s="283">
        <f t="shared" ref="AB476" si="147">Z476*AA476</f>
        <v>35883.655000000006</v>
      </c>
      <c r="AC476" s="282">
        <f>(AB476*(Y476-L476*24))/Y476</f>
        <v>35883.655000000006</v>
      </c>
      <c r="AD476" s="282">
        <f t="shared" ref="AD476" si="148">(AC476/AB476)*100</f>
        <v>100</v>
      </c>
      <c r="AE476" s="296"/>
    </row>
    <row r="477" spans="1:47" s="286" customFormat="1" ht="30" customHeight="1">
      <c r="A477" s="270">
        <v>75</v>
      </c>
      <c r="B477" s="321" t="s">
        <v>586</v>
      </c>
      <c r="C477" s="309" t="s">
        <v>491</v>
      </c>
      <c r="D477" s="273">
        <v>21.233000000000001</v>
      </c>
      <c r="E477" s="274" t="s">
        <v>534</v>
      </c>
      <c r="F477" s="277" t="s">
        <v>43</v>
      </c>
      <c r="G477" s="313"/>
      <c r="H477" s="313"/>
      <c r="I477" s="277"/>
      <c r="J477" s="273"/>
      <c r="K477" s="321"/>
      <c r="L477" s="278">
        <f>IF(RIGHT(T477)="T",(+H477-G477),0)</f>
        <v>0</v>
      </c>
      <c r="M477" s="278">
        <f>IF(RIGHT(T477)="U",(+H477-G477),0)</f>
        <v>0</v>
      </c>
      <c r="N477" s="278">
        <f>IF(RIGHT(T477)="C",(+H477-G477),0)</f>
        <v>0</v>
      </c>
      <c r="O477" s="278">
        <f>IF(RIGHT(T477)="D",(+H477-G477),0)</f>
        <v>0</v>
      </c>
      <c r="P477" s="279"/>
      <c r="Q477" s="279"/>
      <c r="R477" s="279"/>
      <c r="S477" s="279"/>
      <c r="T477" s="188"/>
      <c r="U477" s="188"/>
      <c r="V477" s="188"/>
      <c r="W477" s="290"/>
      <c r="X477" s="266"/>
      <c r="Y477" s="282"/>
      <c r="Z477" s="187"/>
      <c r="AA477" s="187"/>
      <c r="AB477" s="187"/>
      <c r="AC477" s="282"/>
      <c r="AD477" s="187"/>
      <c r="AE477" s="343"/>
      <c r="AF477" s="344"/>
      <c r="AG477" s="259"/>
      <c r="AH477" s="259"/>
      <c r="AI477" s="259"/>
      <c r="AJ477" s="259"/>
      <c r="AK477" s="259"/>
      <c r="AL477" s="259"/>
      <c r="AM477" s="259"/>
      <c r="AN477" s="259"/>
      <c r="AO477" s="259"/>
      <c r="AP477" s="259"/>
      <c r="AQ477" s="259"/>
      <c r="AR477" s="259"/>
      <c r="AS477" s="259"/>
      <c r="AT477" s="259"/>
      <c r="AU477" s="259"/>
    </row>
    <row r="478" spans="1:47" s="286" customFormat="1" ht="30" customHeight="1">
      <c r="A478" s="270"/>
      <c r="B478" s="320"/>
      <c r="C478" s="309"/>
      <c r="D478" s="273"/>
      <c r="E478" s="274"/>
      <c r="F478" s="277"/>
      <c r="G478" s="323"/>
      <c r="H478" s="323"/>
      <c r="I478" s="277"/>
      <c r="J478" s="273"/>
      <c r="K478" s="321"/>
      <c r="L478" s="278">
        <f>IF(RIGHT(T478)="T",(+H478-G478),0)</f>
        <v>0</v>
      </c>
      <c r="M478" s="278">
        <f>IF(RIGHT(T478)="U",(+H478-G478),0)</f>
        <v>0</v>
      </c>
      <c r="N478" s="278">
        <f>IF(RIGHT(T478)="C",(+H478-G478),0)</f>
        <v>0</v>
      </c>
      <c r="O478" s="278">
        <f>IF(RIGHT(T478)="D",(+H478-G478),0)</f>
        <v>0</v>
      </c>
      <c r="P478" s="279"/>
      <c r="Q478" s="279"/>
      <c r="R478" s="279"/>
      <c r="S478" s="279"/>
      <c r="T478" s="336"/>
      <c r="U478" s="336"/>
      <c r="V478" s="336"/>
      <c r="W478" s="333"/>
      <c r="X478" s="266"/>
      <c r="Y478" s="282"/>
      <c r="Z478" s="187"/>
      <c r="AA478" s="187"/>
      <c r="AB478" s="187"/>
      <c r="AC478" s="282"/>
      <c r="AD478" s="187"/>
      <c r="AE478" s="343"/>
      <c r="AF478" s="344"/>
      <c r="AG478" s="259"/>
      <c r="AH478" s="259"/>
      <c r="AI478" s="259"/>
      <c r="AJ478" s="259"/>
      <c r="AK478" s="259"/>
      <c r="AL478" s="259"/>
      <c r="AM478" s="259"/>
      <c r="AN478" s="259"/>
      <c r="AO478" s="259"/>
      <c r="AP478" s="259"/>
      <c r="AQ478" s="259"/>
      <c r="AR478" s="259"/>
      <c r="AS478" s="259"/>
      <c r="AT478" s="259"/>
      <c r="AU478" s="259"/>
    </row>
    <row r="479" spans="1:47" s="324" customFormat="1" ht="30" customHeight="1">
      <c r="A479" s="298"/>
      <c r="B479" s="292"/>
      <c r="C479" s="293" t="s">
        <v>47</v>
      </c>
      <c r="D479" s="292"/>
      <c r="E479" s="274"/>
      <c r="F479" s="275" t="s">
        <v>43</v>
      </c>
      <c r="G479" s="294"/>
      <c r="H479" s="294"/>
      <c r="I479" s="275" t="s">
        <v>43</v>
      </c>
      <c r="J479" s="275" t="s">
        <v>43</v>
      </c>
      <c r="K479" s="274"/>
      <c r="L479" s="278">
        <f>SUM(L477:L478)</f>
        <v>0</v>
      </c>
      <c r="M479" s="278">
        <f t="shared" ref="M479:O479" si="149">SUM(M477:M478)</f>
        <v>0</v>
      </c>
      <c r="N479" s="278">
        <f t="shared" si="149"/>
        <v>0</v>
      </c>
      <c r="O479" s="278">
        <f t="shared" si="149"/>
        <v>0</v>
      </c>
      <c r="P479" s="275"/>
      <c r="Q479" s="275"/>
      <c r="R479" s="275"/>
      <c r="S479" s="275"/>
      <c r="T479" s="292"/>
      <c r="U479" s="292"/>
      <c r="V479" s="292"/>
      <c r="W479" s="308"/>
      <c r="X479" s="266"/>
      <c r="Y479" s="282">
        <f>$AE$9-((N479*24))</f>
        <v>744</v>
      </c>
      <c r="Z479" s="359">
        <v>687</v>
      </c>
      <c r="AA479" s="360">
        <v>21.233000000000001</v>
      </c>
      <c r="AB479" s="361">
        <f>Z479*AA479</f>
        <v>14587.071</v>
      </c>
      <c r="AC479" s="282">
        <f>(AB479*(Y479-L479*24))/Y479</f>
        <v>14587.070999999998</v>
      </c>
      <c r="AD479" s="362">
        <f>(AC479/AB479)*100</f>
        <v>99.999999999999986</v>
      </c>
      <c r="AE479" s="322"/>
    </row>
    <row r="480" spans="1:47" s="286" customFormat="1" ht="30" customHeight="1">
      <c r="A480" s="270">
        <v>76</v>
      </c>
      <c r="B480" s="321" t="s">
        <v>587</v>
      </c>
      <c r="C480" s="309" t="s">
        <v>493</v>
      </c>
      <c r="D480" s="273">
        <v>21.233000000000001</v>
      </c>
      <c r="E480" s="274" t="s">
        <v>534</v>
      </c>
      <c r="F480" s="277" t="s">
        <v>43</v>
      </c>
      <c r="G480" s="313"/>
      <c r="H480" s="313"/>
      <c r="I480" s="277"/>
      <c r="J480" s="273"/>
      <c r="K480" s="321"/>
      <c r="L480" s="278">
        <f>IF(RIGHT(T480)="T",(+H480-G480),0)</f>
        <v>0</v>
      </c>
      <c r="M480" s="278">
        <f>IF(RIGHT(T480)="U",(+H480-G480),0)</f>
        <v>0</v>
      </c>
      <c r="N480" s="278">
        <f>IF(RIGHT(T480)="C",(+H480-G480),0)</f>
        <v>0</v>
      </c>
      <c r="O480" s="278">
        <f>IF(RIGHT(T480)="D",(+H480-G480),0)</f>
        <v>0</v>
      </c>
      <c r="P480" s="279"/>
      <c r="Q480" s="279"/>
      <c r="R480" s="279"/>
      <c r="S480" s="279"/>
      <c r="T480" s="188"/>
      <c r="U480" s="188"/>
      <c r="V480" s="188"/>
      <c r="W480" s="290"/>
      <c r="X480" s="266"/>
      <c r="Y480" s="282"/>
      <c r="Z480" s="187"/>
      <c r="AA480" s="187"/>
      <c r="AB480" s="187"/>
      <c r="AC480" s="282"/>
      <c r="AD480" s="187"/>
      <c r="AE480" s="343"/>
      <c r="AF480" s="344"/>
      <c r="AG480" s="259"/>
      <c r="AH480" s="259"/>
      <c r="AI480" s="259"/>
      <c r="AJ480" s="259"/>
      <c r="AK480" s="259"/>
      <c r="AL480" s="259"/>
      <c r="AM480" s="259"/>
      <c r="AN480" s="259"/>
      <c r="AO480" s="259"/>
      <c r="AP480" s="259"/>
      <c r="AQ480" s="259"/>
      <c r="AR480" s="259"/>
      <c r="AS480" s="259"/>
      <c r="AT480" s="259"/>
      <c r="AU480" s="259"/>
    </row>
    <row r="481" spans="1:47" s="286" customFormat="1" ht="30" customHeight="1">
      <c r="A481" s="270"/>
      <c r="B481" s="262"/>
      <c r="C481" s="309"/>
      <c r="D481" s="273"/>
      <c r="E481" s="274"/>
      <c r="F481" s="277"/>
      <c r="G481" s="323"/>
      <c r="H481" s="323"/>
      <c r="I481" s="277"/>
      <c r="J481" s="273"/>
      <c r="K481" s="321"/>
      <c r="L481" s="278">
        <f>IF(RIGHT(T481)="T",(+H481-G481),0)</f>
        <v>0</v>
      </c>
      <c r="M481" s="278">
        <f>IF(RIGHT(T481)="U",(+H481-G481),0)</f>
        <v>0</v>
      </c>
      <c r="N481" s="278">
        <f>IF(RIGHT(T481)="C",(+H481-G481),0)</f>
        <v>0</v>
      </c>
      <c r="O481" s="278">
        <f>IF(RIGHT(T481)="D",(+H481-G481),0)</f>
        <v>0</v>
      </c>
      <c r="P481" s="279"/>
      <c r="Q481" s="279"/>
      <c r="R481" s="279"/>
      <c r="S481" s="279"/>
      <c r="T481" s="336"/>
      <c r="U481" s="336"/>
      <c r="V481" s="336"/>
      <c r="W481" s="333"/>
      <c r="X481" s="266"/>
      <c r="Y481" s="282"/>
      <c r="Z481" s="187"/>
      <c r="AA481" s="187"/>
      <c r="AB481" s="187"/>
      <c r="AC481" s="282"/>
      <c r="AD481" s="187"/>
      <c r="AE481" s="343"/>
      <c r="AF481" s="344"/>
      <c r="AG481" s="259"/>
      <c r="AH481" s="259"/>
      <c r="AI481" s="259"/>
      <c r="AJ481" s="259"/>
      <c r="AK481" s="259"/>
      <c r="AL481" s="259"/>
      <c r="AM481" s="259"/>
      <c r="AN481" s="259"/>
      <c r="AO481" s="259"/>
      <c r="AP481" s="259"/>
      <c r="AQ481" s="259"/>
      <c r="AR481" s="259"/>
      <c r="AS481" s="259"/>
      <c r="AT481" s="259"/>
      <c r="AU481" s="259"/>
    </row>
    <row r="482" spans="1:47" s="324" customFormat="1" ht="30" customHeight="1">
      <c r="A482" s="298"/>
      <c r="B482" s="292"/>
      <c r="C482" s="293" t="s">
        <v>47</v>
      </c>
      <c r="D482" s="292"/>
      <c r="E482" s="274"/>
      <c r="F482" s="275" t="s">
        <v>43</v>
      </c>
      <c r="G482" s="294"/>
      <c r="H482" s="294"/>
      <c r="I482" s="275" t="s">
        <v>43</v>
      </c>
      <c r="J482" s="275" t="s">
        <v>43</v>
      </c>
      <c r="K482" s="274"/>
      <c r="L482" s="278">
        <f>SUM(L480:L481)</f>
        <v>0</v>
      </c>
      <c r="M482" s="278">
        <f t="shared" ref="M482:O482" si="150">SUM(M480:M481)</f>
        <v>0</v>
      </c>
      <c r="N482" s="278">
        <f t="shared" si="150"/>
        <v>0</v>
      </c>
      <c r="O482" s="278">
        <f t="shared" si="150"/>
        <v>0</v>
      </c>
      <c r="P482" s="275"/>
      <c r="Q482" s="275"/>
      <c r="R482" s="275"/>
      <c r="S482" s="275"/>
      <c r="T482" s="292"/>
      <c r="U482" s="292"/>
      <c r="V482" s="292"/>
      <c r="W482" s="308"/>
      <c r="X482" s="266"/>
      <c r="Y482" s="282">
        <f>$AE$9-((N482*24))</f>
        <v>744</v>
      </c>
      <c r="Z482" s="359">
        <v>687</v>
      </c>
      <c r="AA482" s="360">
        <v>21.233000000000001</v>
      </c>
      <c r="AB482" s="361">
        <f>Z482*AA482</f>
        <v>14587.071</v>
      </c>
      <c r="AC482" s="282">
        <f>(AB482*(Y482-L482*24))/Y482</f>
        <v>14587.070999999998</v>
      </c>
      <c r="AD482" s="362">
        <f>(AC482/AB482)*100</f>
        <v>99.999999999999986</v>
      </c>
      <c r="AE482" s="322"/>
    </row>
    <row r="483" spans="1:47" s="286" customFormat="1" ht="30" customHeight="1">
      <c r="A483" s="270">
        <v>77</v>
      </c>
      <c r="B483" s="321" t="s">
        <v>588</v>
      </c>
      <c r="C483" s="25" t="s">
        <v>552</v>
      </c>
      <c r="D483" s="273">
        <v>159.69999999999999</v>
      </c>
      <c r="E483" s="274" t="s">
        <v>534</v>
      </c>
      <c r="F483" s="277" t="s">
        <v>43</v>
      </c>
      <c r="G483" s="276">
        <v>43087.121527777781</v>
      </c>
      <c r="H483" s="276">
        <v>43087.422222222223</v>
      </c>
      <c r="I483" s="277"/>
      <c r="J483" s="273"/>
      <c r="K483" s="321"/>
      <c r="L483" s="278">
        <f>IF(RIGHT(T483)="T",(+H483-G483),0)</f>
        <v>0</v>
      </c>
      <c r="M483" s="278">
        <f>IF(RIGHT(T483)="U",(+H483-G483),0)</f>
        <v>0</v>
      </c>
      <c r="N483" s="278">
        <f>IF(RIGHT(T483)="C",(+H483-G483),0)</f>
        <v>0</v>
      </c>
      <c r="O483" s="278">
        <f>IF(RIGHT(T483)="D",(+H483-G483),0)</f>
        <v>0.3006944444423425</v>
      </c>
      <c r="P483" s="279"/>
      <c r="Q483" s="279"/>
      <c r="R483" s="279"/>
      <c r="S483" s="279"/>
      <c r="T483" s="280" t="s">
        <v>46</v>
      </c>
      <c r="U483" s="280"/>
      <c r="V483" s="280"/>
      <c r="W483" s="281" t="s">
        <v>1432</v>
      </c>
      <c r="X483" s="266"/>
      <c r="Y483" s="282"/>
      <c r="Z483" s="187"/>
      <c r="AA483" s="187"/>
      <c r="AB483" s="187"/>
      <c r="AC483" s="282"/>
      <c r="AD483" s="187"/>
      <c r="AE483" s="343"/>
      <c r="AF483" s="344"/>
      <c r="AG483" s="259"/>
      <c r="AH483" s="259"/>
      <c r="AI483" s="259"/>
      <c r="AJ483" s="259"/>
      <c r="AK483" s="259"/>
      <c r="AL483" s="259"/>
      <c r="AM483" s="259"/>
      <c r="AN483" s="259"/>
      <c r="AO483" s="259"/>
      <c r="AP483" s="259"/>
      <c r="AQ483" s="259"/>
      <c r="AR483" s="259"/>
      <c r="AS483" s="259"/>
      <c r="AT483" s="259"/>
      <c r="AU483" s="259"/>
    </row>
    <row r="484" spans="1:47" s="286" customFormat="1" ht="30" customHeight="1">
      <c r="A484" s="270"/>
      <c r="B484" s="320"/>
      <c r="C484" s="363"/>
      <c r="D484" s="273"/>
      <c r="E484" s="274"/>
      <c r="F484" s="277"/>
      <c r="G484" s="337"/>
      <c r="H484" s="337"/>
      <c r="I484" s="277"/>
      <c r="J484" s="273"/>
      <c r="K484" s="321"/>
      <c r="L484" s="278">
        <f>IF(RIGHT(T484)="T",(+H484-G484),0)</f>
        <v>0</v>
      </c>
      <c r="M484" s="278">
        <f>IF(RIGHT(T484)="U",(+H484-G484),0)</f>
        <v>0</v>
      </c>
      <c r="N484" s="278">
        <f>IF(RIGHT(T484)="C",(+H484-G484),0)</f>
        <v>0</v>
      </c>
      <c r="O484" s="278">
        <f>IF(RIGHT(T484)="D",(+H484-G484),0)</f>
        <v>0</v>
      </c>
      <c r="P484" s="279"/>
      <c r="Q484" s="279"/>
      <c r="R484" s="279"/>
      <c r="S484" s="279"/>
      <c r="T484" s="300"/>
      <c r="U484" s="300"/>
      <c r="V484" s="300"/>
      <c r="W484" s="301"/>
      <c r="X484" s="266"/>
      <c r="Y484" s="282"/>
      <c r="Z484" s="187"/>
      <c r="AA484" s="187"/>
      <c r="AB484" s="187"/>
      <c r="AC484" s="282"/>
      <c r="AD484" s="187"/>
      <c r="AE484" s="343"/>
      <c r="AF484" s="344"/>
      <c r="AG484" s="259"/>
      <c r="AH484" s="259"/>
      <c r="AI484" s="259"/>
      <c r="AJ484" s="259"/>
      <c r="AK484" s="259"/>
      <c r="AL484" s="259"/>
      <c r="AM484" s="259"/>
      <c r="AN484" s="259"/>
      <c r="AO484" s="259"/>
      <c r="AP484" s="259"/>
      <c r="AQ484" s="259"/>
      <c r="AR484" s="259"/>
      <c r="AS484" s="259"/>
      <c r="AT484" s="259"/>
      <c r="AU484" s="259"/>
    </row>
    <row r="485" spans="1:47" s="324" customFormat="1" ht="30" customHeight="1">
      <c r="A485" s="298"/>
      <c r="B485" s="292"/>
      <c r="C485" s="293" t="s">
        <v>47</v>
      </c>
      <c r="D485" s="292"/>
      <c r="E485" s="274"/>
      <c r="F485" s="275" t="s">
        <v>43</v>
      </c>
      <c r="G485" s="294"/>
      <c r="H485" s="294"/>
      <c r="I485" s="275" t="s">
        <v>43</v>
      </c>
      <c r="J485" s="275" t="s">
        <v>43</v>
      </c>
      <c r="K485" s="274"/>
      <c r="L485" s="278">
        <f>SUM(L483:L484)</f>
        <v>0</v>
      </c>
      <c r="M485" s="278">
        <f t="shared" ref="M485:O485" si="151">SUM(M483:M484)</f>
        <v>0</v>
      </c>
      <c r="N485" s="278">
        <f t="shared" si="151"/>
        <v>0</v>
      </c>
      <c r="O485" s="278">
        <f t="shared" si="151"/>
        <v>0.3006944444423425</v>
      </c>
      <c r="P485" s="275"/>
      <c r="Q485" s="275"/>
      <c r="R485" s="275"/>
      <c r="S485" s="275"/>
      <c r="T485" s="292"/>
      <c r="U485" s="292"/>
      <c r="V485" s="292"/>
      <c r="W485" s="308"/>
      <c r="X485" s="266"/>
      <c r="Y485" s="282">
        <f>$AE$9-((N485*24))</f>
        <v>744</v>
      </c>
      <c r="Z485" s="359">
        <v>687</v>
      </c>
      <c r="AA485" s="273">
        <v>159.69999999999999</v>
      </c>
      <c r="AB485" s="361">
        <f>Z485*AA485</f>
        <v>109713.9</v>
      </c>
      <c r="AC485" s="282">
        <f>(AB485*(Y485-L485*24))/Y485</f>
        <v>109713.9</v>
      </c>
      <c r="AD485" s="362">
        <f>(AC485/AB485)*100</f>
        <v>100</v>
      </c>
      <c r="AE485" s="322"/>
    </row>
    <row r="486" spans="1:47" s="286" customFormat="1" ht="30" customHeight="1">
      <c r="A486" s="270">
        <v>78</v>
      </c>
      <c r="B486" s="321" t="s">
        <v>1057</v>
      </c>
      <c r="C486" s="25" t="s">
        <v>553</v>
      </c>
      <c r="D486" s="273">
        <v>159.69999999999999</v>
      </c>
      <c r="E486" s="274" t="s">
        <v>534</v>
      </c>
      <c r="F486" s="277" t="s">
        <v>43</v>
      </c>
      <c r="G486" s="337"/>
      <c r="H486" s="337"/>
      <c r="I486" s="277"/>
      <c r="J486" s="273"/>
      <c r="K486" s="321"/>
      <c r="L486" s="278">
        <f>IF(RIGHT(T486)="T",(+H486-G486),0)</f>
        <v>0</v>
      </c>
      <c r="M486" s="278">
        <f>IF(RIGHT(T486)="U",(+H486-G486),0)</f>
        <v>0</v>
      </c>
      <c r="N486" s="278">
        <f>IF(RIGHT(T486)="C",(+H486-G486),0)</f>
        <v>0</v>
      </c>
      <c r="O486" s="278">
        <f>IF(RIGHT(T486)="D",(+H486-G486),0)</f>
        <v>0</v>
      </c>
      <c r="P486" s="279"/>
      <c r="Q486" s="279"/>
      <c r="R486" s="279"/>
      <c r="S486" s="279"/>
      <c r="T486" s="300"/>
      <c r="U486" s="300"/>
      <c r="V486" s="300"/>
      <c r="W486" s="301"/>
      <c r="X486" s="266"/>
      <c r="Y486" s="282"/>
      <c r="Z486" s="187"/>
      <c r="AA486" s="187"/>
      <c r="AB486" s="187"/>
      <c r="AC486" s="282"/>
      <c r="AD486" s="187"/>
      <c r="AE486" s="343"/>
      <c r="AF486" s="344"/>
      <c r="AG486" s="259"/>
      <c r="AH486" s="259"/>
      <c r="AI486" s="259"/>
      <c r="AJ486" s="259"/>
      <c r="AK486" s="259"/>
      <c r="AL486" s="259"/>
      <c r="AM486" s="259"/>
      <c r="AN486" s="259"/>
      <c r="AO486" s="259"/>
      <c r="AP486" s="259"/>
      <c r="AQ486" s="259"/>
      <c r="AR486" s="259"/>
      <c r="AS486" s="259"/>
      <c r="AT486" s="259"/>
      <c r="AU486" s="259"/>
    </row>
    <row r="487" spans="1:47" s="286" customFormat="1" ht="30" customHeight="1">
      <c r="A487" s="270"/>
      <c r="B487" s="262"/>
      <c r="C487" s="25"/>
      <c r="D487" s="273"/>
      <c r="E487" s="274"/>
      <c r="F487" s="277"/>
      <c r="G487" s="320"/>
      <c r="H487" s="320"/>
      <c r="I487" s="277"/>
      <c r="J487" s="273"/>
      <c r="K487" s="321"/>
      <c r="L487" s="278">
        <f>IF(RIGHT(T487)="T",(+#REF!-#REF!),0)</f>
        <v>0</v>
      </c>
      <c r="M487" s="278">
        <f>IF(RIGHT(T487)="U",(+#REF!-#REF!),0)</f>
        <v>0</v>
      </c>
      <c r="N487" s="278">
        <f>IF(RIGHT(T487)="C",(+#REF!-#REF!),0)</f>
        <v>0</v>
      </c>
      <c r="O487" s="278">
        <f>IF(RIGHT(T487)="D",(+#REF!-#REF!),0)</f>
        <v>0</v>
      </c>
      <c r="P487" s="279"/>
      <c r="Q487" s="279"/>
      <c r="R487" s="279"/>
      <c r="S487" s="279"/>
      <c r="T487" s="336"/>
      <c r="U487" s="336"/>
      <c r="V487" s="336"/>
      <c r="W487" s="333"/>
      <c r="X487" s="266"/>
      <c r="Y487" s="282"/>
      <c r="Z487" s="187"/>
      <c r="AA487" s="187"/>
      <c r="AB487" s="187"/>
      <c r="AC487" s="282"/>
      <c r="AD487" s="187"/>
      <c r="AE487" s="343"/>
      <c r="AF487" s="344"/>
      <c r="AG487" s="259"/>
      <c r="AH487" s="259"/>
      <c r="AI487" s="259"/>
      <c r="AJ487" s="259"/>
      <c r="AK487" s="259"/>
      <c r="AL487" s="259"/>
      <c r="AM487" s="259"/>
      <c r="AN487" s="259"/>
      <c r="AO487" s="259"/>
      <c r="AP487" s="259"/>
      <c r="AQ487" s="259"/>
      <c r="AR487" s="259"/>
      <c r="AS487" s="259"/>
      <c r="AT487" s="259"/>
      <c r="AU487" s="259"/>
    </row>
    <row r="488" spans="1:47" s="324" customFormat="1" ht="30" customHeight="1">
      <c r="A488" s="298"/>
      <c r="B488" s="292"/>
      <c r="C488" s="293" t="s">
        <v>47</v>
      </c>
      <c r="D488" s="292"/>
      <c r="E488" s="274"/>
      <c r="F488" s="275" t="s">
        <v>43</v>
      </c>
      <c r="G488" s="294"/>
      <c r="H488" s="294"/>
      <c r="I488" s="275" t="s">
        <v>43</v>
      </c>
      <c r="J488" s="275" t="s">
        <v>43</v>
      </c>
      <c r="K488" s="274"/>
      <c r="L488" s="278">
        <f>SUM(L486:L487)</f>
        <v>0</v>
      </c>
      <c r="M488" s="278">
        <f t="shared" ref="M488:O488" si="152">SUM(M486:M487)</f>
        <v>0</v>
      </c>
      <c r="N488" s="278">
        <f t="shared" si="152"/>
        <v>0</v>
      </c>
      <c r="O488" s="278">
        <f t="shared" si="152"/>
        <v>0</v>
      </c>
      <c r="P488" s="275"/>
      <c r="Q488" s="275"/>
      <c r="R488" s="275"/>
      <c r="S488" s="275"/>
      <c r="T488" s="292"/>
      <c r="U488" s="292"/>
      <c r="V488" s="292"/>
      <c r="W488" s="308"/>
      <c r="X488" s="266"/>
      <c r="Y488" s="282">
        <f>$AE$9-((N488*24))</f>
        <v>744</v>
      </c>
      <c r="Z488" s="359">
        <v>687</v>
      </c>
      <c r="AA488" s="273">
        <v>159.69999999999999</v>
      </c>
      <c r="AB488" s="361">
        <f>Z488*AA488</f>
        <v>109713.9</v>
      </c>
      <c r="AC488" s="282">
        <f>(AB488*(Y488-L488*24))/Y488</f>
        <v>109713.9</v>
      </c>
      <c r="AD488" s="362">
        <f>(AC488/AB488)*100</f>
        <v>100</v>
      </c>
      <c r="AE488" s="322"/>
    </row>
    <row r="489" spans="1:47" s="286" customFormat="1" ht="30" customHeight="1">
      <c r="A489" s="270">
        <v>79</v>
      </c>
      <c r="B489" s="321" t="s">
        <v>1058</v>
      </c>
      <c r="C489" s="89" t="s">
        <v>866</v>
      </c>
      <c r="D489" s="445">
        <v>28.19</v>
      </c>
      <c r="E489" s="274" t="s">
        <v>534</v>
      </c>
      <c r="F489" s="277" t="s">
        <v>43</v>
      </c>
      <c r="G489" s="276">
        <v>43072.367361111108</v>
      </c>
      <c r="H489" s="276">
        <v>43072.831250000003</v>
      </c>
      <c r="I489" s="277"/>
      <c r="J489" s="273"/>
      <c r="K489" s="321"/>
      <c r="L489" s="278">
        <f>IF(RIGHT(T489)="T",(+H489-G489),0)</f>
        <v>0</v>
      </c>
      <c r="M489" s="278">
        <f>IF(RIGHT(T489)="U",(+H489-G489),0)</f>
        <v>0</v>
      </c>
      <c r="N489" s="278">
        <f>IF(RIGHT(T489)="C",(+H489-G489),0)</f>
        <v>0</v>
      </c>
      <c r="O489" s="278">
        <f>IF(RIGHT(T489)="D",(+H489-G489),0)</f>
        <v>0.46388888889487134</v>
      </c>
      <c r="P489" s="279"/>
      <c r="Q489" s="279"/>
      <c r="R489" s="279"/>
      <c r="S489" s="279"/>
      <c r="T489" s="280" t="s">
        <v>466</v>
      </c>
      <c r="U489" s="280"/>
      <c r="V489" s="280"/>
      <c r="W489" s="281" t="s">
        <v>1341</v>
      </c>
      <c r="X489" s="266"/>
      <c r="Y489" s="282"/>
      <c r="Z489" s="187"/>
      <c r="AA489" s="187"/>
      <c r="AB489" s="187"/>
      <c r="AC489" s="282"/>
      <c r="AD489" s="187"/>
      <c r="AE489" s="343"/>
      <c r="AF489" s="344"/>
      <c r="AG489" s="259"/>
      <c r="AH489" s="259"/>
      <c r="AI489" s="259"/>
      <c r="AJ489" s="259"/>
      <c r="AK489" s="259"/>
      <c r="AL489" s="259"/>
      <c r="AM489" s="259"/>
      <c r="AN489" s="259"/>
      <c r="AO489" s="259"/>
      <c r="AP489" s="259"/>
      <c r="AQ489" s="259"/>
      <c r="AR489" s="259"/>
      <c r="AS489" s="259"/>
      <c r="AT489" s="259"/>
      <c r="AU489" s="259"/>
    </row>
    <row r="490" spans="1:47" s="286" customFormat="1" ht="30" customHeight="1">
      <c r="A490" s="270"/>
      <c r="B490" s="262"/>
      <c r="C490" s="25"/>
      <c r="D490" s="273"/>
      <c r="E490" s="274"/>
      <c r="F490" s="277"/>
      <c r="G490" s="320"/>
      <c r="H490" s="320"/>
      <c r="I490" s="277"/>
      <c r="J490" s="273"/>
      <c r="K490" s="321"/>
      <c r="L490" s="278">
        <f>IF(RIGHT(T490)="T",(+H489-G489),0)</f>
        <v>0</v>
      </c>
      <c r="M490" s="278">
        <f>IF(RIGHT(T490)="U",(+H489-G489),0)</f>
        <v>0</v>
      </c>
      <c r="N490" s="278">
        <f>IF(RIGHT(T490)="C",(+H489-G489),0)</f>
        <v>0</v>
      </c>
      <c r="O490" s="278">
        <f>IF(RIGHT(T490)="D",(+H489-G489),0)</f>
        <v>0</v>
      </c>
      <c r="P490" s="279"/>
      <c r="Q490" s="279"/>
      <c r="R490" s="279"/>
      <c r="S490" s="279"/>
      <c r="T490" s="336"/>
      <c r="U490" s="336"/>
      <c r="V490" s="336"/>
      <c r="W490" s="333"/>
      <c r="X490" s="266"/>
      <c r="Y490" s="282"/>
      <c r="Z490" s="187"/>
      <c r="AA490" s="187"/>
      <c r="AB490" s="187"/>
      <c r="AC490" s="282"/>
      <c r="AD490" s="187"/>
      <c r="AE490" s="343"/>
      <c r="AF490" s="344"/>
      <c r="AG490" s="259"/>
      <c r="AH490" s="259"/>
      <c r="AI490" s="259"/>
      <c r="AJ490" s="259"/>
      <c r="AK490" s="259"/>
      <c r="AL490" s="259"/>
      <c r="AM490" s="259"/>
      <c r="AN490" s="259"/>
      <c r="AO490" s="259"/>
      <c r="AP490" s="259"/>
      <c r="AQ490" s="259"/>
      <c r="AR490" s="259"/>
      <c r="AS490" s="259"/>
      <c r="AT490" s="259"/>
      <c r="AU490" s="259"/>
    </row>
    <row r="491" spans="1:47" s="324" customFormat="1" ht="30" customHeight="1">
      <c r="A491" s="298"/>
      <c r="B491" s="292"/>
      <c r="C491" s="293" t="s">
        <v>47</v>
      </c>
      <c r="D491" s="292"/>
      <c r="E491" s="274"/>
      <c r="F491" s="275" t="s">
        <v>43</v>
      </c>
      <c r="G491" s="294"/>
      <c r="H491" s="294"/>
      <c r="I491" s="275" t="s">
        <v>43</v>
      </c>
      <c r="J491" s="275" t="s">
        <v>43</v>
      </c>
      <c r="K491" s="274"/>
      <c r="L491" s="278">
        <f>SUM(L489:L490)</f>
        <v>0</v>
      </c>
      <c r="M491" s="278">
        <f t="shared" ref="M491:O491" si="153">SUM(M489:M490)</f>
        <v>0</v>
      </c>
      <c r="N491" s="278">
        <f t="shared" si="153"/>
        <v>0</v>
      </c>
      <c r="O491" s="278">
        <f t="shared" si="153"/>
        <v>0.46388888889487134</v>
      </c>
      <c r="P491" s="275"/>
      <c r="Q491" s="275"/>
      <c r="R491" s="275"/>
      <c r="S491" s="275"/>
      <c r="T491" s="292"/>
      <c r="U491" s="292"/>
      <c r="V491" s="292"/>
      <c r="W491" s="308"/>
      <c r="X491" s="266"/>
      <c r="Y491" s="282">
        <f>$AE$9-((N491*24))</f>
        <v>744</v>
      </c>
      <c r="Z491" s="359">
        <v>687</v>
      </c>
      <c r="AA491" s="445">
        <v>28.19</v>
      </c>
      <c r="AB491" s="361">
        <f>Z491*AA491</f>
        <v>19366.530000000002</v>
      </c>
      <c r="AC491" s="282">
        <f>(AB491*(Y491-L491*24))/Y491</f>
        <v>19366.530000000002</v>
      </c>
      <c r="AD491" s="362">
        <f>(AC491/AB491)*100</f>
        <v>100</v>
      </c>
      <c r="AE491" s="322"/>
    </row>
    <row r="492" spans="1:47" s="286" customFormat="1" ht="30" customHeight="1">
      <c r="A492" s="270">
        <v>80</v>
      </c>
      <c r="B492" s="321" t="s">
        <v>1114</v>
      </c>
      <c r="C492" s="89" t="s">
        <v>1113</v>
      </c>
      <c r="D492" s="445">
        <v>28.19</v>
      </c>
      <c r="E492" s="274" t="s">
        <v>534</v>
      </c>
      <c r="F492" s="277" t="s">
        <v>43</v>
      </c>
      <c r="G492" s="276">
        <v>43070</v>
      </c>
      <c r="H492" s="276">
        <v>43072.367361111108</v>
      </c>
      <c r="I492" s="277"/>
      <c r="J492" s="273"/>
      <c r="K492" s="321"/>
      <c r="L492" s="278">
        <f>IF(RIGHT(T492)="T",(+H492-G492),0)</f>
        <v>0</v>
      </c>
      <c r="M492" s="278">
        <f>IF(RIGHT(T492)="U",(+H492-G492),0)</f>
        <v>0</v>
      </c>
      <c r="N492" s="278">
        <f>IF(RIGHT(T492)="C",(+H492-G492),0)</f>
        <v>0</v>
      </c>
      <c r="O492" s="278">
        <f>IF(RIGHT(T492)="D",(+H492-G492),0)</f>
        <v>2.367361111108039</v>
      </c>
      <c r="P492" s="279"/>
      <c r="Q492" s="279"/>
      <c r="R492" s="279"/>
      <c r="S492" s="279"/>
      <c r="T492" s="280" t="s">
        <v>46</v>
      </c>
      <c r="U492" s="280"/>
      <c r="V492" s="280"/>
      <c r="W492" s="281" t="s">
        <v>1146</v>
      </c>
      <c r="X492" s="266"/>
      <c r="Y492" s="282"/>
      <c r="Z492" s="187"/>
      <c r="AA492" s="187"/>
      <c r="AB492" s="187"/>
      <c r="AC492" s="282"/>
      <c r="AD492" s="187"/>
      <c r="AE492" s="343"/>
      <c r="AF492" s="344"/>
      <c r="AG492" s="259"/>
      <c r="AH492" s="259"/>
      <c r="AI492" s="259"/>
      <c r="AJ492" s="259"/>
      <c r="AK492" s="259"/>
      <c r="AL492" s="259"/>
      <c r="AM492" s="259"/>
      <c r="AN492" s="259"/>
      <c r="AO492" s="259"/>
      <c r="AP492" s="259"/>
      <c r="AQ492" s="259"/>
      <c r="AR492" s="259"/>
      <c r="AS492" s="259"/>
      <c r="AT492" s="259"/>
      <c r="AU492" s="259"/>
    </row>
    <row r="493" spans="1:47" s="286" customFormat="1" ht="30" customHeight="1">
      <c r="A493" s="270"/>
      <c r="B493" s="321"/>
      <c r="C493" s="89"/>
      <c r="D493" s="445"/>
      <c r="E493" s="274"/>
      <c r="F493" s="277"/>
      <c r="G493" s="276">
        <v>43072.367361111108</v>
      </c>
      <c r="H493" s="276">
        <v>43072.834722222222</v>
      </c>
      <c r="I493" s="277"/>
      <c r="J493" s="273"/>
      <c r="K493" s="321"/>
      <c r="L493" s="278">
        <f>IF(RIGHT(T493)="T",(+H493-G493),0)</f>
        <v>0</v>
      </c>
      <c r="M493" s="278">
        <f>IF(RIGHT(T493)="U",(+H493-G493),0)</f>
        <v>0</v>
      </c>
      <c r="N493" s="278">
        <f>IF(RIGHT(T493)="C",(+H493-G493),0)</f>
        <v>0</v>
      </c>
      <c r="O493" s="278">
        <f>IF(RIGHT(T493)="D",(+H493-G493),0)</f>
        <v>0.46736111111385981</v>
      </c>
      <c r="P493" s="279"/>
      <c r="Q493" s="279"/>
      <c r="R493" s="279"/>
      <c r="S493" s="279"/>
      <c r="T493" s="280" t="s">
        <v>466</v>
      </c>
      <c r="U493" s="280"/>
      <c r="V493" s="280"/>
      <c r="W493" s="281" t="s">
        <v>1341</v>
      </c>
      <c r="X493" s="266"/>
      <c r="Y493" s="282"/>
      <c r="Z493" s="187"/>
      <c r="AA493" s="187"/>
      <c r="AB493" s="187"/>
      <c r="AC493" s="282"/>
      <c r="AD493" s="187"/>
      <c r="AE493" s="343"/>
      <c r="AF493" s="344"/>
      <c r="AG493" s="259"/>
      <c r="AH493" s="259"/>
      <c r="AI493" s="259"/>
      <c r="AJ493" s="259"/>
      <c r="AK493" s="259"/>
      <c r="AL493" s="259"/>
      <c r="AM493" s="259"/>
      <c r="AN493" s="259"/>
      <c r="AO493" s="259"/>
      <c r="AP493" s="259"/>
      <c r="AQ493" s="259"/>
      <c r="AR493" s="259"/>
      <c r="AS493" s="259"/>
      <c r="AT493" s="259"/>
      <c r="AU493" s="259"/>
    </row>
    <row r="494" spans="1:47" s="286" customFormat="1" ht="30" customHeight="1">
      <c r="A494" s="270"/>
      <c r="B494" s="262"/>
      <c r="C494" s="25"/>
      <c r="D494" s="273"/>
      <c r="E494" s="274"/>
      <c r="F494" s="277"/>
      <c r="G494" s="276">
        <v>43078.720138888886</v>
      </c>
      <c r="H494" s="276">
        <v>43078.916666666664</v>
      </c>
      <c r="I494" s="277"/>
      <c r="J494" s="273"/>
      <c r="K494" s="321"/>
      <c r="L494" s="278">
        <f>IF(RIGHT(T494)="T",(+H494-G494),0)</f>
        <v>0</v>
      </c>
      <c r="M494" s="278">
        <f>IF(RIGHT(T494)="U",(+H494-G494),0)</f>
        <v>0.19652777777810115</v>
      </c>
      <c r="N494" s="278">
        <f>IF(RIGHT(T494)="C",(+H494-G494),0)</f>
        <v>0</v>
      </c>
      <c r="O494" s="278">
        <f>IF(RIGHT(T494)="D",(+H494-G494),0)</f>
        <v>0</v>
      </c>
      <c r="P494" s="279"/>
      <c r="Q494" s="279"/>
      <c r="R494" s="279"/>
      <c r="S494" s="279"/>
      <c r="T494" s="280" t="s">
        <v>465</v>
      </c>
      <c r="U494" s="280"/>
      <c r="V494" s="280"/>
      <c r="W494" s="281" t="s">
        <v>1343</v>
      </c>
      <c r="X494" s="266"/>
      <c r="Y494" s="282"/>
      <c r="Z494" s="187"/>
      <c r="AA494" s="187"/>
      <c r="AB494" s="187"/>
      <c r="AC494" s="282"/>
      <c r="AD494" s="187"/>
      <c r="AE494" s="343"/>
      <c r="AF494" s="344"/>
      <c r="AG494" s="259"/>
      <c r="AH494" s="259"/>
      <c r="AI494" s="259"/>
      <c r="AJ494" s="259"/>
      <c r="AK494" s="259"/>
      <c r="AL494" s="259"/>
      <c r="AM494" s="259"/>
      <c r="AN494" s="259"/>
      <c r="AO494" s="259"/>
      <c r="AP494" s="259"/>
      <c r="AQ494" s="259"/>
      <c r="AR494" s="259"/>
      <c r="AS494" s="259"/>
      <c r="AT494" s="259"/>
      <c r="AU494" s="259"/>
    </row>
    <row r="495" spans="1:47" s="324" customFormat="1" ht="30" customHeight="1">
      <c r="A495" s="298"/>
      <c r="B495" s="292"/>
      <c r="C495" s="293"/>
      <c r="D495" s="292"/>
      <c r="E495" s="274"/>
      <c r="F495" s="275" t="s">
        <v>43</v>
      </c>
      <c r="G495" s="276">
        <v>43080.4375</v>
      </c>
      <c r="H495" s="276">
        <v>43080.477083333331</v>
      </c>
      <c r="I495" s="275" t="s">
        <v>43</v>
      </c>
      <c r="J495" s="275" t="s">
        <v>43</v>
      </c>
      <c r="K495" s="274"/>
      <c r="L495" s="278">
        <f>IF(RIGHT(T495)="T",(+H495-G495),0)</f>
        <v>0</v>
      </c>
      <c r="M495" s="278">
        <f>IF(RIGHT(T495)="U",(+H495-G495),0)</f>
        <v>3.9583333331393078E-2</v>
      </c>
      <c r="N495" s="278">
        <f>IF(RIGHT(T495)="C",(+H495-G495),0)</f>
        <v>0</v>
      </c>
      <c r="O495" s="278">
        <f>IF(RIGHT(T495)="D",(+H495-G495),0)</f>
        <v>0</v>
      </c>
      <c r="P495" s="275"/>
      <c r="Q495" s="275"/>
      <c r="R495" s="275"/>
      <c r="S495" s="275"/>
      <c r="T495" s="280" t="s">
        <v>465</v>
      </c>
      <c r="U495" s="280"/>
      <c r="V495" s="280"/>
      <c r="W495" s="281" t="s">
        <v>1344</v>
      </c>
      <c r="X495" s="266"/>
      <c r="Y495" s="282">
        <f>$AE$9-((N495*24))</f>
        <v>744</v>
      </c>
      <c r="Z495" s="359">
        <v>687</v>
      </c>
      <c r="AA495" s="445">
        <v>28.19</v>
      </c>
      <c r="AB495" s="361">
        <f>Z495*AA495</f>
        <v>19366.530000000002</v>
      </c>
      <c r="AC495" s="282">
        <f>(AB495*(Y495-L495*24))/Y495</f>
        <v>19366.530000000002</v>
      </c>
      <c r="AD495" s="362">
        <f>(AC495/AB495)*100</f>
        <v>100</v>
      </c>
      <c r="AE495" s="322"/>
    </row>
    <row r="496" spans="1:47" s="297" customFormat="1" ht="24" customHeight="1">
      <c r="A496" s="291"/>
      <c r="B496" s="321"/>
      <c r="C496" s="364" t="s">
        <v>47</v>
      </c>
      <c r="D496" s="273"/>
      <c r="E496" s="274"/>
      <c r="F496" s="277" t="s">
        <v>43</v>
      </c>
      <c r="G496" s="303"/>
      <c r="H496" s="303"/>
      <c r="I496" s="277" t="s">
        <v>43</v>
      </c>
      <c r="J496" s="273" t="s">
        <v>43</v>
      </c>
      <c r="K496" s="321"/>
      <c r="L496" s="278">
        <f>SUM(L494:L495)</f>
        <v>0</v>
      </c>
      <c r="M496" s="278">
        <f t="shared" ref="M496:O496" si="154">SUM(M494:M495)</f>
        <v>0.23611111110949423</v>
      </c>
      <c r="N496" s="278">
        <f t="shared" si="154"/>
        <v>0</v>
      </c>
      <c r="O496" s="278">
        <f t="shared" si="154"/>
        <v>0</v>
      </c>
      <c r="P496" s="275"/>
      <c r="Q496" s="275"/>
      <c r="R496" s="275"/>
      <c r="S496" s="275"/>
      <c r="T496" s="292"/>
      <c r="U496" s="292"/>
      <c r="V496" s="292"/>
      <c r="W496" s="308"/>
      <c r="X496" s="266"/>
      <c r="Y496" s="282">
        <f>$AE$9-((N496*24))</f>
        <v>744</v>
      </c>
      <c r="Z496" s="274">
        <v>132</v>
      </c>
      <c r="AA496" s="273">
        <v>21.879000000000001</v>
      </c>
      <c r="AB496" s="283">
        <f>Z496*AA496</f>
        <v>2888.0280000000002</v>
      </c>
      <c r="AC496" s="282">
        <f>(AB496*(Y496-L496*24))/Y496</f>
        <v>2888.0280000000007</v>
      </c>
      <c r="AD496" s="282">
        <f>(AC496/AB496)*100</f>
        <v>100.00000000000003</v>
      </c>
      <c r="AE496" s="296"/>
    </row>
    <row r="497" spans="1:47" s="297" customFormat="1" ht="24" customHeight="1">
      <c r="A497" s="291"/>
      <c r="B497" s="321"/>
      <c r="C497" s="364"/>
      <c r="D497" s="273"/>
      <c r="E497" s="274"/>
      <c r="F497" s="277"/>
      <c r="G497" s="365"/>
      <c r="H497" s="365"/>
      <c r="I497" s="277"/>
      <c r="J497" s="273"/>
      <c r="K497" s="321"/>
      <c r="L497" s="278"/>
      <c r="M497" s="278"/>
      <c r="N497" s="278"/>
      <c r="O497" s="278"/>
      <c r="P497" s="275"/>
      <c r="Q497" s="275"/>
      <c r="R497" s="275"/>
      <c r="S497" s="275"/>
      <c r="T497" s="292"/>
      <c r="U497" s="292"/>
      <c r="V497" s="292"/>
      <c r="W497" s="308"/>
      <c r="X497" s="266"/>
      <c r="Y497" s="282"/>
      <c r="Z497" s="274"/>
      <c r="AA497" s="273"/>
      <c r="AB497" s="283"/>
      <c r="AC497" s="282"/>
      <c r="AD497" s="282"/>
      <c r="AE497" s="296"/>
    </row>
    <row r="498" spans="1:47" s="297" customFormat="1" ht="24" customHeight="1">
      <c r="A498" s="270">
        <v>1</v>
      </c>
      <c r="B498" s="262" t="s">
        <v>177</v>
      </c>
      <c r="C498" s="301" t="s">
        <v>178</v>
      </c>
      <c r="D498" s="273"/>
      <c r="E498" s="274"/>
      <c r="F498" s="277"/>
      <c r="G498" s="276">
        <v>43098.964583333334</v>
      </c>
      <c r="H498" s="276">
        <v>43099.06527777778</v>
      </c>
      <c r="I498" s="277"/>
      <c r="J498" s="273"/>
      <c r="K498" s="321"/>
      <c r="L498" s="278">
        <f>IF(RIGHT(T498)="T",(+H498-G498),0)</f>
        <v>0</v>
      </c>
      <c r="M498" s="278">
        <f>IF(RIGHT(T498)="U",(+H498-G498),0)</f>
        <v>0.10069444444525288</v>
      </c>
      <c r="N498" s="278">
        <f>IF(RIGHT(T498)="C",(+H498-G498),0)</f>
        <v>0</v>
      </c>
      <c r="O498" s="278">
        <f>IF(RIGHT(T498)="D",(+H498-G498),0)</f>
        <v>0</v>
      </c>
      <c r="P498" s="275"/>
      <c r="Q498" s="275"/>
      <c r="R498" s="275"/>
      <c r="S498" s="275"/>
      <c r="T498" s="276" t="s">
        <v>465</v>
      </c>
      <c r="U498" s="276"/>
      <c r="V498" s="276"/>
      <c r="W498" s="310" t="s">
        <v>1455</v>
      </c>
      <c r="X498" s="266"/>
      <c r="Y498" s="282"/>
      <c r="Z498" s="274"/>
      <c r="AA498" s="273"/>
      <c r="AB498" s="283"/>
      <c r="AC498" s="282"/>
      <c r="AD498" s="282"/>
      <c r="AE498" s="296"/>
    </row>
    <row r="499" spans="1:47" s="286" customFormat="1" ht="30" customHeight="1">
      <c r="A499" s="311"/>
      <c r="B499" s="311"/>
      <c r="C499" s="311"/>
      <c r="D499" s="446">
        <v>21.879000000000001</v>
      </c>
      <c r="E499" s="274" t="s">
        <v>534</v>
      </c>
      <c r="F499" s="277" t="s">
        <v>43</v>
      </c>
      <c r="G499" s="337"/>
      <c r="H499" s="337"/>
      <c r="I499" s="277" t="s">
        <v>43</v>
      </c>
      <c r="J499" s="273" t="s">
        <v>43</v>
      </c>
      <c r="K499" s="321"/>
      <c r="L499" s="278">
        <f>IF(RIGHT(T499)="T",(+H499-G499),0)</f>
        <v>0</v>
      </c>
      <c r="M499" s="278">
        <f>IF(RIGHT(T499)="U",(+H499-G499),0)</f>
        <v>0</v>
      </c>
      <c r="N499" s="278">
        <f>IF(RIGHT(T499)="C",(+H499-G499),0)</f>
        <v>0</v>
      </c>
      <c r="O499" s="278">
        <f>IF(RIGHT(T499)="D",(+H499-G499),0)</f>
        <v>0</v>
      </c>
      <c r="P499" s="275"/>
      <c r="Q499" s="275"/>
      <c r="R499" s="275"/>
      <c r="S499" s="275"/>
      <c r="T499" s="300"/>
      <c r="U499" s="300"/>
      <c r="V499" s="300"/>
      <c r="W499" s="301"/>
      <c r="X499" s="266"/>
      <c r="Y499" s="292"/>
      <c r="Z499" s="292"/>
      <c r="AA499" s="292"/>
      <c r="AB499" s="292"/>
      <c r="AC499" s="282"/>
      <c r="AD499" s="292"/>
      <c r="AE499" s="259"/>
      <c r="AF499" s="259"/>
      <c r="AG499" s="259"/>
      <c r="AH499" s="259"/>
      <c r="AI499" s="259"/>
      <c r="AJ499" s="259"/>
      <c r="AK499" s="259"/>
      <c r="AL499" s="259"/>
      <c r="AM499" s="259"/>
      <c r="AN499" s="259"/>
      <c r="AO499" s="259"/>
      <c r="AP499" s="259"/>
      <c r="AQ499" s="259"/>
      <c r="AR499" s="259"/>
      <c r="AS499" s="259"/>
      <c r="AT499" s="259"/>
      <c r="AU499" s="259"/>
    </row>
    <row r="500" spans="1:47" s="286" customFormat="1" ht="30" customHeight="1">
      <c r="A500" s="291"/>
      <c r="B500" s="321"/>
      <c r="C500" s="364" t="s">
        <v>47</v>
      </c>
      <c r="D500" s="273"/>
      <c r="E500" s="274"/>
      <c r="F500" s="277" t="s">
        <v>43</v>
      </c>
      <c r="G500" s="365"/>
      <c r="H500" s="365"/>
      <c r="I500" s="277" t="s">
        <v>43</v>
      </c>
      <c r="J500" s="273" t="s">
        <v>43</v>
      </c>
      <c r="K500" s="321"/>
      <c r="L500" s="278">
        <f>SUM(L498:L499)</f>
        <v>0</v>
      </c>
      <c r="M500" s="278">
        <f t="shared" ref="M500:O500" si="155">SUM(M498:M499)</f>
        <v>0.10069444444525288</v>
      </c>
      <c r="N500" s="278">
        <f t="shared" si="155"/>
        <v>0</v>
      </c>
      <c r="O500" s="278">
        <f t="shared" si="155"/>
        <v>0</v>
      </c>
      <c r="P500" s="275"/>
      <c r="Q500" s="275"/>
      <c r="R500" s="275"/>
      <c r="S500" s="275"/>
      <c r="T500" s="292"/>
      <c r="U500" s="292"/>
      <c r="V500" s="292"/>
      <c r="W500" s="308"/>
      <c r="X500" s="266"/>
      <c r="Y500" s="282">
        <f>$AE$9-((N500*24))</f>
        <v>744</v>
      </c>
      <c r="Z500" s="274">
        <v>132</v>
      </c>
      <c r="AA500" s="446">
        <v>21.879000000000001</v>
      </c>
      <c r="AB500" s="283">
        <f>Z500*AA500</f>
        <v>2888.0280000000002</v>
      </c>
      <c r="AC500" s="282">
        <f>(AB500*(Y500-L500*24))/Y500</f>
        <v>2888.0280000000007</v>
      </c>
      <c r="AD500" s="282">
        <f>(AC500/AB500)*100</f>
        <v>100.00000000000003</v>
      </c>
      <c r="AE500" s="259"/>
      <c r="AF500" s="259"/>
      <c r="AG500" s="259"/>
      <c r="AH500" s="259"/>
      <c r="AI500" s="259"/>
      <c r="AJ500" s="259"/>
      <c r="AK500" s="259"/>
      <c r="AL500" s="259"/>
      <c r="AM500" s="259"/>
      <c r="AN500" s="259"/>
      <c r="AO500" s="259"/>
      <c r="AP500" s="259"/>
      <c r="AQ500" s="259"/>
      <c r="AR500" s="259"/>
      <c r="AS500" s="259"/>
      <c r="AT500" s="259"/>
      <c r="AU500" s="259"/>
    </row>
    <row r="501" spans="1:47" s="286" customFormat="1" ht="30" customHeight="1">
      <c r="A501" s="270">
        <v>2</v>
      </c>
      <c r="B501" s="262" t="s">
        <v>179</v>
      </c>
      <c r="C501" s="309" t="s">
        <v>180</v>
      </c>
      <c r="D501" s="273">
        <v>16.893999999999998</v>
      </c>
      <c r="E501" s="274" t="s">
        <v>534</v>
      </c>
      <c r="F501" s="277" t="s">
        <v>43</v>
      </c>
      <c r="G501" s="323"/>
      <c r="H501" s="323"/>
      <c r="I501" s="277" t="s">
        <v>43</v>
      </c>
      <c r="J501" s="273" t="s">
        <v>43</v>
      </c>
      <c r="K501" s="321"/>
      <c r="L501" s="278">
        <f>IF(RIGHT(T501)="T",(+H501-G501),0)</f>
        <v>0</v>
      </c>
      <c r="M501" s="278">
        <f>IF(RIGHT(T501)="U",(+H501-G501),0)</f>
        <v>0</v>
      </c>
      <c r="N501" s="278">
        <f>IF(RIGHT(T501)="C",(+H501-G501),0)</f>
        <v>0</v>
      </c>
      <c r="O501" s="278">
        <f>IF(RIGHT(T501)="D",(+H501-G501),0)</f>
        <v>0</v>
      </c>
      <c r="P501" s="275"/>
      <c r="Q501" s="275"/>
      <c r="R501" s="275"/>
      <c r="S501" s="275"/>
      <c r="T501" s="329"/>
      <c r="U501" s="329"/>
      <c r="V501" s="329"/>
      <c r="W501" s="333"/>
      <c r="X501" s="266"/>
      <c r="Y501" s="292"/>
      <c r="Z501" s="292"/>
      <c r="AA501" s="292"/>
      <c r="AB501" s="292"/>
      <c r="AC501" s="282"/>
      <c r="AD501" s="292"/>
      <c r="AE501" s="259"/>
      <c r="AF501" s="259"/>
      <c r="AG501" s="259"/>
      <c r="AH501" s="259"/>
      <c r="AI501" s="259"/>
      <c r="AJ501" s="259"/>
      <c r="AK501" s="259"/>
      <c r="AL501" s="259"/>
      <c r="AM501" s="259"/>
      <c r="AN501" s="259"/>
      <c r="AO501" s="259"/>
      <c r="AP501" s="259"/>
      <c r="AQ501" s="259"/>
      <c r="AR501" s="259"/>
      <c r="AS501" s="259"/>
      <c r="AT501" s="259"/>
      <c r="AU501" s="259"/>
    </row>
    <row r="502" spans="1:47" s="286" customFormat="1" ht="30" customHeight="1">
      <c r="A502" s="291"/>
      <c r="B502" s="321"/>
      <c r="C502" s="364" t="s">
        <v>47</v>
      </c>
      <c r="D502" s="273"/>
      <c r="E502" s="274"/>
      <c r="F502" s="277" t="s">
        <v>43</v>
      </c>
      <c r="G502" s="365"/>
      <c r="H502" s="365"/>
      <c r="I502" s="277" t="s">
        <v>43</v>
      </c>
      <c r="J502" s="273" t="s">
        <v>43</v>
      </c>
      <c r="K502" s="321"/>
      <c r="L502" s="278">
        <f>SUM(L501:L501)</f>
        <v>0</v>
      </c>
      <c r="M502" s="278">
        <f>SUM(M501:M501)</f>
        <v>0</v>
      </c>
      <c r="N502" s="278">
        <f>SUM(N501:N501)</f>
        <v>0</v>
      </c>
      <c r="O502" s="278">
        <f>SUM(O501:O501)</f>
        <v>0</v>
      </c>
      <c r="P502" s="275"/>
      <c r="Q502" s="275"/>
      <c r="R502" s="275"/>
      <c r="S502" s="275"/>
      <c r="T502" s="292"/>
      <c r="U502" s="292"/>
      <c r="V502" s="292"/>
      <c r="W502" s="308"/>
      <c r="X502" s="266"/>
      <c r="Y502" s="282">
        <f>$AE$9-((N502*24))</f>
        <v>744</v>
      </c>
      <c r="Z502" s="274">
        <v>132</v>
      </c>
      <c r="AA502" s="273">
        <v>16.893999999999998</v>
      </c>
      <c r="AB502" s="283">
        <f>Z502*AA502</f>
        <v>2230.0079999999998</v>
      </c>
      <c r="AC502" s="282">
        <f>(AB502*(Y502-L502*24))/Y502</f>
        <v>2230.0079999999998</v>
      </c>
      <c r="AD502" s="282">
        <f>(AC502/AB502)*100</f>
        <v>100</v>
      </c>
      <c r="AE502" s="259"/>
      <c r="AF502" s="259"/>
      <c r="AG502" s="259"/>
      <c r="AH502" s="259"/>
      <c r="AI502" s="259"/>
      <c r="AJ502" s="259"/>
      <c r="AK502" s="259"/>
      <c r="AL502" s="259"/>
      <c r="AM502" s="259"/>
      <c r="AN502" s="259"/>
      <c r="AO502" s="259"/>
      <c r="AP502" s="259"/>
      <c r="AQ502" s="259"/>
      <c r="AR502" s="259"/>
      <c r="AS502" s="259"/>
      <c r="AT502" s="259"/>
      <c r="AU502" s="259"/>
    </row>
    <row r="503" spans="1:47" s="296" customFormat="1" ht="30" customHeight="1">
      <c r="A503" s="298">
        <v>3</v>
      </c>
      <c r="B503" s="262" t="s">
        <v>181</v>
      </c>
      <c r="C503" s="309" t="s">
        <v>182</v>
      </c>
      <c r="D503" s="273">
        <v>3</v>
      </c>
      <c r="E503" s="274" t="s">
        <v>534</v>
      </c>
      <c r="F503" s="277" t="s">
        <v>43</v>
      </c>
      <c r="G503" s="337"/>
      <c r="H503" s="337"/>
      <c r="I503" s="277" t="s">
        <v>43</v>
      </c>
      <c r="J503" s="273" t="s">
        <v>43</v>
      </c>
      <c r="K503" s="321"/>
      <c r="L503" s="278">
        <f>IF(RIGHT(T503)="T",(+H503-G503),0)</f>
        <v>0</v>
      </c>
      <c r="M503" s="278">
        <f>IF(RIGHT(T503)="U",(+H503-G503),0)</f>
        <v>0</v>
      </c>
      <c r="N503" s="278">
        <f>IF(RIGHT(T503)="C",(+H503-G503),0)</f>
        <v>0</v>
      </c>
      <c r="O503" s="278">
        <f>IF(RIGHT(T503)="D",(+H503-G503),0)</f>
        <v>0</v>
      </c>
      <c r="P503" s="275"/>
      <c r="Q503" s="275"/>
      <c r="R503" s="275"/>
      <c r="S503" s="275"/>
      <c r="T503" s="300"/>
      <c r="U503" s="300"/>
      <c r="V503" s="300"/>
      <c r="W503" s="301"/>
      <c r="X503" s="266"/>
      <c r="Y503" s="292"/>
      <c r="Z503" s="292"/>
      <c r="AA503" s="292"/>
      <c r="AB503" s="292"/>
      <c r="AC503" s="282"/>
      <c r="AD503" s="292"/>
    </row>
    <row r="504" spans="1:47" s="296" customFormat="1" ht="30" customHeight="1">
      <c r="A504" s="366"/>
      <c r="B504" s="262"/>
      <c r="C504" s="309"/>
      <c r="D504" s="273"/>
      <c r="E504" s="274"/>
      <c r="F504" s="277"/>
      <c r="G504" s="289"/>
      <c r="H504" s="289"/>
      <c r="I504" s="277"/>
      <c r="J504" s="273"/>
      <c r="K504" s="321"/>
      <c r="L504" s="278">
        <f>IF(RIGHT(T506)="T",(+H504-G504),0)</f>
        <v>0</v>
      </c>
      <c r="M504" s="278">
        <f>IF(RIGHT(T506)="U",(+H504-G504),0)</f>
        <v>0</v>
      </c>
      <c r="N504" s="278">
        <f>IF(RIGHT(T506)="C",(+H504-G504),0)</f>
        <v>0</v>
      </c>
      <c r="O504" s="278">
        <f>IF(RIGHT(T506)="D",(+H504-G504),0)</f>
        <v>0</v>
      </c>
      <c r="P504" s="275"/>
      <c r="Q504" s="275"/>
      <c r="R504" s="275"/>
      <c r="S504" s="275"/>
      <c r="T504" s="299"/>
      <c r="U504" s="299"/>
      <c r="V504" s="299"/>
      <c r="W504" s="299"/>
      <c r="X504" s="266"/>
      <c r="Y504" s="292"/>
      <c r="Z504" s="292"/>
      <c r="AA504" s="292"/>
      <c r="AB504" s="292"/>
      <c r="AC504" s="282"/>
      <c r="AD504" s="292"/>
    </row>
    <row r="505" spans="1:47" s="297" customFormat="1" ht="30" customHeight="1">
      <c r="A505" s="291"/>
      <c r="B505" s="321"/>
      <c r="C505" s="364" t="s">
        <v>47</v>
      </c>
      <c r="D505" s="273"/>
      <c r="E505" s="274"/>
      <c r="F505" s="277" t="s">
        <v>43</v>
      </c>
      <c r="G505" s="365"/>
      <c r="H505" s="365"/>
      <c r="I505" s="277" t="s">
        <v>43</v>
      </c>
      <c r="J505" s="273" t="s">
        <v>43</v>
      </c>
      <c r="K505" s="321"/>
      <c r="L505" s="278">
        <f>SUM(L503:L504)</f>
        <v>0</v>
      </c>
      <c r="M505" s="278">
        <f t="shared" ref="M505:O505" si="156">SUM(M503:M504)</f>
        <v>0</v>
      </c>
      <c r="N505" s="278">
        <f t="shared" si="156"/>
        <v>0</v>
      </c>
      <c r="O505" s="278">
        <f t="shared" si="156"/>
        <v>0</v>
      </c>
      <c r="P505" s="275"/>
      <c r="Q505" s="275"/>
      <c r="R505" s="275"/>
      <c r="S505" s="275"/>
      <c r="T505" s="292"/>
      <c r="U505" s="292"/>
      <c r="V505" s="292"/>
      <c r="W505" s="308"/>
      <c r="X505" s="266"/>
      <c r="Y505" s="282">
        <f>$AE$9-((N505*24))</f>
        <v>744</v>
      </c>
      <c r="Z505" s="274">
        <v>132</v>
      </c>
      <c r="AA505" s="273">
        <v>3</v>
      </c>
      <c r="AB505" s="283">
        <f>Z505*AA505</f>
        <v>396</v>
      </c>
      <c r="AC505" s="282">
        <f>(AB505*(Y505-L505*24))/Y505</f>
        <v>396</v>
      </c>
      <c r="AD505" s="282">
        <f>(AC505/AB505)*100</f>
        <v>100</v>
      </c>
      <c r="AE505" s="296"/>
    </row>
    <row r="506" spans="1:47" s="286" customFormat="1" ht="30.75" customHeight="1">
      <c r="A506" s="270">
        <v>4</v>
      </c>
      <c r="B506" s="262" t="s">
        <v>183</v>
      </c>
      <c r="C506" s="309" t="s">
        <v>184</v>
      </c>
      <c r="D506" s="273">
        <v>3</v>
      </c>
      <c r="E506" s="274" t="s">
        <v>534</v>
      </c>
      <c r="F506" s="277" t="s">
        <v>43</v>
      </c>
      <c r="G506" s="276">
        <v>43099.636111111111</v>
      </c>
      <c r="H506" s="276">
        <v>43099.724999999999</v>
      </c>
      <c r="I506" s="277"/>
      <c r="J506" s="273"/>
      <c r="K506" s="321"/>
      <c r="L506" s="278">
        <f>IF(RIGHT(T506)="T",(+H506-G506),0)</f>
        <v>0</v>
      </c>
      <c r="M506" s="278">
        <f>IF(RIGHT(T506)="U",(+H506-G506),0)</f>
        <v>0</v>
      </c>
      <c r="N506" s="278">
        <f>IF(RIGHT(T506)="C",(+H506-G506),0)</f>
        <v>0</v>
      </c>
      <c r="O506" s="278">
        <f>IF(RIGHT(T506)="D",(+H506-G506),0)</f>
        <v>8.8888888887595385E-2</v>
      </c>
      <c r="P506" s="367"/>
      <c r="Q506" s="367"/>
      <c r="R506" s="367"/>
      <c r="S506" s="367"/>
      <c r="T506" s="280" t="s">
        <v>1360</v>
      </c>
      <c r="U506" s="280"/>
      <c r="V506" s="280"/>
      <c r="W506" s="281" t="s">
        <v>1457</v>
      </c>
      <c r="X506" s="266"/>
      <c r="Y506" s="282"/>
      <c r="Z506" s="274"/>
      <c r="AA506" s="273"/>
      <c r="AB506" s="283"/>
      <c r="AC506" s="282"/>
      <c r="AD506" s="282"/>
      <c r="AE506" s="259"/>
      <c r="AF506" s="259"/>
      <c r="AG506" s="259"/>
      <c r="AH506" s="259"/>
      <c r="AI506" s="344"/>
      <c r="AJ506" s="344"/>
      <c r="AK506" s="344"/>
      <c r="AL506" s="344"/>
      <c r="AM506" s="344"/>
      <c r="AN506" s="344"/>
      <c r="AO506" s="344"/>
      <c r="AP506" s="344"/>
      <c r="AQ506" s="344"/>
      <c r="AR506" s="344"/>
      <c r="AS506" s="344"/>
      <c r="AT506" s="344"/>
      <c r="AU506" s="344"/>
    </row>
    <row r="507" spans="1:47" s="286" customFormat="1" ht="30.75" customHeight="1">
      <c r="A507" s="270"/>
      <c r="B507" s="262"/>
      <c r="C507" s="309"/>
      <c r="D507" s="273"/>
      <c r="E507" s="274"/>
      <c r="F507" s="277" t="s">
        <v>43</v>
      </c>
      <c r="G507" s="323"/>
      <c r="H507" s="323"/>
      <c r="I507" s="277"/>
      <c r="J507" s="273"/>
      <c r="K507" s="321"/>
      <c r="L507" s="278">
        <f>IF(RIGHT(T507)="T",(+H507-G507),0)</f>
        <v>0</v>
      </c>
      <c r="M507" s="278">
        <f>IF(RIGHT(T507)="U",(+H507-G507),0)</f>
        <v>0</v>
      </c>
      <c r="N507" s="278">
        <f>IF(RIGHT(T507)="C",(+H507-G507),0)</f>
        <v>0</v>
      </c>
      <c r="O507" s="278">
        <f>IF(RIGHT(T507)="D",(+H507-G507),0)</f>
        <v>0</v>
      </c>
      <c r="P507" s="367"/>
      <c r="Q507" s="367"/>
      <c r="R507" s="367"/>
      <c r="S507" s="367"/>
      <c r="T507" s="336"/>
      <c r="U507" s="336"/>
      <c r="V507" s="336"/>
      <c r="W507" s="333"/>
      <c r="X507" s="266"/>
      <c r="Y507" s="282"/>
      <c r="Z507" s="274"/>
      <c r="AA507" s="273"/>
      <c r="AB507" s="283"/>
      <c r="AC507" s="282"/>
      <c r="AD507" s="282"/>
      <c r="AE507" s="259"/>
      <c r="AF507" s="259"/>
      <c r="AG507" s="259"/>
      <c r="AH507" s="259"/>
      <c r="AI507" s="344"/>
      <c r="AJ507" s="344"/>
      <c r="AK507" s="344"/>
      <c r="AL507" s="344"/>
      <c r="AM507" s="344"/>
      <c r="AN507" s="344"/>
      <c r="AO507" s="344"/>
      <c r="AP507" s="344"/>
      <c r="AQ507" s="344"/>
      <c r="AR507" s="344"/>
      <c r="AS507" s="344"/>
      <c r="AT507" s="344"/>
      <c r="AU507" s="344"/>
    </row>
    <row r="508" spans="1:47" s="297" customFormat="1" ht="30" customHeight="1">
      <c r="A508" s="291"/>
      <c r="B508" s="321"/>
      <c r="C508" s="364" t="s">
        <v>47</v>
      </c>
      <c r="D508" s="273"/>
      <c r="E508" s="274"/>
      <c r="F508" s="277" t="s">
        <v>43</v>
      </c>
      <c r="G508" s="365"/>
      <c r="H508" s="365"/>
      <c r="I508" s="277" t="s">
        <v>43</v>
      </c>
      <c r="J508" s="273" t="s">
        <v>43</v>
      </c>
      <c r="K508" s="321"/>
      <c r="L508" s="278">
        <f>SUM(L506:L507)</f>
        <v>0</v>
      </c>
      <c r="M508" s="278">
        <f>SUM(M506:M507)</f>
        <v>0</v>
      </c>
      <c r="N508" s="278">
        <f>SUM(N506:N507)</f>
        <v>0</v>
      </c>
      <c r="O508" s="278">
        <f>SUM(O506:O507)</f>
        <v>8.8888888887595385E-2</v>
      </c>
      <c r="P508" s="278"/>
      <c r="Q508" s="278"/>
      <c r="R508" s="278"/>
      <c r="S508" s="278"/>
      <c r="T508" s="292"/>
      <c r="U508" s="292"/>
      <c r="V508" s="292"/>
      <c r="W508" s="308"/>
      <c r="X508" s="266"/>
      <c r="Y508" s="282">
        <f>$AE$9-((N508*24))</f>
        <v>744</v>
      </c>
      <c r="Z508" s="274">
        <v>132</v>
      </c>
      <c r="AA508" s="273">
        <v>3</v>
      </c>
      <c r="AB508" s="283">
        <f>Z508*AA508</f>
        <v>396</v>
      </c>
      <c r="AC508" s="282">
        <f>(AB508*(Y508-L508*24))/Y508</f>
        <v>396</v>
      </c>
      <c r="AD508" s="282">
        <f>(AC508/AB508)*100</f>
        <v>100</v>
      </c>
      <c r="AE508" s="296"/>
    </row>
    <row r="509" spans="1:47" s="286" customFormat="1" ht="31.5" customHeight="1">
      <c r="A509" s="270">
        <v>5</v>
      </c>
      <c r="B509" s="262" t="s">
        <v>186</v>
      </c>
      <c r="C509" s="368" t="s">
        <v>187</v>
      </c>
      <c r="D509" s="273">
        <v>182.17599999999999</v>
      </c>
      <c r="E509" s="274" t="s">
        <v>534</v>
      </c>
      <c r="F509" s="275" t="s">
        <v>43</v>
      </c>
      <c r="G509" s="186"/>
      <c r="H509" s="186"/>
      <c r="I509" s="369"/>
      <c r="J509" s="369"/>
      <c r="K509" s="369"/>
      <c r="L509" s="278">
        <f>IF(RIGHT(T509)="T",(+H509-G509),0)</f>
        <v>0</v>
      </c>
      <c r="M509" s="278">
        <f>IF(RIGHT(T509)="U",(+H509-G509),0)</f>
        <v>0</v>
      </c>
      <c r="N509" s="278">
        <f>IF(RIGHT(T509)="C",(+H509-G509),0)</f>
        <v>0</v>
      </c>
      <c r="O509" s="278">
        <f>IF(RIGHT(T509)="D",(+H509-G509),0)</f>
        <v>0</v>
      </c>
      <c r="P509" s="279"/>
      <c r="Q509" s="279"/>
      <c r="R509" s="279"/>
      <c r="S509" s="279"/>
      <c r="T509" s="187"/>
      <c r="U509" s="187"/>
      <c r="V509" s="187"/>
      <c r="W509" s="287"/>
      <c r="X509" s="266"/>
      <c r="Y509" s="282"/>
      <c r="Z509" s="274"/>
      <c r="AA509" s="273"/>
      <c r="AB509" s="283"/>
      <c r="AC509" s="282"/>
      <c r="AD509" s="282"/>
      <c r="AE509" s="259"/>
      <c r="AF509" s="259"/>
      <c r="AG509" s="259"/>
      <c r="AH509" s="259"/>
      <c r="AI509" s="370"/>
      <c r="AJ509" s="370"/>
      <c r="AK509" s="370"/>
      <c r="AL509" s="370"/>
      <c r="AM509" s="370"/>
      <c r="AN509" s="370"/>
      <c r="AO509" s="370"/>
      <c r="AP509" s="370"/>
      <c r="AQ509" s="370"/>
      <c r="AR509" s="370"/>
      <c r="AS509" s="370"/>
      <c r="AT509" s="370"/>
      <c r="AU509" s="370"/>
    </row>
    <row r="510" spans="1:47" s="286" customFormat="1" ht="30" customHeight="1">
      <c r="A510" s="270"/>
      <c r="B510" s="262"/>
      <c r="C510" s="368"/>
      <c r="D510" s="273"/>
      <c r="E510" s="274"/>
      <c r="F510" s="275"/>
      <c r="G510" s="323"/>
      <c r="H510" s="323"/>
      <c r="I510" s="369"/>
      <c r="J510" s="369"/>
      <c r="K510" s="369"/>
      <c r="L510" s="278">
        <f>IF(RIGHT(T510)="T",(+H510-G510),0)</f>
        <v>0</v>
      </c>
      <c r="M510" s="278">
        <f>IF(RIGHT(T510)="U",(+H510-G510),0)</f>
        <v>0</v>
      </c>
      <c r="N510" s="278">
        <f>IF(RIGHT(T510)="C",(+H510-G510),0)</f>
        <v>0</v>
      </c>
      <c r="O510" s="278">
        <f>IF(RIGHT(T510)="D",(+H510-G510),0)</f>
        <v>0</v>
      </c>
      <c r="P510" s="279"/>
      <c r="Q510" s="279"/>
      <c r="R510" s="279"/>
      <c r="S510" s="279"/>
      <c r="T510" s="329"/>
      <c r="U510" s="329"/>
      <c r="V510" s="329"/>
      <c r="W510" s="371"/>
      <c r="X510" s="266"/>
      <c r="Y510" s="282"/>
      <c r="Z510" s="274"/>
      <c r="AA510" s="273"/>
      <c r="AB510" s="283"/>
      <c r="AC510" s="282"/>
      <c r="AD510" s="282"/>
      <c r="AE510" s="259"/>
      <c r="AF510" s="259"/>
      <c r="AG510" s="259"/>
      <c r="AH510" s="259"/>
      <c r="AI510" s="370"/>
      <c r="AJ510" s="370"/>
      <c r="AK510" s="370"/>
      <c r="AL510" s="370"/>
      <c r="AM510" s="370"/>
      <c r="AN510" s="370"/>
      <c r="AO510" s="370"/>
      <c r="AP510" s="370"/>
      <c r="AQ510" s="370"/>
      <c r="AR510" s="370"/>
      <c r="AS510" s="370"/>
      <c r="AT510" s="370"/>
      <c r="AU510" s="370"/>
    </row>
    <row r="511" spans="1:47" s="297" customFormat="1" ht="30" customHeight="1">
      <c r="A511" s="291"/>
      <c r="B511" s="292"/>
      <c r="C511" s="293" t="s">
        <v>47</v>
      </c>
      <c r="D511" s="292"/>
      <c r="E511" s="274"/>
      <c r="F511" s="275" t="s">
        <v>43</v>
      </c>
      <c r="G511" s="294"/>
      <c r="H511" s="294"/>
      <c r="I511" s="275" t="s">
        <v>43</v>
      </c>
      <c r="J511" s="275" t="s">
        <v>43</v>
      </c>
      <c r="K511" s="275" t="s">
        <v>43</v>
      </c>
      <c r="L511" s="278">
        <f t="shared" ref="L511:O511" si="157">SUM(L509:L510)</f>
        <v>0</v>
      </c>
      <c r="M511" s="278">
        <f t="shared" si="157"/>
        <v>0</v>
      </c>
      <c r="N511" s="278">
        <f t="shared" si="157"/>
        <v>0</v>
      </c>
      <c r="O511" s="278">
        <f t="shared" si="157"/>
        <v>0</v>
      </c>
      <c r="P511" s="278"/>
      <c r="Q511" s="278"/>
      <c r="R511" s="278"/>
      <c r="S511" s="278"/>
      <c r="T511" s="292"/>
      <c r="U511" s="292"/>
      <c r="V511" s="292"/>
      <c r="W511" s="292"/>
      <c r="X511" s="266"/>
      <c r="Y511" s="282">
        <f>$AE$9-((N511*24))</f>
        <v>744</v>
      </c>
      <c r="Z511" s="274">
        <v>132</v>
      </c>
      <c r="AA511" s="273">
        <v>182.17599999999999</v>
      </c>
      <c r="AB511" s="283">
        <f t="shared" ref="AB511" si="158">Z511*AA511</f>
        <v>24047.232</v>
      </c>
      <c r="AC511" s="282">
        <f>(AB511*(Y511-L511*24))/Y511</f>
        <v>24047.232</v>
      </c>
      <c r="AD511" s="282">
        <f t="shared" ref="AD511" si="159">(AC511/AB511)*100</f>
        <v>100</v>
      </c>
      <c r="AE511" s="296"/>
    </row>
    <row r="512" spans="1:47" s="286" customFormat="1" ht="30" customHeight="1">
      <c r="A512" s="270">
        <v>6</v>
      </c>
      <c r="B512" s="262" t="s">
        <v>188</v>
      </c>
      <c r="C512" s="368" t="s">
        <v>189</v>
      </c>
      <c r="D512" s="273">
        <v>182.17599999999999</v>
      </c>
      <c r="E512" s="274" t="s">
        <v>534</v>
      </c>
      <c r="F512" s="275" t="s">
        <v>43</v>
      </c>
      <c r="G512" s="186"/>
      <c r="H512" s="186"/>
      <c r="I512" s="369"/>
      <c r="J512" s="369"/>
      <c r="K512" s="369"/>
      <c r="L512" s="278">
        <f>IF(RIGHT(T512)="T",(+H512-G512),0)</f>
        <v>0</v>
      </c>
      <c r="M512" s="278">
        <f>IF(RIGHT(T512)="U",(+H512-G512),0)</f>
        <v>0</v>
      </c>
      <c r="N512" s="278">
        <f>IF(RIGHT(T512)="C",(+H512-G512),0)</f>
        <v>0</v>
      </c>
      <c r="O512" s="278">
        <f>IF(RIGHT(T512)="D",(+H512-G512),0)</f>
        <v>0</v>
      </c>
      <c r="P512" s="279"/>
      <c r="Q512" s="279"/>
      <c r="R512" s="279"/>
      <c r="S512" s="279"/>
      <c r="T512" s="187"/>
      <c r="U512" s="187"/>
      <c r="V512" s="187"/>
      <c r="W512" s="287"/>
      <c r="X512" s="266"/>
      <c r="Y512" s="282"/>
      <c r="Z512" s="274"/>
      <c r="AA512" s="273"/>
      <c r="AB512" s="283"/>
      <c r="AC512" s="282"/>
      <c r="AD512" s="282"/>
      <c r="AE512" s="259"/>
      <c r="AF512" s="259"/>
      <c r="AG512" s="259"/>
      <c r="AH512" s="259"/>
      <c r="AI512" s="285"/>
      <c r="AJ512" s="285"/>
      <c r="AK512" s="285"/>
      <c r="AL512" s="285"/>
      <c r="AM512" s="285"/>
      <c r="AN512" s="285"/>
      <c r="AO512" s="285"/>
      <c r="AP512" s="285"/>
      <c r="AQ512" s="285"/>
      <c r="AR512" s="285"/>
      <c r="AS512" s="285"/>
      <c r="AT512" s="285"/>
      <c r="AU512" s="285"/>
    </row>
    <row r="513" spans="1:47" s="286" customFormat="1" ht="30" customHeight="1">
      <c r="A513" s="270"/>
      <c r="B513" s="262"/>
      <c r="C513" s="368"/>
      <c r="D513" s="273"/>
      <c r="E513" s="274"/>
      <c r="F513" s="275"/>
      <c r="G513" s="323"/>
      <c r="H513" s="323"/>
      <c r="I513" s="369"/>
      <c r="J513" s="369"/>
      <c r="K513" s="369"/>
      <c r="L513" s="278">
        <f>IF(RIGHT(T513)="T",(+H513-G513),0)</f>
        <v>0</v>
      </c>
      <c r="M513" s="278">
        <f>IF(RIGHT(T513)="U",(+H513-G513),0)</f>
        <v>0</v>
      </c>
      <c r="N513" s="278">
        <f>IF(RIGHT(T513)="C",(+H513-G513),0)</f>
        <v>0</v>
      </c>
      <c r="O513" s="278">
        <f>IF(RIGHT(T513)="D",(+H513-G513),0)</f>
        <v>0</v>
      </c>
      <c r="P513" s="279"/>
      <c r="Q513" s="279"/>
      <c r="R513" s="279"/>
      <c r="S513" s="279"/>
      <c r="T513" s="336"/>
      <c r="U513" s="336"/>
      <c r="V513" s="336"/>
      <c r="W513" s="333"/>
      <c r="X513" s="266"/>
      <c r="Y513" s="282"/>
      <c r="Z513" s="274"/>
      <c r="AA513" s="273"/>
      <c r="AB513" s="283"/>
      <c r="AC513" s="282"/>
      <c r="AD513" s="282"/>
      <c r="AE513" s="259"/>
      <c r="AF513" s="259"/>
      <c r="AG513" s="259"/>
      <c r="AH513" s="259"/>
      <c r="AI513" s="285"/>
      <c r="AJ513" s="285"/>
      <c r="AK513" s="285"/>
      <c r="AL513" s="285"/>
      <c r="AM513" s="285"/>
      <c r="AN513" s="285"/>
      <c r="AO513" s="285"/>
      <c r="AP513" s="285"/>
      <c r="AQ513" s="285"/>
      <c r="AR513" s="285"/>
      <c r="AS513" s="285"/>
      <c r="AT513" s="285"/>
      <c r="AU513" s="285"/>
    </row>
    <row r="514" spans="1:47" s="297" customFormat="1" ht="30" customHeight="1">
      <c r="A514" s="291"/>
      <c r="B514" s="292"/>
      <c r="C514" s="293" t="s">
        <v>47</v>
      </c>
      <c r="D514" s="292"/>
      <c r="E514" s="274"/>
      <c r="F514" s="275" t="s">
        <v>43</v>
      </c>
      <c r="G514" s="294"/>
      <c r="H514" s="294"/>
      <c r="I514" s="275" t="s">
        <v>43</v>
      </c>
      <c r="J514" s="275" t="s">
        <v>43</v>
      </c>
      <c r="K514" s="277"/>
      <c r="L514" s="278">
        <f>SUM(L512:L513)</f>
        <v>0</v>
      </c>
      <c r="M514" s="278">
        <f>SUM(M512:M513)</f>
        <v>0</v>
      </c>
      <c r="N514" s="278">
        <f>SUM(N512:N513)</f>
        <v>0</v>
      </c>
      <c r="O514" s="278">
        <f>SUM(O512:O513)</f>
        <v>0</v>
      </c>
      <c r="P514" s="275"/>
      <c r="Q514" s="275"/>
      <c r="R514" s="275"/>
      <c r="S514" s="275"/>
      <c r="T514" s="292"/>
      <c r="U514" s="292"/>
      <c r="V514" s="292"/>
      <c r="W514" s="292"/>
      <c r="X514" s="266"/>
      <c r="Y514" s="282">
        <f>$AE$9-((N514*24))</f>
        <v>744</v>
      </c>
      <c r="Z514" s="274">
        <v>132</v>
      </c>
      <c r="AA514" s="273">
        <v>182.17599999999999</v>
      </c>
      <c r="AB514" s="283">
        <f t="shared" ref="AB514" si="160">Z514*AA514</f>
        <v>24047.232</v>
      </c>
      <c r="AC514" s="282">
        <f>(AB514*(Y514-L514*24))/Y514</f>
        <v>24047.232</v>
      </c>
      <c r="AD514" s="282">
        <f t="shared" ref="AD514" si="161">(AC514/AB514)*100</f>
        <v>100</v>
      </c>
      <c r="AE514" s="296"/>
    </row>
    <row r="515" spans="1:47" s="297" customFormat="1" ht="33.75" customHeight="1">
      <c r="A515" s="298">
        <v>7</v>
      </c>
      <c r="B515" s="372" t="s">
        <v>190</v>
      </c>
      <c r="C515" s="293" t="s">
        <v>191</v>
      </c>
      <c r="D515" s="273">
        <v>234.59</v>
      </c>
      <c r="E515" s="274" t="s">
        <v>534</v>
      </c>
      <c r="F515" s="275" t="s">
        <v>43</v>
      </c>
      <c r="G515" s="276">
        <v>43081.07916666667</v>
      </c>
      <c r="H515" s="276">
        <v>43081.088888888888</v>
      </c>
      <c r="I515" s="275" t="s">
        <v>43</v>
      </c>
      <c r="J515" s="275" t="s">
        <v>43</v>
      </c>
      <c r="K515" s="277"/>
      <c r="L515" s="278">
        <f>IF(RIGHT(T515)="T",(+H515-G515),0)</f>
        <v>0</v>
      </c>
      <c r="M515" s="278">
        <f>IF(RIGHT(T515)="U",(+H515-G515),0)</f>
        <v>0</v>
      </c>
      <c r="N515" s="278">
        <f>IF(RIGHT(T515)="C",(+H515-G515),0)</f>
        <v>9.7222222175332718E-3</v>
      </c>
      <c r="O515" s="278">
        <f>IF(RIGHT(T515)="D",(+H515-G515),0)</f>
        <v>0</v>
      </c>
      <c r="P515" s="275"/>
      <c r="Q515" s="275"/>
      <c r="R515" s="275"/>
      <c r="S515" s="275"/>
      <c r="T515" s="280" t="s">
        <v>1433</v>
      </c>
      <c r="U515" s="280"/>
      <c r="V515" s="280"/>
      <c r="W515" s="281" t="s">
        <v>1458</v>
      </c>
      <c r="X515" s="266"/>
      <c r="Y515" s="282"/>
      <c r="Z515" s="282"/>
      <c r="AA515" s="282"/>
      <c r="AB515" s="282"/>
      <c r="AC515" s="282"/>
      <c r="AD515" s="282"/>
      <c r="AE515" s="296"/>
    </row>
    <row r="516" spans="1:47" s="297" customFormat="1" ht="33.75" customHeight="1">
      <c r="A516" s="298"/>
      <c r="B516" s="372"/>
      <c r="C516" s="293"/>
      <c r="D516" s="273"/>
      <c r="E516" s="274"/>
      <c r="F516" s="275"/>
      <c r="G516" s="276">
        <v>43081.088888888888</v>
      </c>
      <c r="H516" s="276">
        <v>43081.265277777777</v>
      </c>
      <c r="I516" s="275"/>
      <c r="J516" s="275"/>
      <c r="K516" s="277"/>
      <c r="L516" s="278">
        <f>IF(RIGHT(T516)="T",(+H516-G516),0)</f>
        <v>0</v>
      </c>
      <c r="M516" s="278">
        <f>IF(RIGHT(T516)="U",(+H516-G516),0)</f>
        <v>0</v>
      </c>
      <c r="N516" s="278">
        <f>IF(RIGHT(T516)="C",(+H516-G516),0)</f>
        <v>0</v>
      </c>
      <c r="O516" s="278">
        <f>IF(RIGHT(T516)="D",(+H516-G516),0)</f>
        <v>0.17638888888905058</v>
      </c>
      <c r="P516" s="275"/>
      <c r="Q516" s="275"/>
      <c r="R516" s="275"/>
      <c r="S516" s="275"/>
      <c r="T516" s="280" t="s">
        <v>46</v>
      </c>
      <c r="U516" s="280"/>
      <c r="V516" s="280"/>
      <c r="W516" s="281" t="s">
        <v>1460</v>
      </c>
      <c r="X516" s="266"/>
      <c r="Y516" s="282"/>
      <c r="Z516" s="282"/>
      <c r="AA516" s="282"/>
      <c r="AB516" s="282"/>
      <c r="AC516" s="282"/>
      <c r="AD516" s="282"/>
      <c r="AE516" s="296"/>
    </row>
    <row r="517" spans="1:47" s="297" customFormat="1" ht="33.75" customHeight="1">
      <c r="A517" s="298"/>
      <c r="B517" s="372"/>
      <c r="C517" s="293"/>
      <c r="D517" s="273"/>
      <c r="E517" s="274"/>
      <c r="F517" s="275"/>
      <c r="G517" s="276">
        <v>43085.388194444444</v>
      </c>
      <c r="H517" s="276">
        <v>43085.763194444444</v>
      </c>
      <c r="I517" s="275"/>
      <c r="J517" s="275"/>
      <c r="K517" s="277"/>
      <c r="L517" s="278">
        <f>IF(RIGHT(T517)="T",(+H517-G517),0)</f>
        <v>0.375</v>
      </c>
      <c r="M517" s="278">
        <f>IF(RIGHT(T517)="U",(+H517-G517),0)</f>
        <v>0</v>
      </c>
      <c r="N517" s="278">
        <f>IF(RIGHT(T517)="C",(+H517-G517),0)</f>
        <v>0</v>
      </c>
      <c r="O517" s="278">
        <f>IF(RIGHT(T517)="D",(+H517-G517),0)</f>
        <v>0</v>
      </c>
      <c r="P517" s="275"/>
      <c r="Q517" s="275"/>
      <c r="R517" s="275"/>
      <c r="S517" s="275"/>
      <c r="T517" s="280" t="s">
        <v>464</v>
      </c>
      <c r="U517" s="280"/>
      <c r="V517" s="280"/>
      <c r="W517" s="281" t="s">
        <v>1462</v>
      </c>
      <c r="X517" s="266"/>
      <c r="Y517" s="282"/>
      <c r="Z517" s="282"/>
      <c r="AA517" s="282"/>
      <c r="AB517" s="282"/>
      <c r="AC517" s="282"/>
      <c r="AD517" s="282"/>
      <c r="AE517" s="296"/>
    </row>
    <row r="518" spans="1:47" s="297" customFormat="1" ht="33.75" customHeight="1">
      <c r="A518" s="298"/>
      <c r="B518" s="372"/>
      <c r="C518" s="293"/>
      <c r="D518" s="273"/>
      <c r="E518" s="274"/>
      <c r="F518" s="275"/>
      <c r="G518" s="276">
        <v>43092.472222222219</v>
      </c>
      <c r="H518" s="276">
        <v>43092.647222222222</v>
      </c>
      <c r="I518" s="275"/>
      <c r="J518" s="275"/>
      <c r="K518" s="277"/>
      <c r="L518" s="278">
        <f>IF(RIGHT(T518)="T",(+H518-G518),0)</f>
        <v>0</v>
      </c>
      <c r="M518" s="278">
        <f>IF(RIGHT(T518)="U",(+H518-G518),0)</f>
        <v>0</v>
      </c>
      <c r="N518" s="278">
        <f>IF(RIGHT(T518)="C",(+H518-G518),0)</f>
        <v>0</v>
      </c>
      <c r="O518" s="278">
        <f>IF(RIGHT(T518)="D",(+H518-G518),0)</f>
        <v>0.17500000000291038</v>
      </c>
      <c r="P518" s="275"/>
      <c r="Q518" s="275"/>
      <c r="R518" s="275"/>
      <c r="S518" s="275"/>
      <c r="T518" s="280" t="s">
        <v>466</v>
      </c>
      <c r="U518" s="280"/>
      <c r="V518" s="280"/>
      <c r="W518" s="281" t="s">
        <v>1464</v>
      </c>
      <c r="X518" s="266"/>
      <c r="Y518" s="282"/>
      <c r="Z518" s="282"/>
      <c r="AA518" s="282"/>
      <c r="AB518" s="282"/>
      <c r="AC518" s="282"/>
      <c r="AD518" s="282"/>
      <c r="AE518" s="296"/>
    </row>
    <row r="519" spans="1:47" s="297" customFormat="1" ht="33.75" customHeight="1">
      <c r="A519" s="298"/>
      <c r="B519" s="372"/>
      <c r="C519" s="293"/>
      <c r="D519" s="273"/>
      <c r="E519" s="274"/>
      <c r="F519" s="275" t="s">
        <v>43</v>
      </c>
      <c r="G519" s="276">
        <v>43093.96597222222</v>
      </c>
      <c r="H519" s="276">
        <v>43094.183333333334</v>
      </c>
      <c r="I519" s="275" t="s">
        <v>43</v>
      </c>
      <c r="J519" s="275" t="s">
        <v>43</v>
      </c>
      <c r="K519" s="277"/>
      <c r="L519" s="278">
        <f>IF(RIGHT(T519)="T",(+H519-G519),0)</f>
        <v>0</v>
      </c>
      <c r="M519" s="278">
        <f>IF(RIGHT(T519)="U",(+H519-G519),0)</f>
        <v>0</v>
      </c>
      <c r="N519" s="278">
        <f>IF(RIGHT(T519)="C",(+H519-G519),0)</f>
        <v>0.21736111111385981</v>
      </c>
      <c r="O519" s="278">
        <f>IF(RIGHT(T519)="D",(+H519-G519),0)</f>
        <v>0</v>
      </c>
      <c r="P519" s="275"/>
      <c r="Q519" s="275"/>
      <c r="R519" s="275"/>
      <c r="S519" s="275"/>
      <c r="T519" s="276" t="s">
        <v>1433</v>
      </c>
      <c r="U519" s="276"/>
      <c r="V519" s="276"/>
      <c r="W519" s="310" t="s">
        <v>1465</v>
      </c>
      <c r="X519" s="266"/>
      <c r="Y519" s="282"/>
      <c r="Z519" s="282"/>
      <c r="AA519" s="282"/>
      <c r="AB519" s="282"/>
      <c r="AC519" s="282"/>
      <c r="AD519" s="282"/>
      <c r="AE519" s="296"/>
    </row>
    <row r="520" spans="1:47" s="297" customFormat="1" ht="30" customHeight="1">
      <c r="A520" s="373"/>
      <c r="B520" s="374"/>
      <c r="C520" s="375" t="s">
        <v>47</v>
      </c>
      <c r="D520" s="374"/>
      <c r="E520" s="274"/>
      <c r="F520" s="275" t="s">
        <v>43</v>
      </c>
      <c r="G520" s="303"/>
      <c r="H520" s="303"/>
      <c r="I520" s="275" t="s">
        <v>43</v>
      </c>
      <c r="J520" s="275" t="s">
        <v>43</v>
      </c>
      <c r="K520" s="275" t="s">
        <v>43</v>
      </c>
      <c r="L520" s="278">
        <f>SUM(L515:L519)</f>
        <v>0.375</v>
      </c>
      <c r="M520" s="278">
        <f t="shared" ref="M520:N520" si="162">SUM(M515:M519)</f>
        <v>0</v>
      </c>
      <c r="N520" s="278">
        <f t="shared" si="162"/>
        <v>0.22708333333139308</v>
      </c>
      <c r="O520" s="278">
        <f>SUM(O515:O519)</f>
        <v>0.35138888889196096</v>
      </c>
      <c r="P520" s="275"/>
      <c r="Q520" s="275"/>
      <c r="R520" s="275"/>
      <c r="S520" s="275"/>
      <c r="T520" s="374"/>
      <c r="U520" s="374"/>
      <c r="V520" s="374"/>
      <c r="W520" s="374"/>
      <c r="X520" s="266"/>
      <c r="Y520" s="282">
        <f>$AE$9-((N520*24))</f>
        <v>738.55000000004657</v>
      </c>
      <c r="Z520" s="274">
        <v>109</v>
      </c>
      <c r="AA520" s="273">
        <v>234.59</v>
      </c>
      <c r="AB520" s="283">
        <f>Z520*AA520</f>
        <v>25570.31</v>
      </c>
      <c r="AC520" s="282">
        <f>(AB520*(Y520-L520*24))/Y520</f>
        <v>25258.709174057298</v>
      </c>
      <c r="AD520" s="282">
        <f>(AC520/AB520)*100</f>
        <v>98.78139597860681</v>
      </c>
      <c r="AE520" s="296"/>
    </row>
    <row r="521" spans="1:47" s="297" customFormat="1" ht="30" customHeight="1">
      <c r="A521" s="298">
        <v>8</v>
      </c>
      <c r="B521" s="372" t="s">
        <v>192</v>
      </c>
      <c r="C521" s="293" t="s">
        <v>193</v>
      </c>
      <c r="D521" s="273">
        <v>59.01</v>
      </c>
      <c r="E521" s="274" t="s">
        <v>534</v>
      </c>
      <c r="F521" s="275" t="s">
        <v>43</v>
      </c>
      <c r="G521" s="276">
        <v>43081.07916666667</v>
      </c>
      <c r="H521" s="276">
        <v>43081.088888888888</v>
      </c>
      <c r="I521" s="275" t="s">
        <v>43</v>
      </c>
      <c r="J521" s="275" t="s">
        <v>43</v>
      </c>
      <c r="K521" s="275" t="s">
        <v>43</v>
      </c>
      <c r="L521" s="278">
        <f>IF(RIGHT(T521)="T",(+H519-G519),0)</f>
        <v>0</v>
      </c>
      <c r="M521" s="278">
        <f>IF(RIGHT(T521)="U",(+H519-G519),0)</f>
        <v>0</v>
      </c>
      <c r="N521" s="278">
        <f>IF(RIGHT(T521)="C",(+H519-G519),0)</f>
        <v>0.21736111111385981</v>
      </c>
      <c r="O521" s="278">
        <f>IF(RIGHT(T521)="D",(+H519-G519),0)</f>
        <v>0</v>
      </c>
      <c r="P521" s="275"/>
      <c r="Q521" s="275"/>
      <c r="R521" s="275"/>
      <c r="S521" s="275"/>
      <c r="T521" s="280" t="s">
        <v>1433</v>
      </c>
      <c r="U521" s="280"/>
      <c r="V521" s="280"/>
      <c r="W521" s="281" t="s">
        <v>1466</v>
      </c>
      <c r="X521" s="266"/>
      <c r="Y521" s="282"/>
      <c r="Z521" s="282"/>
      <c r="AA521" s="282"/>
      <c r="AB521" s="282"/>
      <c r="AC521" s="282"/>
      <c r="AD521" s="282"/>
      <c r="AE521" s="296"/>
    </row>
    <row r="522" spans="1:47" s="297" customFormat="1" ht="30" customHeight="1">
      <c r="A522" s="298"/>
      <c r="B522" s="372"/>
      <c r="C522" s="293"/>
      <c r="D522" s="273"/>
      <c r="E522" s="274"/>
      <c r="F522" s="275"/>
      <c r="G522" s="276">
        <v>43081.088888888888</v>
      </c>
      <c r="H522" s="276">
        <v>43081.301388888889</v>
      </c>
      <c r="I522" s="275"/>
      <c r="J522" s="275"/>
      <c r="K522" s="275"/>
      <c r="L522" s="278">
        <f>IF(RIGHT(T522)="T",(+H522-G522),0)</f>
        <v>0</v>
      </c>
      <c r="M522" s="278">
        <f>IF(RIGHT(T522)="U",(+H522-G522),0)</f>
        <v>0</v>
      </c>
      <c r="N522" s="278">
        <f>IF(RIGHT(T522)="C",(+H522-G522),0)</f>
        <v>0</v>
      </c>
      <c r="O522" s="278">
        <f>IF(RIGHT(T522)="D",(+H522-G522),0)</f>
        <v>0.21250000000145519</v>
      </c>
      <c r="P522" s="275"/>
      <c r="Q522" s="275"/>
      <c r="R522" s="275"/>
      <c r="S522" s="275"/>
      <c r="T522" s="280" t="s">
        <v>46</v>
      </c>
      <c r="U522" s="280"/>
      <c r="V522" s="280"/>
      <c r="W522" s="281" t="s">
        <v>1467</v>
      </c>
      <c r="X522" s="266"/>
      <c r="Y522" s="282"/>
      <c r="Z522" s="282"/>
      <c r="AA522" s="282"/>
      <c r="AB522" s="282"/>
      <c r="AC522" s="282"/>
      <c r="AD522" s="282"/>
      <c r="AE522" s="296"/>
    </row>
    <row r="523" spans="1:47" s="297" customFormat="1" ht="30" customHeight="1">
      <c r="A523" s="298"/>
      <c r="B523" s="372"/>
      <c r="C523" s="293"/>
      <c r="D523" s="273"/>
      <c r="E523" s="274"/>
      <c r="F523" s="275" t="s">
        <v>43</v>
      </c>
      <c r="G523" s="276">
        <v>43094.127083333333</v>
      </c>
      <c r="H523" s="276">
        <v>43094.365972222222</v>
      </c>
      <c r="I523" s="275" t="s">
        <v>43</v>
      </c>
      <c r="J523" s="275" t="s">
        <v>43</v>
      </c>
      <c r="K523" s="275" t="s">
        <v>43</v>
      </c>
      <c r="L523" s="278">
        <f>IF(RIGHT(T523)="T",(+H523-G523),0)</f>
        <v>0</v>
      </c>
      <c r="M523" s="278">
        <f>IF(RIGHT(T523)="U",(+H523-G523),0)</f>
        <v>0</v>
      </c>
      <c r="N523" s="278">
        <f>IF(RIGHT(T523)="C",(+H523-G523),0)</f>
        <v>0.23888888888905058</v>
      </c>
      <c r="O523" s="278">
        <f>IF(RIGHT(T523)="D",(+H523-G523),0)</f>
        <v>0</v>
      </c>
      <c r="P523" s="275"/>
      <c r="Q523" s="275"/>
      <c r="R523" s="275"/>
      <c r="S523" s="275"/>
      <c r="T523" s="276" t="s">
        <v>1433</v>
      </c>
      <c r="U523" s="276"/>
      <c r="V523" s="276"/>
      <c r="W523" s="310" t="s">
        <v>1465</v>
      </c>
      <c r="X523" s="266"/>
      <c r="Y523" s="282"/>
      <c r="Z523" s="282"/>
      <c r="AA523" s="282"/>
      <c r="AB523" s="282"/>
      <c r="AC523" s="282"/>
      <c r="AD523" s="282"/>
      <c r="AE523" s="296"/>
    </row>
    <row r="524" spans="1:47" s="297" customFormat="1" ht="30" customHeight="1">
      <c r="A524" s="291"/>
      <c r="B524" s="292"/>
      <c r="C524" s="293" t="s">
        <v>47</v>
      </c>
      <c r="D524" s="292"/>
      <c r="E524" s="274"/>
      <c r="F524" s="275" t="s">
        <v>43</v>
      </c>
      <c r="G524" s="294"/>
      <c r="H524" s="294"/>
      <c r="I524" s="275" t="s">
        <v>43</v>
      </c>
      <c r="J524" s="275" t="s">
        <v>43</v>
      </c>
      <c r="K524" s="277"/>
      <c r="L524" s="278">
        <f>SUM(L521:L523)</f>
        <v>0</v>
      </c>
      <c r="M524" s="278">
        <f>SUM(M521:M523)</f>
        <v>0</v>
      </c>
      <c r="N524" s="278">
        <f>SUM(N521:N523)</f>
        <v>0.45625000000291038</v>
      </c>
      <c r="O524" s="278">
        <f>SUM(O521:O523)</f>
        <v>0.21250000000145519</v>
      </c>
      <c r="P524" s="275"/>
      <c r="Q524" s="275"/>
      <c r="R524" s="275"/>
      <c r="S524" s="275"/>
      <c r="T524" s="292"/>
      <c r="U524" s="292"/>
      <c r="V524" s="292"/>
      <c r="W524" s="292"/>
      <c r="X524" s="266"/>
      <c r="Y524" s="282">
        <f>$AE$9-((N524*24))</f>
        <v>733.04999999993015</v>
      </c>
      <c r="Z524" s="274">
        <v>156</v>
      </c>
      <c r="AA524" s="273">
        <v>59.01</v>
      </c>
      <c r="AB524" s="283">
        <f>Z524*AA524</f>
        <v>9205.56</v>
      </c>
      <c r="AC524" s="282">
        <f>(AB524*(Y524-L524*24))/Y524</f>
        <v>9205.56</v>
      </c>
      <c r="AD524" s="282">
        <f>(AC524/AB524)*100</f>
        <v>100</v>
      </c>
      <c r="AE524" s="296"/>
    </row>
    <row r="525" spans="1:47" s="296" customFormat="1" ht="30" customHeight="1">
      <c r="A525" s="298">
        <v>9</v>
      </c>
      <c r="B525" s="271" t="s">
        <v>185</v>
      </c>
      <c r="C525" s="293" t="s">
        <v>194</v>
      </c>
      <c r="D525" s="273">
        <v>5.2839999999999998</v>
      </c>
      <c r="E525" s="274" t="s">
        <v>534</v>
      </c>
      <c r="F525" s="275" t="s">
        <v>43</v>
      </c>
      <c r="G525" s="186"/>
      <c r="H525" s="186"/>
      <c r="I525" s="275" t="s">
        <v>43</v>
      </c>
      <c r="J525" s="275" t="s">
        <v>43</v>
      </c>
      <c r="K525" s="277"/>
      <c r="L525" s="278">
        <f>IF(RIGHT(T525)="T",(+H525-G525),0)</f>
        <v>0</v>
      </c>
      <c r="M525" s="278">
        <f>IF(RIGHT(T525)="U",(+H525-G525),0)</f>
        <v>0</v>
      </c>
      <c r="N525" s="278">
        <f>IF(RIGHT(T525)="C",(+H525-G525),0)</f>
        <v>0</v>
      </c>
      <c r="O525" s="278">
        <f>IF(RIGHT(T525)="D",(+H525-G525),0)</f>
        <v>0</v>
      </c>
      <c r="P525" s="275"/>
      <c r="Q525" s="275"/>
      <c r="R525" s="275"/>
      <c r="S525" s="275"/>
      <c r="T525" s="187"/>
      <c r="U525" s="187"/>
      <c r="V525" s="187"/>
      <c r="W525" s="302"/>
      <c r="X525" s="266"/>
      <c r="Y525" s="292"/>
      <c r="Z525" s="292"/>
      <c r="AA525" s="292"/>
      <c r="AB525" s="292"/>
      <c r="AC525" s="282"/>
      <c r="AD525" s="292"/>
    </row>
    <row r="526" spans="1:47" s="296" customFormat="1" ht="30" customHeight="1">
      <c r="A526" s="298"/>
      <c r="B526" s="271"/>
      <c r="C526" s="293"/>
      <c r="D526" s="273"/>
      <c r="E526" s="274"/>
      <c r="F526" s="275"/>
      <c r="G526" s="323"/>
      <c r="H526" s="323"/>
      <c r="I526" s="275"/>
      <c r="J526" s="275"/>
      <c r="K526" s="277"/>
      <c r="L526" s="278">
        <f>IF(RIGHT(T526)="T",(+H526-G526),0)</f>
        <v>0</v>
      </c>
      <c r="M526" s="278">
        <f>IF(RIGHT(T526)="U",(+H526-G526),0)</f>
        <v>0</v>
      </c>
      <c r="N526" s="278">
        <f>IF(RIGHT(T526)="C",(+H526-G526),0)</f>
        <v>0</v>
      </c>
      <c r="O526" s="278">
        <f>IF(RIGHT(T526)="D",(+H526-G526),0)</f>
        <v>0</v>
      </c>
      <c r="P526" s="275"/>
      <c r="Q526" s="275"/>
      <c r="R526" s="275"/>
      <c r="S526" s="275"/>
      <c r="T526" s="329"/>
      <c r="U526" s="329"/>
      <c r="V526" s="329"/>
      <c r="W526" s="333"/>
      <c r="X526" s="266"/>
      <c r="Y526" s="292"/>
      <c r="Z526" s="292"/>
      <c r="AA526" s="292"/>
      <c r="AB526" s="292"/>
      <c r="AC526" s="282"/>
      <c r="AD526" s="292"/>
    </row>
    <row r="527" spans="1:47" s="297" customFormat="1" ht="30" customHeight="1">
      <c r="A527" s="373"/>
      <c r="B527" s="374"/>
      <c r="C527" s="375" t="s">
        <v>47</v>
      </c>
      <c r="D527" s="374"/>
      <c r="E527" s="274"/>
      <c r="F527" s="275" t="s">
        <v>43</v>
      </c>
      <c r="G527" s="294"/>
      <c r="H527" s="294"/>
      <c r="I527" s="275" t="s">
        <v>43</v>
      </c>
      <c r="J527" s="275" t="s">
        <v>43</v>
      </c>
      <c r="K527" s="275" t="s">
        <v>43</v>
      </c>
      <c r="L527" s="278">
        <f>SUM(L525:L526)</f>
        <v>0</v>
      </c>
      <c r="M527" s="278">
        <f>SUM(M525:M526)</f>
        <v>0</v>
      </c>
      <c r="N527" s="278">
        <f>SUM(N525:N526)</f>
        <v>0</v>
      </c>
      <c r="O527" s="278">
        <f>SUM(O525:O526)</f>
        <v>0</v>
      </c>
      <c r="P527" s="275"/>
      <c r="Q527" s="275"/>
      <c r="R527" s="275"/>
      <c r="S527" s="275"/>
      <c r="T527" s="374"/>
      <c r="U527" s="374"/>
      <c r="V527" s="374"/>
      <c r="W527" s="376"/>
      <c r="X527" s="266"/>
      <c r="Y527" s="282">
        <f>$AE$9-((N527*24))</f>
        <v>744</v>
      </c>
      <c r="Z527" s="274">
        <v>131</v>
      </c>
      <c r="AA527" s="273">
        <v>5.2839999999999998</v>
      </c>
      <c r="AB527" s="283">
        <f>Z527*AA527</f>
        <v>692.20399999999995</v>
      </c>
      <c r="AC527" s="282">
        <f>(AB527*(Y527-L527*24))/Y527</f>
        <v>692.20399999999995</v>
      </c>
      <c r="AD527" s="282">
        <f>(AC527/AB527)*100</f>
        <v>100</v>
      </c>
      <c r="AE527" s="296"/>
    </row>
    <row r="528" spans="1:47" s="296" customFormat="1" ht="30" customHeight="1">
      <c r="A528" s="298">
        <v>10</v>
      </c>
      <c r="B528" s="271" t="s">
        <v>195</v>
      </c>
      <c r="C528" s="293" t="s">
        <v>196</v>
      </c>
      <c r="D528" s="273">
        <v>5.2839999999999998</v>
      </c>
      <c r="E528" s="274" t="s">
        <v>534</v>
      </c>
      <c r="F528" s="275" t="s">
        <v>43</v>
      </c>
      <c r="G528" s="305"/>
      <c r="H528" s="305"/>
      <c r="I528" s="275" t="s">
        <v>43</v>
      </c>
      <c r="J528" s="275" t="s">
        <v>43</v>
      </c>
      <c r="K528" s="294"/>
      <c r="L528" s="278">
        <f>IF(RIGHT(T528)="T",(+H528-G528),0)</f>
        <v>0</v>
      </c>
      <c r="M528" s="278">
        <f>IF(RIGHT(T528)="U",(+H528-G528),0)</f>
        <v>0</v>
      </c>
      <c r="N528" s="278">
        <f>IF(RIGHT(T528)="C",(+H528-G528),0)</f>
        <v>0</v>
      </c>
      <c r="O528" s="278">
        <f>IF(RIGHT(T528)="D",(+H528-G528),0)</f>
        <v>0</v>
      </c>
      <c r="P528" s="275"/>
      <c r="Q528" s="275"/>
      <c r="R528" s="275"/>
      <c r="S528" s="275"/>
      <c r="T528" s="306"/>
      <c r="U528" s="306"/>
      <c r="V528" s="306"/>
      <c r="W528" s="307"/>
      <c r="X528" s="266"/>
      <c r="Y528" s="292"/>
      <c r="Z528" s="292"/>
      <c r="AA528" s="292"/>
      <c r="AB528" s="292"/>
      <c r="AC528" s="282"/>
      <c r="AD528" s="292"/>
    </row>
    <row r="529" spans="1:47" s="296" customFormat="1" ht="30" customHeight="1">
      <c r="A529" s="298"/>
      <c r="B529" s="271"/>
      <c r="C529" s="293"/>
      <c r="D529" s="273"/>
      <c r="E529" s="274"/>
      <c r="F529" s="275"/>
      <c r="G529" s="305"/>
      <c r="H529" s="305"/>
      <c r="I529" s="275"/>
      <c r="J529" s="275"/>
      <c r="K529" s="294"/>
      <c r="L529" s="278">
        <f>IF(RIGHT(T529)="T",(+H529-G529),0)</f>
        <v>0</v>
      </c>
      <c r="M529" s="278">
        <f>IF(RIGHT(T529)="U",(+H529-G529),0)</f>
        <v>0</v>
      </c>
      <c r="N529" s="278">
        <f>IF(RIGHT(T529)="C",(+H529-G529),0)</f>
        <v>0</v>
      </c>
      <c r="O529" s="278">
        <f>IF(RIGHT(T529)="D",(+H529-G529),0)</f>
        <v>0</v>
      </c>
      <c r="P529" s="275"/>
      <c r="Q529" s="275"/>
      <c r="R529" s="275"/>
      <c r="S529" s="275"/>
      <c r="T529" s="306"/>
      <c r="U529" s="306"/>
      <c r="V529" s="306"/>
      <c r="W529" s="307"/>
      <c r="X529" s="266"/>
      <c r="Y529" s="292"/>
      <c r="Z529" s="292"/>
      <c r="AA529" s="292"/>
      <c r="AB529" s="292"/>
      <c r="AC529" s="282"/>
      <c r="AD529" s="292"/>
    </row>
    <row r="530" spans="1:47" s="296" customFormat="1" ht="30" customHeight="1">
      <c r="A530" s="298"/>
      <c r="B530" s="271"/>
      <c r="C530" s="293"/>
      <c r="D530" s="273"/>
      <c r="E530" s="274"/>
      <c r="F530" s="275"/>
      <c r="G530" s="289"/>
      <c r="H530" s="289"/>
      <c r="I530" s="275"/>
      <c r="J530" s="275"/>
      <c r="K530" s="294"/>
      <c r="L530" s="278">
        <f>IF(RIGHT(T530)="T",(+H530-G530),0)</f>
        <v>0</v>
      </c>
      <c r="M530" s="278">
        <f>IF(RIGHT(T530)="U",(+H530-G530),0)</f>
        <v>0</v>
      </c>
      <c r="N530" s="278">
        <f>IF(RIGHT(T530)="C",(+H530-G530),0)</f>
        <v>0</v>
      </c>
      <c r="O530" s="278">
        <f>IF(RIGHT(T530)="D",(+H530-G530),0)</f>
        <v>0</v>
      </c>
      <c r="P530" s="275"/>
      <c r="Q530" s="275"/>
      <c r="R530" s="275"/>
      <c r="S530" s="275"/>
      <c r="T530" s="188"/>
      <c r="U530" s="188"/>
      <c r="V530" s="188"/>
      <c r="W530" s="290"/>
      <c r="X530" s="266"/>
      <c r="Y530" s="292"/>
      <c r="Z530" s="292"/>
      <c r="AA530" s="292"/>
      <c r="AB530" s="292"/>
      <c r="AC530" s="282"/>
      <c r="AD530" s="292"/>
    </row>
    <row r="531" spans="1:47" s="297" customFormat="1" ht="30" customHeight="1">
      <c r="A531" s="373"/>
      <c r="B531" s="374"/>
      <c r="C531" s="375" t="s">
        <v>47</v>
      </c>
      <c r="D531" s="374"/>
      <c r="E531" s="274"/>
      <c r="F531" s="275" t="s">
        <v>43</v>
      </c>
      <c r="G531" s="315"/>
      <c r="H531" s="315"/>
      <c r="I531" s="275" t="s">
        <v>43</v>
      </c>
      <c r="J531" s="275" t="s">
        <v>43</v>
      </c>
      <c r="K531" s="275" t="s">
        <v>43</v>
      </c>
      <c r="L531" s="278">
        <f>SUM(L528:L530)</f>
        <v>0</v>
      </c>
      <c r="M531" s="278">
        <f>SUM(M528:M530)</f>
        <v>0</v>
      </c>
      <c r="N531" s="278">
        <f>SUM(N528:N530)</f>
        <v>0</v>
      </c>
      <c r="O531" s="278">
        <f>SUM(O528:O530)</f>
        <v>0</v>
      </c>
      <c r="P531" s="275"/>
      <c r="Q531" s="275"/>
      <c r="R531" s="275"/>
      <c r="S531" s="275"/>
      <c r="T531" s="374"/>
      <c r="U531" s="374"/>
      <c r="V531" s="374"/>
      <c r="W531" s="376"/>
      <c r="X531" s="266"/>
      <c r="Y531" s="282">
        <f>$AE$9-((N531*24))</f>
        <v>744</v>
      </c>
      <c r="Z531" s="274">
        <v>131</v>
      </c>
      <c r="AA531" s="273">
        <v>5.2839999999999998</v>
      </c>
      <c r="AB531" s="283">
        <f>Z531*AA531</f>
        <v>692.20399999999995</v>
      </c>
      <c r="AC531" s="282">
        <f>(AB531*(Y531-L531*24))/Y531</f>
        <v>692.20399999999995</v>
      </c>
      <c r="AD531" s="282">
        <f>(AC531/AB531)*100</f>
        <v>100</v>
      </c>
      <c r="AE531" s="296"/>
    </row>
    <row r="532" spans="1:47" s="286" customFormat="1" ht="30" customHeight="1">
      <c r="A532" s="270">
        <v>11</v>
      </c>
      <c r="B532" s="262" t="s">
        <v>197</v>
      </c>
      <c r="C532" s="368" t="s">
        <v>198</v>
      </c>
      <c r="D532" s="345">
        <v>6.17</v>
      </c>
      <c r="E532" s="274" t="s">
        <v>534</v>
      </c>
      <c r="F532" s="275" t="s">
        <v>43</v>
      </c>
      <c r="G532" s="186"/>
      <c r="H532" s="186"/>
      <c r="I532" s="369"/>
      <c r="J532" s="369"/>
      <c r="K532" s="369"/>
      <c r="L532" s="278">
        <f>IF(RIGHT(T532)="T",(+H532-G532),0)</f>
        <v>0</v>
      </c>
      <c r="M532" s="278">
        <f>IF(RIGHT(T532)="U",(+H532-G532),0)</f>
        <v>0</v>
      </c>
      <c r="N532" s="278">
        <f>IF(RIGHT(T532)="C",(+H532-G532),0)</f>
        <v>0</v>
      </c>
      <c r="O532" s="278">
        <f>IF(RIGHT(T532)="D",(+H532-G532),0)</f>
        <v>0</v>
      </c>
      <c r="P532" s="279"/>
      <c r="Q532" s="279"/>
      <c r="R532" s="279"/>
      <c r="S532" s="279"/>
      <c r="T532" s="187"/>
      <c r="U532" s="187"/>
      <c r="V532" s="187"/>
      <c r="W532" s="287"/>
      <c r="X532" s="266"/>
      <c r="Y532" s="282"/>
      <c r="Z532" s="187"/>
      <c r="AA532" s="187"/>
      <c r="AB532" s="187"/>
      <c r="AC532" s="282"/>
      <c r="AD532" s="187"/>
      <c r="AE532" s="259"/>
      <c r="AF532" s="259"/>
      <c r="AG532" s="259"/>
      <c r="AH532" s="259"/>
      <c r="AI532" s="285"/>
      <c r="AJ532" s="285"/>
      <c r="AK532" s="285"/>
      <c r="AL532" s="285"/>
      <c r="AM532" s="285"/>
      <c r="AN532" s="285"/>
      <c r="AO532" s="285"/>
      <c r="AP532" s="285"/>
      <c r="AQ532" s="285"/>
      <c r="AR532" s="285"/>
      <c r="AS532" s="285"/>
      <c r="AT532" s="285"/>
      <c r="AU532" s="285"/>
    </row>
    <row r="533" spans="1:47" s="286" customFormat="1" ht="30" customHeight="1">
      <c r="A533" s="270"/>
      <c r="B533" s="262"/>
      <c r="C533" s="368"/>
      <c r="D533" s="345"/>
      <c r="E533" s="274"/>
      <c r="F533" s="275"/>
      <c r="G533" s="337"/>
      <c r="H533" s="337"/>
      <c r="I533" s="369"/>
      <c r="J533" s="369"/>
      <c r="K533" s="369"/>
      <c r="L533" s="278">
        <f>IF(RIGHT(T533)="T",(+H533-G533),0)</f>
        <v>0</v>
      </c>
      <c r="M533" s="278">
        <f>IF(RIGHT(T533)="U",(+H533-G533),0)</f>
        <v>0</v>
      </c>
      <c r="N533" s="278">
        <f>IF(RIGHT(T533)="C",(+H533-G533),0)</f>
        <v>0</v>
      </c>
      <c r="O533" s="278">
        <f>IF(RIGHT(T533)="D",(+H533-G533),0)</f>
        <v>0</v>
      </c>
      <c r="P533" s="279"/>
      <c r="Q533" s="279"/>
      <c r="R533" s="279"/>
      <c r="S533" s="279"/>
      <c r="T533" s="300"/>
      <c r="U533" s="300"/>
      <c r="V533" s="300"/>
      <c r="W533" s="301"/>
      <c r="X533" s="266"/>
      <c r="Y533" s="282"/>
      <c r="Z533" s="187"/>
      <c r="AA533" s="187"/>
      <c r="AB533" s="187"/>
      <c r="AC533" s="282"/>
      <c r="AD533" s="187"/>
      <c r="AE533" s="259"/>
      <c r="AF533" s="259"/>
      <c r="AG533" s="259"/>
      <c r="AH533" s="259"/>
      <c r="AI533" s="285"/>
      <c r="AJ533" s="285"/>
      <c r="AK533" s="285"/>
      <c r="AL533" s="285"/>
      <c r="AM533" s="285"/>
      <c r="AN533" s="285"/>
      <c r="AO533" s="285"/>
      <c r="AP533" s="285"/>
      <c r="AQ533" s="285"/>
      <c r="AR533" s="285"/>
      <c r="AS533" s="285"/>
      <c r="AT533" s="285"/>
      <c r="AU533" s="285"/>
    </row>
    <row r="534" spans="1:47" s="286" customFormat="1" ht="30" customHeight="1">
      <c r="A534" s="270"/>
      <c r="B534" s="262"/>
      <c r="C534" s="368"/>
      <c r="D534" s="345"/>
      <c r="E534" s="274"/>
      <c r="F534" s="275"/>
      <c r="G534" s="337"/>
      <c r="H534" s="337"/>
      <c r="I534" s="369"/>
      <c r="J534" s="369"/>
      <c r="K534" s="369"/>
      <c r="L534" s="278">
        <f>IF(RIGHT(T534)="T",(+H534-G534),0)</f>
        <v>0</v>
      </c>
      <c r="M534" s="278">
        <f>IF(RIGHT(T534)="U",(+H534-G534),0)</f>
        <v>0</v>
      </c>
      <c r="N534" s="278">
        <f>IF(RIGHT(T534)="C",(+H534-G534),0)</f>
        <v>0</v>
      </c>
      <c r="O534" s="278">
        <f>IF(RIGHT(T534)="D",(+H534-G534),0)</f>
        <v>0</v>
      </c>
      <c r="P534" s="279"/>
      <c r="Q534" s="279"/>
      <c r="R534" s="279"/>
      <c r="S534" s="279"/>
      <c r="T534" s="300"/>
      <c r="U534" s="300"/>
      <c r="V534" s="300"/>
      <c r="W534" s="301"/>
      <c r="X534" s="266"/>
      <c r="Y534" s="282"/>
      <c r="Z534" s="187"/>
      <c r="AA534" s="187"/>
      <c r="AB534" s="187"/>
      <c r="AC534" s="282"/>
      <c r="AD534" s="187"/>
      <c r="AE534" s="259"/>
      <c r="AF534" s="259"/>
      <c r="AG534" s="259"/>
      <c r="AH534" s="259"/>
      <c r="AI534" s="285"/>
      <c r="AJ534" s="285"/>
      <c r="AK534" s="285"/>
      <c r="AL534" s="285"/>
      <c r="AM534" s="285"/>
      <c r="AN534" s="285"/>
      <c r="AO534" s="285"/>
      <c r="AP534" s="285"/>
      <c r="AQ534" s="285"/>
      <c r="AR534" s="285"/>
      <c r="AS534" s="285"/>
      <c r="AT534" s="285"/>
      <c r="AU534" s="285"/>
    </row>
    <row r="535" spans="1:47" s="286" customFormat="1" ht="30" customHeight="1">
      <c r="A535" s="270"/>
      <c r="B535" s="262"/>
      <c r="C535" s="368"/>
      <c r="D535" s="345"/>
      <c r="E535" s="274"/>
      <c r="F535" s="275"/>
      <c r="G535" s="337"/>
      <c r="H535" s="337"/>
      <c r="I535" s="369"/>
      <c r="J535" s="369"/>
      <c r="K535" s="369"/>
      <c r="L535" s="278">
        <f>IF(RIGHT(T535)="T",(+H535-G535),0)</f>
        <v>0</v>
      </c>
      <c r="M535" s="278">
        <f>IF(RIGHT(T535)="U",(+H535-G535),0)</f>
        <v>0</v>
      </c>
      <c r="N535" s="278">
        <f>IF(RIGHT(T535)="C",(+H535-G535),0)</f>
        <v>0</v>
      </c>
      <c r="O535" s="278">
        <f>IF(RIGHT(T535)="D",(+H535-G535),0)</f>
        <v>0</v>
      </c>
      <c r="P535" s="279"/>
      <c r="Q535" s="279"/>
      <c r="R535" s="279"/>
      <c r="S535" s="279"/>
      <c r="T535" s="300"/>
      <c r="U535" s="300"/>
      <c r="V535" s="300"/>
      <c r="W535" s="301"/>
      <c r="X535" s="266"/>
      <c r="Y535" s="282"/>
      <c r="Z535" s="187"/>
      <c r="AA535" s="187"/>
      <c r="AB535" s="187"/>
      <c r="AC535" s="282"/>
      <c r="AD535" s="187"/>
      <c r="AE535" s="259"/>
      <c r="AF535" s="259"/>
      <c r="AG535" s="259"/>
      <c r="AH535" s="259"/>
      <c r="AI535" s="285"/>
      <c r="AJ535" s="285"/>
      <c r="AK535" s="285"/>
      <c r="AL535" s="285"/>
      <c r="AM535" s="285"/>
      <c r="AN535" s="285"/>
      <c r="AO535" s="285"/>
      <c r="AP535" s="285"/>
      <c r="AQ535" s="285"/>
      <c r="AR535" s="285"/>
      <c r="AS535" s="285"/>
      <c r="AT535" s="285"/>
      <c r="AU535" s="285"/>
    </row>
    <row r="536" spans="1:47" s="286" customFormat="1" ht="30" customHeight="1">
      <c r="A536" s="270"/>
      <c r="B536" s="262"/>
      <c r="C536" s="368"/>
      <c r="D536" s="345"/>
      <c r="E536" s="274"/>
      <c r="F536" s="275" t="s">
        <v>43</v>
      </c>
      <c r="G536" s="311"/>
      <c r="H536" s="311"/>
      <c r="I536" s="369"/>
      <c r="J536" s="369"/>
      <c r="K536" s="369"/>
      <c r="L536" s="278">
        <f>IF(RIGHT(T536)="T",(+H534-G534),0)</f>
        <v>0</v>
      </c>
      <c r="M536" s="278">
        <f>IF(RIGHT(T536)="U",(+H534-G534),0)</f>
        <v>0</v>
      </c>
      <c r="N536" s="278">
        <f>IF(RIGHT(T536)="C",(+H534-G534),0)</f>
        <v>0</v>
      </c>
      <c r="O536" s="278">
        <f>IF(RIGHT(T536)="D",(+H534-G534),0)</f>
        <v>0</v>
      </c>
      <c r="P536" s="279"/>
      <c r="Q536" s="279"/>
      <c r="R536" s="279"/>
      <c r="S536" s="279"/>
      <c r="T536" s="188"/>
      <c r="U536" s="188"/>
      <c r="V536" s="188"/>
      <c r="W536" s="290"/>
      <c r="X536" s="266"/>
      <c r="Y536" s="282"/>
      <c r="Z536" s="187"/>
      <c r="AA536" s="187"/>
      <c r="AB536" s="187"/>
      <c r="AC536" s="282"/>
      <c r="AD536" s="187"/>
      <c r="AE536" s="259"/>
      <c r="AF536" s="259"/>
      <c r="AG536" s="259"/>
      <c r="AH536" s="259"/>
      <c r="AI536" s="285"/>
      <c r="AJ536" s="285"/>
      <c r="AK536" s="285"/>
      <c r="AL536" s="285"/>
      <c r="AM536" s="285"/>
      <c r="AN536" s="285"/>
      <c r="AO536" s="285"/>
      <c r="AP536" s="285"/>
      <c r="AQ536" s="285"/>
      <c r="AR536" s="285"/>
      <c r="AS536" s="285"/>
      <c r="AT536" s="285"/>
      <c r="AU536" s="285"/>
    </row>
    <row r="537" spans="1:47" s="297" customFormat="1" ht="30" customHeight="1">
      <c r="A537" s="291"/>
      <c r="B537" s="292"/>
      <c r="C537" s="293" t="s">
        <v>47</v>
      </c>
      <c r="D537" s="292"/>
      <c r="E537" s="274"/>
      <c r="F537" s="275" t="s">
        <v>43</v>
      </c>
      <c r="G537" s="303"/>
      <c r="H537" s="303"/>
      <c r="I537" s="275" t="s">
        <v>43</v>
      </c>
      <c r="J537" s="275" t="s">
        <v>43</v>
      </c>
      <c r="K537" s="277"/>
      <c r="L537" s="278">
        <f t="shared" ref="L537" si="163">SUM(L532:L536)</f>
        <v>0</v>
      </c>
      <c r="M537" s="278">
        <f>SUM(M532:M536)</f>
        <v>0</v>
      </c>
      <c r="N537" s="278">
        <f t="shared" ref="N537:O537" si="164">SUM(N532:N536)</f>
        <v>0</v>
      </c>
      <c r="O537" s="278">
        <f t="shared" si="164"/>
        <v>0</v>
      </c>
      <c r="P537" s="275"/>
      <c r="Q537" s="275"/>
      <c r="R537" s="275"/>
      <c r="S537" s="275"/>
      <c r="T537" s="292"/>
      <c r="U537" s="292"/>
      <c r="V537" s="292"/>
      <c r="W537" s="292"/>
      <c r="X537" s="266"/>
      <c r="Y537" s="282">
        <f>$AE$9-((N537*24))</f>
        <v>744</v>
      </c>
      <c r="Z537" s="274">
        <v>131</v>
      </c>
      <c r="AA537" s="273">
        <v>6.17</v>
      </c>
      <c r="AB537" s="283">
        <f>Z537*AA537</f>
        <v>808.27</v>
      </c>
      <c r="AC537" s="282">
        <f>(AB537*(Y537-L537*24))/Y537</f>
        <v>808.27</v>
      </c>
      <c r="AD537" s="282">
        <f>(AC537/AB537)*100</f>
        <v>100</v>
      </c>
      <c r="AE537" s="296"/>
    </row>
    <row r="538" spans="1:47" s="286" customFormat="1" ht="30" customHeight="1">
      <c r="A538" s="270">
        <v>12</v>
      </c>
      <c r="B538" s="377" t="s">
        <v>199</v>
      </c>
      <c r="C538" s="368" t="s">
        <v>200</v>
      </c>
      <c r="D538" s="273">
        <v>6.17</v>
      </c>
      <c r="E538" s="274" t="s">
        <v>534</v>
      </c>
      <c r="F538" s="275" t="s">
        <v>43</v>
      </c>
      <c r="G538" s="186"/>
      <c r="H538" s="186"/>
      <c r="I538" s="369"/>
      <c r="J538" s="369"/>
      <c r="K538" s="369"/>
      <c r="L538" s="278">
        <f>IF(RIGHT(T538)="T",(+H538-G538),0)</f>
        <v>0</v>
      </c>
      <c r="M538" s="278">
        <f>IF(RIGHT(T538)="U",(+H538-G538),0)</f>
        <v>0</v>
      </c>
      <c r="N538" s="278">
        <f>IF(RIGHT(T538)="C",(+H538-G538),0)</f>
        <v>0</v>
      </c>
      <c r="O538" s="278">
        <f>IF(RIGHT(T538)="D",(+H538-G538),0)</f>
        <v>0</v>
      </c>
      <c r="P538" s="279"/>
      <c r="Q538" s="279"/>
      <c r="R538" s="279"/>
      <c r="S538" s="279"/>
      <c r="T538" s="187"/>
      <c r="U538" s="187"/>
      <c r="V538" s="187"/>
      <c r="W538" s="287"/>
      <c r="X538" s="266"/>
      <c r="Y538" s="282"/>
      <c r="Z538" s="282"/>
      <c r="AA538" s="282"/>
      <c r="AB538" s="282"/>
      <c r="AC538" s="282"/>
      <c r="AD538" s="282"/>
      <c r="AE538" s="259"/>
      <c r="AF538" s="259"/>
      <c r="AG538" s="259"/>
      <c r="AH538" s="259"/>
      <c r="AI538" s="285"/>
      <c r="AJ538" s="285"/>
      <c r="AK538" s="285"/>
      <c r="AL538" s="285"/>
      <c r="AM538" s="285"/>
      <c r="AN538" s="285"/>
      <c r="AO538" s="285"/>
      <c r="AP538" s="285"/>
      <c r="AQ538" s="285"/>
      <c r="AR538" s="285"/>
      <c r="AS538" s="285"/>
      <c r="AT538" s="285"/>
      <c r="AU538" s="285"/>
    </row>
    <row r="539" spans="1:47" s="286" customFormat="1" ht="30" customHeight="1">
      <c r="A539" s="270"/>
      <c r="B539" s="377"/>
      <c r="C539" s="368"/>
      <c r="D539" s="273"/>
      <c r="E539" s="274"/>
      <c r="F539" s="275"/>
      <c r="G539" s="337"/>
      <c r="H539" s="337"/>
      <c r="I539" s="369"/>
      <c r="J539" s="369"/>
      <c r="K539" s="369"/>
      <c r="L539" s="278">
        <f>IF(RIGHT(T539)="T",(+H539-G539),0)</f>
        <v>0</v>
      </c>
      <c r="M539" s="278">
        <f>IF(RIGHT(T539)="U",(+H539-G539),0)</f>
        <v>0</v>
      </c>
      <c r="N539" s="278">
        <f>IF(RIGHT(T539)="C",(+H539-G539),0)</f>
        <v>0</v>
      </c>
      <c r="O539" s="278">
        <f>IF(RIGHT(T539)="D",(+H539-G539),0)</f>
        <v>0</v>
      </c>
      <c r="P539" s="279"/>
      <c r="Q539" s="279"/>
      <c r="R539" s="279"/>
      <c r="S539" s="279"/>
      <c r="T539" s="300"/>
      <c r="U539" s="300"/>
      <c r="V539" s="300"/>
      <c r="W539" s="301"/>
      <c r="X539" s="266"/>
      <c r="Y539" s="282"/>
      <c r="Z539" s="282"/>
      <c r="AA539" s="282"/>
      <c r="AB539" s="282"/>
      <c r="AC539" s="282"/>
      <c r="AD539" s="282"/>
      <c r="AE539" s="259"/>
      <c r="AF539" s="259"/>
      <c r="AG539" s="259"/>
      <c r="AH539" s="259"/>
      <c r="AI539" s="285"/>
      <c r="AJ539" s="285"/>
      <c r="AK539" s="285"/>
      <c r="AL539" s="285"/>
      <c r="AM539" s="285"/>
      <c r="AN539" s="285"/>
      <c r="AO539" s="285"/>
      <c r="AP539" s="285"/>
      <c r="AQ539" s="285"/>
      <c r="AR539" s="285"/>
      <c r="AS539" s="285"/>
      <c r="AT539" s="285"/>
      <c r="AU539" s="285"/>
    </row>
    <row r="540" spans="1:47" s="286" customFormat="1" ht="30" customHeight="1">
      <c r="A540" s="270"/>
      <c r="B540" s="377"/>
      <c r="C540" s="368"/>
      <c r="D540" s="273"/>
      <c r="E540" s="274"/>
      <c r="F540" s="275"/>
      <c r="G540" s="337"/>
      <c r="H540" s="337"/>
      <c r="I540" s="369"/>
      <c r="J540" s="369"/>
      <c r="K540" s="369"/>
      <c r="L540" s="278">
        <f>IF(RIGHT(T540)="T",(+H540-G540),0)</f>
        <v>0</v>
      </c>
      <c r="M540" s="278">
        <f>IF(RIGHT(T540)="U",(+H540-G540),0)</f>
        <v>0</v>
      </c>
      <c r="N540" s="278">
        <f>IF(RIGHT(T540)="C",(+H540-G540),0)</f>
        <v>0</v>
      </c>
      <c r="O540" s="278">
        <f>IF(RIGHT(T540)="D",(+H540-G540),0)</f>
        <v>0</v>
      </c>
      <c r="P540" s="279"/>
      <c r="Q540" s="279"/>
      <c r="R540" s="279"/>
      <c r="S540" s="279"/>
      <c r="T540" s="300"/>
      <c r="U540" s="300"/>
      <c r="V540" s="300"/>
      <c r="W540" s="301"/>
      <c r="X540" s="266"/>
      <c r="Y540" s="282"/>
      <c r="Z540" s="282"/>
      <c r="AA540" s="282"/>
      <c r="AB540" s="282"/>
      <c r="AC540" s="282"/>
      <c r="AD540" s="282"/>
      <c r="AE540" s="259"/>
      <c r="AF540" s="259"/>
      <c r="AG540" s="259"/>
      <c r="AH540" s="259"/>
      <c r="AI540" s="285"/>
      <c r="AJ540" s="285"/>
      <c r="AK540" s="285"/>
      <c r="AL540" s="285"/>
      <c r="AM540" s="285"/>
      <c r="AN540" s="285"/>
      <c r="AO540" s="285"/>
      <c r="AP540" s="285"/>
      <c r="AQ540" s="285"/>
      <c r="AR540" s="285"/>
      <c r="AS540" s="285"/>
      <c r="AT540" s="285"/>
      <c r="AU540" s="285"/>
    </row>
    <row r="541" spans="1:47" s="286" customFormat="1" ht="30" customHeight="1">
      <c r="A541" s="270"/>
      <c r="B541" s="377"/>
      <c r="C541" s="368"/>
      <c r="D541" s="273"/>
      <c r="E541" s="274"/>
      <c r="F541" s="275"/>
      <c r="G541" s="337"/>
      <c r="H541" s="337"/>
      <c r="I541" s="369"/>
      <c r="J541" s="369"/>
      <c r="K541" s="369"/>
      <c r="L541" s="278">
        <f>IF(RIGHT(T541)="T",(+H541-G541),0)</f>
        <v>0</v>
      </c>
      <c r="M541" s="278">
        <f>IF(RIGHT(T541)="U",(+H541-G541),0)</f>
        <v>0</v>
      </c>
      <c r="N541" s="278">
        <f>IF(RIGHT(T541)="C",(+H541-G541),0)</f>
        <v>0</v>
      </c>
      <c r="O541" s="278">
        <f>IF(RIGHT(T541)="D",(+H541-G541),0)</f>
        <v>0</v>
      </c>
      <c r="P541" s="279"/>
      <c r="Q541" s="279"/>
      <c r="R541" s="279"/>
      <c r="S541" s="279"/>
      <c r="T541" s="300"/>
      <c r="U541" s="300"/>
      <c r="V541" s="300"/>
      <c r="W541" s="301"/>
      <c r="X541" s="266"/>
      <c r="Y541" s="282"/>
      <c r="Z541" s="282"/>
      <c r="AA541" s="282"/>
      <c r="AB541" s="282"/>
      <c r="AC541" s="282"/>
      <c r="AD541" s="282"/>
      <c r="AE541" s="259"/>
      <c r="AF541" s="259"/>
      <c r="AG541" s="259"/>
      <c r="AH541" s="259"/>
      <c r="AI541" s="285"/>
      <c r="AJ541" s="285"/>
      <c r="AK541" s="285"/>
      <c r="AL541" s="285"/>
      <c r="AM541" s="285"/>
      <c r="AN541" s="285"/>
      <c r="AO541" s="285"/>
      <c r="AP541" s="285"/>
      <c r="AQ541" s="285"/>
      <c r="AR541" s="285"/>
      <c r="AS541" s="285"/>
      <c r="AT541" s="285"/>
      <c r="AU541" s="285"/>
    </row>
    <row r="542" spans="1:47" s="286" customFormat="1" ht="30" customHeight="1">
      <c r="A542" s="270"/>
      <c r="B542" s="377"/>
      <c r="C542" s="368"/>
      <c r="D542" s="273"/>
      <c r="E542" s="274"/>
      <c r="F542" s="275"/>
      <c r="G542" s="186"/>
      <c r="H542" s="186"/>
      <c r="I542" s="369"/>
      <c r="J542" s="369"/>
      <c r="K542" s="369"/>
      <c r="L542" s="278">
        <f>IF(RIGHT(T542)="T",(+H542-G542),0)</f>
        <v>0</v>
      </c>
      <c r="M542" s="278">
        <f>IF(RIGHT(T542)="U",(+H542-G542),0)</f>
        <v>0</v>
      </c>
      <c r="N542" s="278">
        <f>IF(RIGHT(T542)="C",(+H542-G542),0)</f>
        <v>0</v>
      </c>
      <c r="O542" s="278">
        <f>IF(RIGHT(T542)="D",(+H542-G542),0)</f>
        <v>0</v>
      </c>
      <c r="P542" s="279"/>
      <c r="Q542" s="279"/>
      <c r="R542" s="279"/>
      <c r="S542" s="279"/>
      <c r="T542" s="187"/>
      <c r="U542" s="187"/>
      <c r="V542" s="187"/>
      <c r="W542" s="287"/>
      <c r="X542" s="266"/>
      <c r="Y542" s="282"/>
      <c r="Z542" s="282"/>
      <c r="AA542" s="282"/>
      <c r="AB542" s="282"/>
      <c r="AC542" s="282"/>
      <c r="AD542" s="282"/>
      <c r="AE542" s="259"/>
      <c r="AF542" s="259"/>
      <c r="AG542" s="259"/>
      <c r="AH542" s="259"/>
      <c r="AI542" s="285"/>
      <c r="AJ542" s="285"/>
      <c r="AK542" s="285"/>
      <c r="AL542" s="285"/>
      <c r="AM542" s="285"/>
      <c r="AN542" s="285"/>
      <c r="AO542" s="285"/>
      <c r="AP542" s="285"/>
      <c r="AQ542" s="285"/>
      <c r="AR542" s="285"/>
      <c r="AS542" s="285"/>
      <c r="AT542" s="285"/>
      <c r="AU542" s="285"/>
    </row>
    <row r="543" spans="1:47" s="297" customFormat="1" ht="30" customHeight="1">
      <c r="A543" s="291"/>
      <c r="B543" s="292"/>
      <c r="C543" s="293" t="s">
        <v>47</v>
      </c>
      <c r="D543" s="292"/>
      <c r="E543" s="274"/>
      <c r="F543" s="275" t="s">
        <v>43</v>
      </c>
      <c r="G543" s="303"/>
      <c r="H543" s="303"/>
      <c r="I543" s="275" t="s">
        <v>43</v>
      </c>
      <c r="J543" s="275" t="s">
        <v>43</v>
      </c>
      <c r="K543" s="277"/>
      <c r="L543" s="278">
        <f>SUM(L538:L542)</f>
        <v>0</v>
      </c>
      <c r="M543" s="278">
        <f>SUM(M538:M542)</f>
        <v>0</v>
      </c>
      <c r="N543" s="278">
        <f>SUM(N538:N542)</f>
        <v>0</v>
      </c>
      <c r="O543" s="278">
        <f>SUM(O538:O542)</f>
        <v>0</v>
      </c>
      <c r="P543" s="275"/>
      <c r="Q543" s="275"/>
      <c r="R543" s="275"/>
      <c r="S543" s="275"/>
      <c r="T543" s="292"/>
      <c r="U543" s="292"/>
      <c r="V543" s="292"/>
      <c r="W543" s="292"/>
      <c r="X543" s="266"/>
      <c r="Y543" s="282">
        <f>$AE$9-((N543*24))</f>
        <v>744</v>
      </c>
      <c r="Z543" s="274">
        <v>131</v>
      </c>
      <c r="AA543" s="273">
        <v>6.17</v>
      </c>
      <c r="AB543" s="283">
        <f>Z543*AA543</f>
        <v>808.27</v>
      </c>
      <c r="AC543" s="282">
        <f>(AB543*(Y543-L543*24))/Y543</f>
        <v>808.27</v>
      </c>
      <c r="AD543" s="282">
        <f>(AC543/AB543)*100</f>
        <v>100</v>
      </c>
      <c r="AE543" s="296"/>
    </row>
    <row r="544" spans="1:47" s="286" customFormat="1" ht="35.25" customHeight="1">
      <c r="A544" s="298">
        <v>13</v>
      </c>
      <c r="B544" s="262" t="s">
        <v>201</v>
      </c>
      <c r="C544" s="368" t="s">
        <v>202</v>
      </c>
      <c r="D544" s="273">
        <v>10.4</v>
      </c>
      <c r="E544" s="274" t="s">
        <v>534</v>
      </c>
      <c r="F544" s="275" t="s">
        <v>43</v>
      </c>
      <c r="G544" s="276">
        <v>43085.540277777778</v>
      </c>
      <c r="H544" s="276">
        <v>43095.924305555556</v>
      </c>
      <c r="I544" s="323"/>
      <c r="J544" s="323"/>
      <c r="K544" s="369" t="s">
        <v>43</v>
      </c>
      <c r="L544" s="278">
        <f>IF(RIGHT(T544)="T",(+H544-G544),0)</f>
        <v>0</v>
      </c>
      <c r="M544" s="278">
        <f>IF(RIGHT(T544)="U",(+H544-G544),0)</f>
        <v>0</v>
      </c>
      <c r="N544" s="278">
        <f>IF(RIGHT(T544)="C",(+H544-G544),0)</f>
        <v>0</v>
      </c>
      <c r="O544" s="278">
        <f>IF(RIGHT(T544)="D",(+H544-G544),0)</f>
        <v>10.384027777778101</v>
      </c>
      <c r="P544" s="279"/>
      <c r="Q544" s="279"/>
      <c r="R544" s="279"/>
      <c r="S544" s="279"/>
      <c r="T544" s="280" t="s">
        <v>466</v>
      </c>
      <c r="U544" s="280"/>
      <c r="V544" s="280"/>
      <c r="W544" s="281" t="s">
        <v>1470</v>
      </c>
      <c r="X544" s="266"/>
      <c r="Y544" s="282"/>
      <c r="Z544" s="282"/>
      <c r="AA544" s="282"/>
      <c r="AB544" s="282"/>
      <c r="AC544" s="282"/>
      <c r="AD544" s="282"/>
      <c r="AE544" s="259"/>
      <c r="AF544" s="259"/>
      <c r="AG544" s="259"/>
      <c r="AH544" s="259"/>
      <c r="AI544" s="285"/>
      <c r="AJ544" s="285"/>
      <c r="AK544" s="285"/>
      <c r="AL544" s="285"/>
      <c r="AM544" s="285"/>
      <c r="AN544" s="285"/>
      <c r="AO544" s="285"/>
      <c r="AP544" s="285"/>
      <c r="AQ544" s="285"/>
      <c r="AR544" s="285"/>
      <c r="AS544" s="285"/>
      <c r="AT544" s="285"/>
      <c r="AU544" s="285"/>
    </row>
    <row r="545" spans="1:47" s="286" customFormat="1" ht="35.25" customHeight="1">
      <c r="A545" s="298"/>
      <c r="B545" s="262"/>
      <c r="C545" s="368"/>
      <c r="D545" s="273"/>
      <c r="E545" s="274"/>
      <c r="F545" s="275"/>
      <c r="G545" s="276">
        <v>43085.540277777778</v>
      </c>
      <c r="H545" s="276">
        <v>43095.924305555556</v>
      </c>
      <c r="I545" s="323"/>
      <c r="J545" s="323"/>
      <c r="K545" s="369"/>
      <c r="L545" s="278">
        <f>IF(RIGHT(T545)="T",(+H545-G545),0)</f>
        <v>0</v>
      </c>
      <c r="M545" s="278">
        <f>IF(RIGHT(T545)="U",(+H545-G545),0)</f>
        <v>0</v>
      </c>
      <c r="N545" s="278">
        <f>IF(RIGHT(T545)="C",(+H545-G545),0)</f>
        <v>0</v>
      </c>
      <c r="O545" s="278">
        <f>IF(RIGHT(T545)="D",(+H545-G545),0)</f>
        <v>10.384027777778101</v>
      </c>
      <c r="P545" s="279"/>
      <c r="Q545" s="279"/>
      <c r="R545" s="279"/>
      <c r="S545" s="279"/>
      <c r="T545" s="280" t="s">
        <v>466</v>
      </c>
      <c r="U545" s="280"/>
      <c r="V545" s="280"/>
      <c r="W545" s="281" t="s">
        <v>1470</v>
      </c>
      <c r="X545" s="266"/>
      <c r="Y545" s="282"/>
      <c r="Z545" s="282"/>
      <c r="AA545" s="282"/>
      <c r="AB545" s="282"/>
      <c r="AC545" s="282"/>
      <c r="AD545" s="282"/>
      <c r="AE545" s="259"/>
      <c r="AF545" s="259"/>
      <c r="AG545" s="259"/>
      <c r="AH545" s="259"/>
      <c r="AI545" s="285"/>
      <c r="AJ545" s="285"/>
      <c r="AK545" s="285"/>
      <c r="AL545" s="285"/>
      <c r="AM545" s="285"/>
      <c r="AN545" s="285"/>
      <c r="AO545" s="285"/>
      <c r="AP545" s="285"/>
      <c r="AQ545" s="285"/>
      <c r="AR545" s="285"/>
      <c r="AS545" s="285"/>
      <c r="AT545" s="285"/>
      <c r="AU545" s="285"/>
    </row>
    <row r="546" spans="1:47" s="286" customFormat="1" ht="35.25" customHeight="1">
      <c r="A546" s="298"/>
      <c r="B546" s="262"/>
      <c r="C546" s="368"/>
      <c r="D546" s="273"/>
      <c r="E546" s="274"/>
      <c r="F546" s="275" t="s">
        <v>43</v>
      </c>
      <c r="G546" s="305"/>
      <c r="H546" s="305"/>
      <c r="I546" s="369" t="s">
        <v>43</v>
      </c>
      <c r="J546" s="369" t="s">
        <v>43</v>
      </c>
      <c r="K546" s="369" t="s">
        <v>43</v>
      </c>
      <c r="L546" s="278">
        <f>IF(RIGHT(T546)="T",(+H546-G546),0)</f>
        <v>0</v>
      </c>
      <c r="M546" s="278">
        <f>IF(RIGHT(T546)="U",(+H546-G546),0)</f>
        <v>0</v>
      </c>
      <c r="N546" s="278">
        <f>IF(RIGHT(T546)="C",(+H546-G546),0)</f>
        <v>0</v>
      </c>
      <c r="O546" s="278">
        <f>IF(RIGHT(T546)="D",(+H546-G546),0)</f>
        <v>0</v>
      </c>
      <c r="P546" s="279"/>
      <c r="Q546" s="279"/>
      <c r="R546" s="279"/>
      <c r="S546" s="279"/>
      <c r="T546" s="306"/>
      <c r="U546" s="306"/>
      <c r="V546" s="306"/>
      <c r="W546" s="307"/>
      <c r="X546" s="266"/>
      <c r="Y546" s="282"/>
      <c r="Z546" s="282"/>
      <c r="AA546" s="282"/>
      <c r="AB546" s="282"/>
      <c r="AC546" s="282"/>
      <c r="AD546" s="282"/>
      <c r="AE546" s="259"/>
      <c r="AF546" s="259"/>
      <c r="AG546" s="259"/>
      <c r="AH546" s="259"/>
      <c r="AI546" s="285"/>
      <c r="AJ546" s="285"/>
      <c r="AK546" s="285"/>
      <c r="AL546" s="285"/>
      <c r="AM546" s="285"/>
      <c r="AN546" s="285"/>
      <c r="AO546" s="285"/>
      <c r="AP546" s="285"/>
      <c r="AQ546" s="285"/>
      <c r="AR546" s="285"/>
      <c r="AS546" s="285"/>
      <c r="AT546" s="285"/>
      <c r="AU546" s="285"/>
    </row>
    <row r="547" spans="1:47" s="297" customFormat="1" ht="30" customHeight="1">
      <c r="A547" s="373"/>
      <c r="B547" s="374"/>
      <c r="C547" s="375" t="s">
        <v>47</v>
      </c>
      <c r="D547" s="374"/>
      <c r="E547" s="274"/>
      <c r="F547" s="275" t="s">
        <v>43</v>
      </c>
      <c r="G547" s="303"/>
      <c r="H547" s="303"/>
      <c r="I547" s="275" t="s">
        <v>43</v>
      </c>
      <c r="J547" s="275" t="s">
        <v>43</v>
      </c>
      <c r="K547" s="275" t="s">
        <v>43</v>
      </c>
      <c r="L547" s="278">
        <f>SUM(L544:L546)</f>
        <v>0</v>
      </c>
      <c r="M547" s="278">
        <f>SUM(M544:M546)</f>
        <v>0</v>
      </c>
      <c r="N547" s="278">
        <f>SUM(N544:N546)</f>
        <v>0</v>
      </c>
      <c r="O547" s="278">
        <f>SUM(O544:O546)</f>
        <v>20.768055555556202</v>
      </c>
      <c r="P547" s="275"/>
      <c r="Q547" s="275"/>
      <c r="R547" s="275"/>
      <c r="S547" s="275"/>
      <c r="T547" s="374"/>
      <c r="U547" s="374"/>
      <c r="V547" s="374"/>
      <c r="W547" s="376"/>
      <c r="X547" s="266"/>
      <c r="Y547" s="282">
        <f>$AE$9-((N547*24))</f>
        <v>744</v>
      </c>
      <c r="Z547" s="274">
        <v>131</v>
      </c>
      <c r="AA547" s="273">
        <v>10.4</v>
      </c>
      <c r="AB547" s="283">
        <f>Z547*AA547</f>
        <v>1362.4</v>
      </c>
      <c r="AC547" s="282">
        <f>(AB547*(Y547-L547*24))/Y547</f>
        <v>1362.4</v>
      </c>
      <c r="AD547" s="282">
        <f>(AC547/AB547)*100</f>
        <v>100</v>
      </c>
      <c r="AE547" s="296"/>
    </row>
    <row r="548" spans="1:47" s="286" customFormat="1" ht="30" customHeight="1">
      <c r="A548" s="270">
        <v>14</v>
      </c>
      <c r="B548" s="262" t="s">
        <v>203</v>
      </c>
      <c r="C548" s="368" t="s">
        <v>204</v>
      </c>
      <c r="D548" s="273">
        <v>14.86</v>
      </c>
      <c r="E548" s="274" t="s">
        <v>534</v>
      </c>
      <c r="F548" s="275" t="s">
        <v>43</v>
      </c>
      <c r="G548" s="337"/>
      <c r="H548" s="337"/>
      <c r="I548" s="369"/>
      <c r="J548" s="369"/>
      <c r="K548" s="369"/>
      <c r="L548" s="378">
        <f>IF(RIGHT(T548)="T",(+H548-G548),0)</f>
        <v>0</v>
      </c>
      <c r="M548" s="279">
        <f>IF(RIGHT(T548)="U",(+H548-G548),0)</f>
        <v>0</v>
      </c>
      <c r="N548" s="279">
        <f>IF(RIGHT(T548)="C",(+H548-G548),0)</f>
        <v>0</v>
      </c>
      <c r="O548" s="279">
        <f>IF(RIGHT(T548)="D",(+H548-G548),0)</f>
        <v>0</v>
      </c>
      <c r="P548" s="279"/>
      <c r="Q548" s="279"/>
      <c r="R548" s="279"/>
      <c r="S548" s="279"/>
      <c r="T548" s="300"/>
      <c r="U548" s="300"/>
      <c r="V548" s="300"/>
      <c r="W548" s="301"/>
      <c r="X548" s="266"/>
      <c r="Y548" s="282"/>
      <c r="Z548" s="274"/>
      <c r="AA548" s="273"/>
      <c r="AB548" s="283"/>
      <c r="AC548" s="282"/>
      <c r="AD548" s="282"/>
      <c r="AE548" s="259"/>
      <c r="AF548" s="259"/>
      <c r="AG548" s="259"/>
      <c r="AH548" s="259"/>
      <c r="AI548" s="379"/>
      <c r="AJ548" s="379"/>
      <c r="AK548" s="379"/>
      <c r="AL548" s="379"/>
      <c r="AM548" s="379"/>
      <c r="AN548" s="379"/>
      <c r="AO548" s="379"/>
      <c r="AP548" s="379"/>
      <c r="AQ548" s="379"/>
      <c r="AR548" s="379"/>
      <c r="AS548" s="379"/>
      <c r="AT548" s="379"/>
      <c r="AU548" s="379"/>
    </row>
    <row r="549" spans="1:47" s="286" customFormat="1" ht="30" customHeight="1">
      <c r="A549" s="270"/>
      <c r="B549" s="262"/>
      <c r="C549" s="368"/>
      <c r="D549" s="273"/>
      <c r="E549" s="274"/>
      <c r="F549" s="275"/>
      <c r="G549" s="323"/>
      <c r="H549" s="323"/>
      <c r="I549" s="369"/>
      <c r="J549" s="369"/>
      <c r="K549" s="369"/>
      <c r="L549" s="378">
        <f>IF(RIGHT(T549)="T",(+H549-G549),0)</f>
        <v>0</v>
      </c>
      <c r="M549" s="279">
        <f>IF(RIGHT(T549)="U",(+H549-G549),0)</f>
        <v>0</v>
      </c>
      <c r="N549" s="279">
        <f>IF(RIGHT(T549)="C",(+H549-G549),0)</f>
        <v>0</v>
      </c>
      <c r="O549" s="279">
        <f>IF(RIGHT(T549)="D",(+H549-G549),0)</f>
        <v>0</v>
      </c>
      <c r="P549" s="279"/>
      <c r="Q549" s="279"/>
      <c r="R549" s="279"/>
      <c r="S549" s="279"/>
      <c r="T549" s="329"/>
      <c r="U549" s="329"/>
      <c r="V549" s="329"/>
      <c r="W549" s="333"/>
      <c r="X549" s="266"/>
      <c r="Y549" s="282"/>
      <c r="Z549" s="274"/>
      <c r="AA549" s="273"/>
      <c r="AB549" s="283"/>
      <c r="AC549" s="282"/>
      <c r="AD549" s="282"/>
      <c r="AE549" s="259"/>
      <c r="AF549" s="259"/>
      <c r="AG549" s="259"/>
      <c r="AH549" s="259"/>
      <c r="AI549" s="379"/>
      <c r="AJ549" s="379"/>
      <c r="AK549" s="379"/>
      <c r="AL549" s="379"/>
      <c r="AM549" s="379"/>
      <c r="AN549" s="379"/>
      <c r="AO549" s="379"/>
      <c r="AP549" s="379"/>
      <c r="AQ549" s="379"/>
      <c r="AR549" s="379"/>
      <c r="AS549" s="379"/>
      <c r="AT549" s="379"/>
      <c r="AU549" s="379"/>
    </row>
    <row r="550" spans="1:47" s="297" customFormat="1" ht="30" customHeight="1">
      <c r="A550" s="373"/>
      <c r="B550" s="374"/>
      <c r="C550" s="375" t="s">
        <v>47</v>
      </c>
      <c r="D550" s="374"/>
      <c r="E550" s="274"/>
      <c r="F550" s="275" t="s">
        <v>43</v>
      </c>
      <c r="G550" s="380"/>
      <c r="H550" s="380"/>
      <c r="I550" s="275" t="s">
        <v>43</v>
      </c>
      <c r="J550" s="275" t="s">
        <v>43</v>
      </c>
      <c r="K550" s="275" t="s">
        <v>43</v>
      </c>
      <c r="L550" s="278">
        <f>SUM(L548:L549)</f>
        <v>0</v>
      </c>
      <c r="M550" s="278">
        <f>SUM(M548:M549)</f>
        <v>0</v>
      </c>
      <c r="N550" s="278">
        <f>SUM(N548:N549)</f>
        <v>0</v>
      </c>
      <c r="O550" s="278">
        <f>SUM(O548:O549)</f>
        <v>0</v>
      </c>
      <c r="P550" s="275"/>
      <c r="Q550" s="275"/>
      <c r="R550" s="275"/>
      <c r="S550" s="275"/>
      <c r="T550" s="374"/>
      <c r="U550" s="374"/>
      <c r="V550" s="374"/>
      <c r="W550" s="376"/>
      <c r="X550" s="266"/>
      <c r="Y550" s="282">
        <f>$AE$9-((N550*24))</f>
        <v>744</v>
      </c>
      <c r="Z550" s="274">
        <v>131</v>
      </c>
      <c r="AA550" s="273">
        <v>14.86</v>
      </c>
      <c r="AB550" s="283">
        <f>Z550*AA550</f>
        <v>1946.6599999999999</v>
      </c>
      <c r="AC550" s="282">
        <f>(AB550*(Y550-L550*24))/Y550</f>
        <v>1946.6599999999996</v>
      </c>
      <c r="AD550" s="282">
        <f>(AC550/AB550)*100</f>
        <v>99.999999999999986</v>
      </c>
      <c r="AE550" s="296"/>
    </row>
    <row r="551" spans="1:47" s="296" customFormat="1" ht="30" customHeight="1">
      <c r="A551" s="298">
        <v>15</v>
      </c>
      <c r="B551" s="321" t="s">
        <v>1062</v>
      </c>
      <c r="C551" s="25" t="s">
        <v>664</v>
      </c>
      <c r="D551" s="273">
        <v>8.7170000000000005</v>
      </c>
      <c r="E551" s="274" t="s">
        <v>534</v>
      </c>
      <c r="F551" s="275" t="s">
        <v>43</v>
      </c>
      <c r="G551" s="289"/>
      <c r="H551" s="188"/>
      <c r="I551" s="275" t="s">
        <v>43</v>
      </c>
      <c r="J551" s="275" t="s">
        <v>43</v>
      </c>
      <c r="K551" s="275" t="s">
        <v>43</v>
      </c>
      <c r="L551" s="278">
        <f>IF(RIGHT(T551)="T",(+H551-G551),0)</f>
        <v>0</v>
      </c>
      <c r="M551" s="278">
        <f>IF(RIGHT(T551)="U",(+H551-G551),0)</f>
        <v>0</v>
      </c>
      <c r="N551" s="278">
        <f>IF(RIGHT(T551)="C",(+H551-G551),0)</f>
        <v>0</v>
      </c>
      <c r="O551" s="278">
        <f>IF(RIGHT(T551)="D",(+H551-G551),0)</f>
        <v>0</v>
      </c>
      <c r="P551" s="275"/>
      <c r="Q551" s="275"/>
      <c r="R551" s="275"/>
      <c r="S551" s="275"/>
      <c r="T551" s="289"/>
      <c r="U551" s="289"/>
      <c r="V551" s="289"/>
      <c r="W551" s="290"/>
      <c r="X551" s="266"/>
      <c r="Y551" s="292"/>
      <c r="Z551" s="292"/>
      <c r="AA551" s="292"/>
      <c r="AB551" s="292"/>
      <c r="AC551" s="282"/>
      <c r="AD551" s="292"/>
    </row>
    <row r="552" spans="1:47" s="296" customFormat="1" ht="30" customHeight="1">
      <c r="A552" s="298"/>
      <c r="B552" s="271"/>
      <c r="C552" s="355"/>
      <c r="D552" s="273"/>
      <c r="E552" s="274"/>
      <c r="F552" s="275" t="s">
        <v>43</v>
      </c>
      <c r="G552" s="323"/>
      <c r="H552" s="323"/>
      <c r="I552" s="275" t="s">
        <v>43</v>
      </c>
      <c r="J552" s="275" t="s">
        <v>43</v>
      </c>
      <c r="K552" s="275" t="s">
        <v>43</v>
      </c>
      <c r="L552" s="278">
        <f>IF(RIGHT(T552)="T",(+H552-G552),0)</f>
        <v>0</v>
      </c>
      <c r="M552" s="278">
        <f>IF(RIGHT(T552)="U",(+H552-G552),0)</f>
        <v>0</v>
      </c>
      <c r="N552" s="278">
        <f>IF(RIGHT(T552)="C",(+H552-G552),0)</f>
        <v>0</v>
      </c>
      <c r="O552" s="278">
        <f>IF(RIGHT(T552)="D",(+H552-G552),0)</f>
        <v>0</v>
      </c>
      <c r="P552" s="275"/>
      <c r="Q552" s="275"/>
      <c r="R552" s="275"/>
      <c r="S552" s="275"/>
      <c r="T552" s="329"/>
      <c r="U552" s="329"/>
      <c r="V552" s="329"/>
      <c r="W552" s="333"/>
      <c r="X552" s="266"/>
      <c r="Y552" s="292"/>
      <c r="Z552" s="292"/>
      <c r="AA552" s="292"/>
      <c r="AB552" s="292"/>
      <c r="AC552" s="282"/>
      <c r="AD552" s="292"/>
    </row>
    <row r="553" spans="1:47" s="297" customFormat="1" ht="30" customHeight="1">
      <c r="A553" s="373"/>
      <c r="B553" s="374"/>
      <c r="C553" s="375" t="s">
        <v>47</v>
      </c>
      <c r="D553" s="374"/>
      <c r="E553" s="274"/>
      <c r="F553" s="275" t="s">
        <v>43</v>
      </c>
      <c r="G553" s="294"/>
      <c r="H553" s="294"/>
      <c r="I553" s="275" t="s">
        <v>43</v>
      </c>
      <c r="J553" s="275" t="s">
        <v>43</v>
      </c>
      <c r="K553" s="275" t="s">
        <v>43</v>
      </c>
      <c r="L553" s="278">
        <f>SUM(L551:L552)</f>
        <v>0</v>
      </c>
      <c r="M553" s="278">
        <f>SUM(M551:M552)</f>
        <v>0</v>
      </c>
      <c r="N553" s="278">
        <f>SUM(N551:N552)</f>
        <v>0</v>
      </c>
      <c r="O553" s="278">
        <f>SUM(O551:O552)</f>
        <v>0</v>
      </c>
      <c r="P553" s="275"/>
      <c r="Q553" s="275"/>
      <c r="R553" s="275"/>
      <c r="S553" s="275"/>
      <c r="T553" s="374"/>
      <c r="U553" s="374"/>
      <c r="V553" s="374"/>
      <c r="W553" s="376"/>
      <c r="X553" s="266"/>
      <c r="Y553" s="282">
        <f>$AE$9-((N553*24))</f>
        <v>744</v>
      </c>
      <c r="Z553" s="274">
        <v>131</v>
      </c>
      <c r="AA553" s="273">
        <v>8.7170000000000005</v>
      </c>
      <c r="AB553" s="283">
        <f>Z553*AA553</f>
        <v>1141.9270000000001</v>
      </c>
      <c r="AC553" s="282">
        <f>(AB553*(Y553-L553*24))/Y553</f>
        <v>1141.9270000000001</v>
      </c>
      <c r="AD553" s="282">
        <f>(AC553/AB553)*100</f>
        <v>100</v>
      </c>
      <c r="AE553" s="296"/>
    </row>
    <row r="554" spans="1:47" s="296" customFormat="1" ht="30" customHeight="1">
      <c r="A554" s="298">
        <v>16</v>
      </c>
      <c r="B554" s="271" t="s">
        <v>206</v>
      </c>
      <c r="C554" s="293" t="s">
        <v>207</v>
      </c>
      <c r="D554" s="273">
        <v>14.86</v>
      </c>
      <c r="E554" s="274" t="s">
        <v>534</v>
      </c>
      <c r="F554" s="275" t="s">
        <v>43</v>
      </c>
      <c r="G554" s="337"/>
      <c r="H554" s="337"/>
      <c r="I554" s="275" t="s">
        <v>43</v>
      </c>
      <c r="J554" s="275" t="s">
        <v>43</v>
      </c>
      <c r="K554" s="275" t="s">
        <v>43</v>
      </c>
      <c r="L554" s="278">
        <f>IF(RIGHT(T554)="T",(+H554-G554),0)</f>
        <v>0</v>
      </c>
      <c r="M554" s="278">
        <f>IF(RIGHT(T554)="U",(+H554-G554),0)</f>
        <v>0</v>
      </c>
      <c r="N554" s="278">
        <f>IF(RIGHT(T554)="C",(+H554-G554),0)</f>
        <v>0</v>
      </c>
      <c r="O554" s="278">
        <f>IF(RIGHT(T554)="D",(+H554-G554),0)</f>
        <v>0</v>
      </c>
      <c r="P554" s="275"/>
      <c r="Q554" s="275"/>
      <c r="R554" s="275"/>
      <c r="S554" s="275"/>
      <c r="T554" s="187"/>
      <c r="U554" s="187"/>
      <c r="V554" s="187"/>
      <c r="W554" s="287"/>
      <c r="X554" s="266"/>
      <c r="Y554" s="292"/>
      <c r="Z554" s="292"/>
      <c r="AA554" s="292"/>
      <c r="AB554" s="292"/>
      <c r="AC554" s="282"/>
      <c r="AD554" s="292"/>
    </row>
    <row r="555" spans="1:47" s="296" customFormat="1" ht="30" customHeight="1">
      <c r="A555" s="298"/>
      <c r="B555" s="271"/>
      <c r="C555" s="293"/>
      <c r="D555" s="273"/>
      <c r="E555" s="274"/>
      <c r="F555" s="275"/>
      <c r="G555" s="337"/>
      <c r="H555" s="337"/>
      <c r="I555" s="275"/>
      <c r="J555" s="275"/>
      <c r="K555" s="275"/>
      <c r="L555" s="278">
        <f>IF(RIGHT(T555)="T",(+H555-G555),0)</f>
        <v>0</v>
      </c>
      <c r="M555" s="278">
        <f>IF(RIGHT(T555)="U",(+H555-G555),0)</f>
        <v>0</v>
      </c>
      <c r="N555" s="278">
        <f>IF(RIGHT(T555)="C",(+H555-G555),0)</f>
        <v>0</v>
      </c>
      <c r="O555" s="278">
        <f>IF(RIGHT(T555)="D",(+H555-G555),0)</f>
        <v>0</v>
      </c>
      <c r="P555" s="275"/>
      <c r="Q555" s="275"/>
      <c r="R555" s="275"/>
      <c r="S555" s="275"/>
      <c r="T555" s="187"/>
      <c r="U555" s="187"/>
      <c r="V555" s="187"/>
      <c r="W555" s="287"/>
      <c r="X555" s="266"/>
      <c r="Y555" s="292"/>
      <c r="Z555" s="292"/>
      <c r="AA555" s="292"/>
      <c r="AB555" s="292"/>
      <c r="AC555" s="282"/>
      <c r="AD555" s="292"/>
    </row>
    <row r="556" spans="1:47" s="296" customFormat="1" ht="30" customHeight="1">
      <c r="A556" s="298"/>
      <c r="B556" s="271"/>
      <c r="C556" s="293"/>
      <c r="D556" s="273"/>
      <c r="E556" s="274"/>
      <c r="F556" s="275"/>
      <c r="G556" s="289"/>
      <c r="H556" s="289"/>
      <c r="I556" s="275"/>
      <c r="J556" s="275"/>
      <c r="K556" s="275"/>
      <c r="L556" s="278">
        <f>IF(RIGHT(T556)="T",(+H556-G556),0)</f>
        <v>0</v>
      </c>
      <c r="M556" s="278">
        <f>IF(RIGHT(T556)="U",(+H556-G556),0)</f>
        <v>0</v>
      </c>
      <c r="N556" s="278">
        <f>IF(RIGHT(T556)="C",(+H556-G556),0)</f>
        <v>0</v>
      </c>
      <c r="O556" s="278">
        <f>IF(RIGHT(T556)="D",(+H556-G556),0)</f>
        <v>0</v>
      </c>
      <c r="P556" s="275"/>
      <c r="Q556" s="275"/>
      <c r="R556" s="275"/>
      <c r="S556" s="275"/>
      <c r="T556" s="188"/>
      <c r="U556" s="188"/>
      <c r="V556" s="188"/>
      <c r="W556" s="290"/>
      <c r="X556" s="266"/>
      <c r="Y556" s="292"/>
      <c r="Z556" s="292"/>
      <c r="AA556" s="292"/>
      <c r="AB556" s="292"/>
      <c r="AC556" s="282"/>
      <c r="AD556" s="292"/>
    </row>
    <row r="557" spans="1:47" s="296" customFormat="1" ht="30" customHeight="1">
      <c r="A557" s="298"/>
      <c r="B557" s="271"/>
      <c r="C557" s="293"/>
      <c r="D557" s="273"/>
      <c r="E557" s="274"/>
      <c r="F557" s="275" t="s">
        <v>43</v>
      </c>
      <c r="G557" s="289"/>
      <c r="H557" s="289"/>
      <c r="I557" s="275" t="s">
        <v>43</v>
      </c>
      <c r="J557" s="275" t="s">
        <v>43</v>
      </c>
      <c r="K557" s="275" t="s">
        <v>43</v>
      </c>
      <c r="L557" s="278">
        <f>IF(RIGHT(T557)="T",(+H557-G557),0)</f>
        <v>0</v>
      </c>
      <c r="M557" s="278">
        <f>IF(RIGHT(T557)="U",(+H557-G557),0)</f>
        <v>0</v>
      </c>
      <c r="N557" s="278">
        <f>IF(RIGHT(T557)="C",(+H557-G557),0)</f>
        <v>0</v>
      </c>
      <c r="O557" s="278">
        <f>IF(RIGHT(T557)="D",(+H557-G557),0)</f>
        <v>0</v>
      </c>
      <c r="P557" s="275"/>
      <c r="Q557" s="275"/>
      <c r="R557" s="275"/>
      <c r="S557" s="275"/>
      <c r="T557" s="188"/>
      <c r="U557" s="188"/>
      <c r="V557" s="188"/>
      <c r="W557" s="290"/>
      <c r="X557" s="266"/>
      <c r="Y557" s="292"/>
      <c r="Z557" s="292"/>
      <c r="AA557" s="292"/>
      <c r="AB557" s="292"/>
      <c r="AC557" s="282"/>
      <c r="AD557" s="292"/>
    </row>
    <row r="558" spans="1:47" s="297" customFormat="1" ht="30" customHeight="1">
      <c r="A558" s="373"/>
      <c r="B558" s="374"/>
      <c r="C558" s="375" t="s">
        <v>47</v>
      </c>
      <c r="D558" s="374"/>
      <c r="E558" s="274"/>
      <c r="F558" s="275" t="s">
        <v>43</v>
      </c>
      <c r="G558" s="315"/>
      <c r="H558" s="315"/>
      <c r="I558" s="275" t="s">
        <v>43</v>
      </c>
      <c r="J558" s="275" t="s">
        <v>43</v>
      </c>
      <c r="K558" s="277"/>
      <c r="L558" s="278">
        <f>SUM(L554:L557)</f>
        <v>0</v>
      </c>
      <c r="M558" s="278">
        <f>SUM(M554:M557)</f>
        <v>0</v>
      </c>
      <c r="N558" s="278">
        <f>SUM(N554:N557)</f>
        <v>0</v>
      </c>
      <c r="O558" s="278">
        <f>SUM(O554:O557)</f>
        <v>0</v>
      </c>
      <c r="P558" s="275"/>
      <c r="Q558" s="275"/>
      <c r="R558" s="275"/>
      <c r="S558" s="275"/>
      <c r="T558" s="374"/>
      <c r="U558" s="374"/>
      <c r="V558" s="374"/>
      <c r="W558" s="376"/>
      <c r="X558" s="266"/>
      <c r="Y558" s="282">
        <f>$AE$9-((N558*24))</f>
        <v>744</v>
      </c>
      <c r="Z558" s="274">
        <v>131</v>
      </c>
      <c r="AA558" s="273">
        <v>14.86</v>
      </c>
      <c r="AB558" s="283">
        <f>Z558*AA558</f>
        <v>1946.6599999999999</v>
      </c>
      <c r="AC558" s="282">
        <f>(AB558*(Y558-L558*24))/Y558</f>
        <v>1946.6599999999996</v>
      </c>
      <c r="AD558" s="282">
        <f>(AC558/AB558)*100</f>
        <v>99.999999999999986</v>
      </c>
      <c r="AE558" s="259"/>
    </row>
    <row r="559" spans="1:47" s="286" customFormat="1" ht="30" customHeight="1">
      <c r="A559" s="270">
        <v>17</v>
      </c>
      <c r="B559" s="262" t="s">
        <v>208</v>
      </c>
      <c r="C559" s="368" t="s">
        <v>209</v>
      </c>
      <c r="D559" s="273">
        <v>143.553</v>
      </c>
      <c r="E559" s="274" t="s">
        <v>534</v>
      </c>
      <c r="F559" s="275" t="s">
        <v>43</v>
      </c>
      <c r="G559" s="276">
        <v>43075.359027777777</v>
      </c>
      <c r="H559" s="276">
        <v>43078.684027777781</v>
      </c>
      <c r="I559" s="369"/>
      <c r="J559" s="369"/>
      <c r="K559" s="369"/>
      <c r="L559" s="278">
        <f>IF(RIGHT(T559)="T",(+H559-G559),0)</f>
        <v>0</v>
      </c>
      <c r="M559" s="278">
        <f>IF(RIGHT(T559)="U",(+H559-G559),0)</f>
        <v>0</v>
      </c>
      <c r="N559" s="278">
        <f>IF(RIGHT(T559)="C",(+H559-G559),0)</f>
        <v>0</v>
      </c>
      <c r="O559" s="278">
        <f>IF(RIGHT(T559)="D",(+H559-G559),0)</f>
        <v>3.3250000000043656</v>
      </c>
      <c r="P559" s="279"/>
      <c r="Q559" s="279"/>
      <c r="R559" s="279"/>
      <c r="S559" s="279"/>
      <c r="T559" s="280" t="s">
        <v>462</v>
      </c>
      <c r="U559" s="280"/>
      <c r="V559" s="280"/>
      <c r="W559" s="281" t="s">
        <v>1472</v>
      </c>
      <c r="X559" s="266"/>
      <c r="Y559" s="282"/>
      <c r="Z559" s="282"/>
      <c r="AA559" s="282"/>
      <c r="AB559" s="282"/>
      <c r="AC559" s="282"/>
      <c r="AD559" s="282"/>
      <c r="AE559" s="259"/>
      <c r="AF559" s="259"/>
      <c r="AG559" s="259"/>
      <c r="AH559" s="259"/>
      <c r="AI559" s="381"/>
      <c r="AJ559" s="381"/>
      <c r="AK559" s="381"/>
      <c r="AL559" s="381"/>
      <c r="AM559" s="381"/>
      <c r="AN559" s="381"/>
      <c r="AO559" s="381"/>
      <c r="AP559" s="381"/>
      <c r="AQ559" s="381"/>
      <c r="AR559" s="381"/>
      <c r="AS559" s="381"/>
      <c r="AT559" s="381"/>
      <c r="AU559" s="381"/>
    </row>
    <row r="560" spans="1:47" s="286" customFormat="1" ht="30" customHeight="1">
      <c r="A560" s="270"/>
      <c r="B560" s="262"/>
      <c r="C560" s="368"/>
      <c r="D560" s="273"/>
      <c r="E560" s="274"/>
      <c r="F560" s="275"/>
      <c r="G560" s="276">
        <v>43078.684027777781</v>
      </c>
      <c r="H560" s="276">
        <v>43079.712500000001</v>
      </c>
      <c r="I560" s="369"/>
      <c r="J560" s="369"/>
      <c r="K560" s="369"/>
      <c r="L560" s="278">
        <f>IF(RIGHT(T560)="T",(+H560-G560),0)</f>
        <v>0</v>
      </c>
      <c r="M560" s="278">
        <f>IF(RIGHT(T560)="U",(+H560-G560),0)</f>
        <v>0</v>
      </c>
      <c r="N560" s="278">
        <f>IF(RIGHT(T560)="C",(+H560-G560),0)</f>
        <v>1.0284722222204437</v>
      </c>
      <c r="O560" s="278">
        <f>IF(RIGHT(T560)="D",(+H560-G560),0)</f>
        <v>0</v>
      </c>
      <c r="P560" s="279"/>
      <c r="Q560" s="279"/>
      <c r="R560" s="279"/>
      <c r="S560" s="279"/>
      <c r="T560" s="280" t="s">
        <v>1473</v>
      </c>
      <c r="U560" s="280"/>
      <c r="V560" s="280"/>
      <c r="W560" s="281" t="s">
        <v>1474</v>
      </c>
      <c r="X560" s="266"/>
      <c r="Y560" s="282"/>
      <c r="Z560" s="282"/>
      <c r="AA560" s="282"/>
      <c r="AB560" s="282"/>
      <c r="AC560" s="282"/>
      <c r="AD560" s="282"/>
      <c r="AE560" s="259"/>
      <c r="AF560" s="259"/>
      <c r="AG560" s="259"/>
      <c r="AH560" s="259"/>
      <c r="AI560" s="381"/>
      <c r="AJ560" s="381"/>
      <c r="AK560" s="381"/>
      <c r="AL560" s="381"/>
      <c r="AM560" s="381"/>
      <c r="AN560" s="381"/>
      <c r="AO560" s="381"/>
      <c r="AP560" s="381"/>
      <c r="AQ560" s="381"/>
      <c r="AR560" s="381"/>
      <c r="AS560" s="381"/>
      <c r="AT560" s="381"/>
      <c r="AU560" s="381"/>
    </row>
    <row r="561" spans="1:47" s="286" customFormat="1" ht="30" customHeight="1">
      <c r="A561" s="270"/>
      <c r="B561" s="262"/>
      <c r="C561" s="368"/>
      <c r="D561" s="273"/>
      <c r="E561" s="274"/>
      <c r="F561" s="275" t="s">
        <v>43</v>
      </c>
      <c r="G561" s="313"/>
      <c r="H561" s="313"/>
      <c r="I561" s="369"/>
      <c r="J561" s="369"/>
      <c r="K561" s="369"/>
      <c r="L561" s="278">
        <f>IF(RIGHT(T561)="T",(+H561-G561),0)</f>
        <v>0</v>
      </c>
      <c r="M561" s="278">
        <f>IF(RIGHT(T561)="U",(+H561-G561),0)</f>
        <v>0</v>
      </c>
      <c r="N561" s="278">
        <f>IF(RIGHT(T561)="C",(+H561-G561),0)</f>
        <v>0</v>
      </c>
      <c r="O561" s="278">
        <f>IF(RIGHT(T561)="D",(+H561-G561),0)</f>
        <v>0</v>
      </c>
      <c r="P561" s="279"/>
      <c r="Q561" s="279"/>
      <c r="R561" s="279"/>
      <c r="S561" s="279"/>
      <c r="T561" s="187"/>
      <c r="U561" s="187"/>
      <c r="V561" s="187"/>
      <c r="W561" s="326"/>
      <c r="X561" s="266"/>
      <c r="Y561" s="282"/>
      <c r="Z561" s="282"/>
      <c r="AA561" s="282"/>
      <c r="AB561" s="282"/>
      <c r="AC561" s="282"/>
      <c r="AD561" s="282"/>
      <c r="AE561" s="259"/>
      <c r="AF561" s="259"/>
      <c r="AG561" s="259"/>
      <c r="AH561" s="259"/>
      <c r="AI561" s="381"/>
      <c r="AJ561" s="381"/>
      <c r="AK561" s="381"/>
      <c r="AL561" s="381"/>
      <c r="AM561" s="381"/>
      <c r="AN561" s="381"/>
      <c r="AO561" s="381"/>
      <c r="AP561" s="381"/>
      <c r="AQ561" s="381"/>
      <c r="AR561" s="381"/>
      <c r="AS561" s="381"/>
      <c r="AT561" s="381"/>
      <c r="AU561" s="381"/>
    </row>
    <row r="562" spans="1:47" s="297" customFormat="1" ht="30" customHeight="1">
      <c r="A562" s="373"/>
      <c r="B562" s="374"/>
      <c r="C562" s="375" t="s">
        <v>47</v>
      </c>
      <c r="D562" s="374"/>
      <c r="E562" s="274"/>
      <c r="F562" s="275" t="s">
        <v>43</v>
      </c>
      <c r="G562" s="294"/>
      <c r="H562" s="294"/>
      <c r="I562" s="275" t="s">
        <v>43</v>
      </c>
      <c r="J562" s="275" t="s">
        <v>43</v>
      </c>
      <c r="K562" s="275" t="s">
        <v>43</v>
      </c>
      <c r="L562" s="278">
        <f>SUM(L559:L561)</f>
        <v>0</v>
      </c>
      <c r="M562" s="278">
        <f>SUM(M559:M561)</f>
        <v>0</v>
      </c>
      <c r="N562" s="278">
        <f>SUM(N559:N561)</f>
        <v>1.0284722222204437</v>
      </c>
      <c r="O562" s="278">
        <f>SUM(O559:O561)</f>
        <v>3.3250000000043656</v>
      </c>
      <c r="P562" s="275"/>
      <c r="Q562" s="275"/>
      <c r="R562" s="275"/>
      <c r="S562" s="275"/>
      <c r="T562" s="374"/>
      <c r="U562" s="374"/>
      <c r="V562" s="374"/>
      <c r="W562" s="374"/>
      <c r="X562" s="266"/>
      <c r="Y562" s="282">
        <f>$AE$9-((N562*24))</f>
        <v>719.31666666670935</v>
      </c>
      <c r="Z562" s="274">
        <v>131</v>
      </c>
      <c r="AA562" s="273">
        <v>143.553</v>
      </c>
      <c r="AB562" s="283">
        <f>Z562*AA562</f>
        <v>18805.442999999999</v>
      </c>
      <c r="AC562" s="282">
        <f>(AB562*(Y562-L562*24))/Y562</f>
        <v>18805.442999999999</v>
      </c>
      <c r="AD562" s="282">
        <f>(AC562/AB562)*100</f>
        <v>100</v>
      </c>
      <c r="AE562" s="296"/>
    </row>
    <row r="563" spans="1:47" s="297" customFormat="1" ht="30" customHeight="1">
      <c r="A563" s="298">
        <v>18</v>
      </c>
      <c r="B563" s="271" t="s">
        <v>210</v>
      </c>
      <c r="C563" s="293" t="s">
        <v>211</v>
      </c>
      <c r="D563" s="273">
        <v>143.553</v>
      </c>
      <c r="E563" s="274" t="s">
        <v>534</v>
      </c>
      <c r="F563" s="275" t="s">
        <v>43</v>
      </c>
      <c r="G563" s="276">
        <v>43075.359027777777</v>
      </c>
      <c r="H563" s="276">
        <v>43078.7</v>
      </c>
      <c r="I563" s="275" t="s">
        <v>43</v>
      </c>
      <c r="J563" s="275" t="s">
        <v>43</v>
      </c>
      <c r="K563" s="275" t="s">
        <v>43</v>
      </c>
      <c r="L563" s="278">
        <f>IF(RIGHT(T563)="T",(+H563-G563),0)</f>
        <v>0</v>
      </c>
      <c r="M563" s="278">
        <f>IF(RIGHT(T563)="U",(+H563-G563),0)</f>
        <v>0</v>
      </c>
      <c r="N563" s="278">
        <f>IF(RIGHT(T563)="C",(+H563-G563),0)</f>
        <v>0</v>
      </c>
      <c r="O563" s="278">
        <f>IF(RIGHT(T563)="D",(+H563-G563),0)</f>
        <v>3.3409722222204437</v>
      </c>
      <c r="P563" s="275"/>
      <c r="Q563" s="275"/>
      <c r="R563" s="275"/>
      <c r="S563" s="275"/>
      <c r="T563" s="280" t="s">
        <v>462</v>
      </c>
      <c r="U563" s="280"/>
      <c r="V563" s="280"/>
      <c r="W563" s="281" t="s">
        <v>1472</v>
      </c>
      <c r="X563" s="266"/>
      <c r="Y563" s="292"/>
      <c r="Z563" s="292"/>
      <c r="AA563" s="292"/>
      <c r="AB563" s="292"/>
      <c r="AC563" s="282"/>
      <c r="AD563" s="292"/>
      <c r="AE563" s="296"/>
    </row>
    <row r="564" spans="1:47" s="297" customFormat="1" ht="30" customHeight="1">
      <c r="A564" s="298"/>
      <c r="B564" s="271"/>
      <c r="C564" s="293"/>
      <c r="D564" s="273"/>
      <c r="E564" s="274"/>
      <c r="F564" s="275" t="s">
        <v>43</v>
      </c>
      <c r="G564" s="276">
        <v>43079.431944444441</v>
      </c>
      <c r="H564" s="276">
        <v>43079.711805555555</v>
      </c>
      <c r="I564" s="275" t="s">
        <v>43</v>
      </c>
      <c r="J564" s="275" t="s">
        <v>43</v>
      </c>
      <c r="K564" s="275" t="s">
        <v>43</v>
      </c>
      <c r="L564" s="278">
        <f>IF(RIGHT(T564)="T",(+H564-G564),0)</f>
        <v>0</v>
      </c>
      <c r="M564" s="278">
        <f>IF(RIGHT(T564)="U",(+H564-G564),0)</f>
        <v>0</v>
      </c>
      <c r="N564" s="278">
        <f>IF(RIGHT(T564)="C",(+H564-G564),0)</f>
        <v>0</v>
      </c>
      <c r="O564" s="278">
        <f>IF(RIGHT(T564)="D",(+H564-G564),0)</f>
        <v>0.27986111111385981</v>
      </c>
      <c r="P564" s="275"/>
      <c r="Q564" s="275"/>
      <c r="R564" s="275"/>
      <c r="S564" s="275"/>
      <c r="T564" s="280" t="s">
        <v>462</v>
      </c>
      <c r="U564" s="280"/>
      <c r="V564" s="280"/>
      <c r="W564" s="281" t="s">
        <v>1476</v>
      </c>
      <c r="X564" s="266"/>
      <c r="Y564" s="292"/>
      <c r="Z564" s="292"/>
      <c r="AA564" s="292"/>
      <c r="AB564" s="292"/>
      <c r="AC564" s="282"/>
      <c r="AD564" s="292"/>
      <c r="AE564" s="296"/>
    </row>
    <row r="565" spans="1:47" s="297" customFormat="1" ht="30" customHeight="1">
      <c r="A565" s="298"/>
      <c r="B565" s="271"/>
      <c r="C565" s="293"/>
      <c r="D565" s="273"/>
      <c r="E565" s="274"/>
      <c r="F565" s="275" t="s">
        <v>43</v>
      </c>
      <c r="G565" s="323"/>
      <c r="H565" s="323"/>
      <c r="I565" s="275" t="s">
        <v>43</v>
      </c>
      <c r="J565" s="275" t="s">
        <v>43</v>
      </c>
      <c r="K565" s="275" t="s">
        <v>43</v>
      </c>
      <c r="L565" s="278">
        <f>IF(RIGHT(T565)="T",(+H565-G565),0)</f>
        <v>0</v>
      </c>
      <c r="M565" s="278">
        <f>IF(RIGHT(T565)="U",(+H565-G565),0)</f>
        <v>0</v>
      </c>
      <c r="N565" s="278">
        <f>IF(RIGHT(T565)="C",(+H565-G565),0)</f>
        <v>0</v>
      </c>
      <c r="O565" s="278">
        <f>IF(RIGHT(T565)="D",(+H565-G565),0)</f>
        <v>0</v>
      </c>
      <c r="P565" s="275"/>
      <c r="Q565" s="275"/>
      <c r="R565" s="275"/>
      <c r="S565" s="275"/>
      <c r="T565" s="329"/>
      <c r="U565" s="329"/>
      <c r="V565" s="329"/>
      <c r="W565" s="333"/>
      <c r="X565" s="266"/>
      <c r="Y565" s="292"/>
      <c r="Z565" s="292"/>
      <c r="AA565" s="292"/>
      <c r="AB565" s="292"/>
      <c r="AC565" s="282"/>
      <c r="AD565" s="292"/>
      <c r="AE565" s="296"/>
    </row>
    <row r="566" spans="1:47" s="297" customFormat="1" ht="30" customHeight="1">
      <c r="A566" s="373"/>
      <c r="B566" s="374"/>
      <c r="C566" s="375" t="s">
        <v>47</v>
      </c>
      <c r="D566" s="374"/>
      <c r="E566" s="274"/>
      <c r="F566" s="275" t="s">
        <v>43</v>
      </c>
      <c r="G566" s="294"/>
      <c r="H566" s="294"/>
      <c r="I566" s="275" t="s">
        <v>43</v>
      </c>
      <c r="J566" s="275" t="s">
        <v>43</v>
      </c>
      <c r="K566" s="277"/>
      <c r="L566" s="278">
        <f>SUM(L563:L565)</f>
        <v>0</v>
      </c>
      <c r="M566" s="278">
        <f t="shared" ref="M566:O566" si="165">SUM(M563:M565)</f>
        <v>0</v>
      </c>
      <c r="N566" s="278">
        <f t="shared" si="165"/>
        <v>0</v>
      </c>
      <c r="O566" s="278">
        <f t="shared" si="165"/>
        <v>3.6208333333343035</v>
      </c>
      <c r="P566" s="275"/>
      <c r="Q566" s="275"/>
      <c r="R566" s="275"/>
      <c r="S566" s="275"/>
      <c r="T566" s="374"/>
      <c r="U566" s="374"/>
      <c r="V566" s="374"/>
      <c r="W566" s="374"/>
      <c r="X566" s="266"/>
      <c r="Y566" s="282">
        <f>$AE$9-((N566*24))</f>
        <v>744</v>
      </c>
      <c r="Z566" s="274">
        <v>131</v>
      </c>
      <c r="AA566" s="273">
        <v>143.553</v>
      </c>
      <c r="AB566" s="283">
        <f t="shared" ref="AB566:AB573" si="166">Z566*AA566</f>
        <v>18805.442999999999</v>
      </c>
      <c r="AC566" s="282">
        <f>(AB566*(Y566-L566*24))/Y566</f>
        <v>18805.442999999999</v>
      </c>
      <c r="AD566" s="282">
        <f t="shared" ref="AD566:AD573" si="167">(AC566/AB566)*100</f>
        <v>100</v>
      </c>
      <c r="AE566" s="296"/>
    </row>
    <row r="567" spans="1:47" s="286" customFormat="1" ht="30" customHeight="1">
      <c r="A567" s="270">
        <v>19</v>
      </c>
      <c r="B567" s="262" t="s">
        <v>212</v>
      </c>
      <c r="C567" s="368" t="s">
        <v>213</v>
      </c>
      <c r="D567" s="382">
        <v>144.63</v>
      </c>
      <c r="E567" s="274" t="s">
        <v>534</v>
      </c>
      <c r="F567" s="275" t="s">
        <v>43</v>
      </c>
      <c r="G567" s="276">
        <v>43082.338194444441</v>
      </c>
      <c r="H567" s="276">
        <v>43086.865277777775</v>
      </c>
      <c r="I567" s="369"/>
      <c r="J567" s="369"/>
      <c r="K567" s="369"/>
      <c r="L567" s="278">
        <f>IF(RIGHT(T567)="T",(+H567-G567),0)</f>
        <v>0</v>
      </c>
      <c r="M567" s="278">
        <f>IF(RIGHT(T567)="U",(+H567-G567),0)</f>
        <v>0</v>
      </c>
      <c r="N567" s="278">
        <f>IF(RIGHT(T567)="C",(+H567-G567),0)</f>
        <v>0</v>
      </c>
      <c r="O567" s="278">
        <f>IF(RIGHT(T567)="D",(+H567-G567),0)</f>
        <v>4.5270833333343035</v>
      </c>
      <c r="P567" s="279"/>
      <c r="Q567" s="279"/>
      <c r="R567" s="279"/>
      <c r="S567" s="279"/>
      <c r="T567" s="280" t="s">
        <v>462</v>
      </c>
      <c r="U567" s="280"/>
      <c r="V567" s="280"/>
      <c r="W567" s="281" t="s">
        <v>1426</v>
      </c>
      <c r="X567" s="266"/>
      <c r="Y567" s="282"/>
      <c r="Z567" s="274"/>
      <c r="AA567" s="382"/>
      <c r="AB567" s="283"/>
      <c r="AC567" s="282"/>
      <c r="AD567" s="282"/>
      <c r="AE567" s="259"/>
      <c r="AF567" s="259"/>
      <c r="AG567" s="259"/>
      <c r="AH567" s="259"/>
      <c r="AI567" s="379"/>
      <c r="AJ567" s="379"/>
      <c r="AK567" s="379"/>
      <c r="AL567" s="379"/>
      <c r="AM567" s="379"/>
      <c r="AN567" s="379"/>
      <c r="AO567" s="379"/>
      <c r="AP567" s="379"/>
      <c r="AQ567" s="379"/>
      <c r="AR567" s="379"/>
      <c r="AS567" s="379"/>
      <c r="AT567" s="379"/>
      <c r="AU567" s="379"/>
    </row>
    <row r="568" spans="1:47" s="286" customFormat="1" ht="30" customHeight="1">
      <c r="A568" s="270"/>
      <c r="B568" s="262"/>
      <c r="C568" s="368"/>
      <c r="D568" s="382"/>
      <c r="E568" s="274"/>
      <c r="F568" s="275"/>
      <c r="G568" s="276">
        <v>43097.393055555556</v>
      </c>
      <c r="H568" s="276">
        <v>43097.816666666666</v>
      </c>
      <c r="I568" s="369"/>
      <c r="J568" s="369"/>
      <c r="K568" s="369"/>
      <c r="L568" s="278">
        <f>IF(RIGHT(T568)="T",(+H568-G568),0)</f>
        <v>0</v>
      </c>
      <c r="M568" s="278">
        <f>IF(RIGHT(T568)="U",(+H568-G568),0)</f>
        <v>0</v>
      </c>
      <c r="N568" s="278">
        <f>IF(RIGHT(T568)="C",(+H568-G568),0)</f>
        <v>0</v>
      </c>
      <c r="O568" s="278">
        <f>IF(RIGHT(T568)="D",(+H568-G568),0)</f>
        <v>0.42361111110949423</v>
      </c>
      <c r="P568" s="279"/>
      <c r="Q568" s="279"/>
      <c r="R568" s="279"/>
      <c r="S568" s="279"/>
      <c r="T568" s="280" t="s">
        <v>466</v>
      </c>
      <c r="U568" s="280"/>
      <c r="V568" s="280"/>
      <c r="W568" s="281" t="s">
        <v>1479</v>
      </c>
      <c r="X568" s="266"/>
      <c r="Y568" s="282"/>
      <c r="Z568" s="274"/>
      <c r="AA568" s="382"/>
      <c r="AB568" s="283"/>
      <c r="AC568" s="282"/>
      <c r="AD568" s="282"/>
      <c r="AE568" s="259"/>
      <c r="AF568" s="259"/>
      <c r="AG568" s="259"/>
      <c r="AH568" s="259"/>
      <c r="AI568" s="379"/>
      <c r="AJ568" s="379"/>
      <c r="AK568" s="379"/>
      <c r="AL568" s="379"/>
      <c r="AM568" s="379"/>
      <c r="AN568" s="379"/>
      <c r="AO568" s="379"/>
      <c r="AP568" s="379"/>
      <c r="AQ568" s="379"/>
      <c r="AR568" s="379"/>
      <c r="AS568" s="379"/>
      <c r="AT568" s="379"/>
      <c r="AU568" s="379"/>
    </row>
    <row r="569" spans="1:47" s="286" customFormat="1" ht="30" customHeight="1">
      <c r="A569" s="270"/>
      <c r="B569" s="262"/>
      <c r="C569" s="368"/>
      <c r="D569" s="382"/>
      <c r="E569" s="274"/>
      <c r="F569" s="275" t="s">
        <v>43</v>
      </c>
      <c r="G569" s="323"/>
      <c r="H569" s="323"/>
      <c r="I569" s="369"/>
      <c r="J569" s="369"/>
      <c r="K569" s="369"/>
      <c r="L569" s="278">
        <f>IF(RIGHT(T569)="T",(+H569-G569),0)</f>
        <v>0</v>
      </c>
      <c r="M569" s="278">
        <f>IF(RIGHT(T569)="U",(+H569-G569),0)</f>
        <v>0</v>
      </c>
      <c r="N569" s="278">
        <f>IF(RIGHT(T569)="C",(+H569-G569),0)</f>
        <v>0</v>
      </c>
      <c r="O569" s="278">
        <f>IF(RIGHT(T569)="D",(+H569-G569),0)</f>
        <v>0</v>
      </c>
      <c r="P569" s="279"/>
      <c r="Q569" s="279"/>
      <c r="R569" s="279"/>
      <c r="S569" s="279"/>
      <c r="T569" s="329"/>
      <c r="U569" s="329"/>
      <c r="V569" s="329"/>
      <c r="W569" s="333"/>
      <c r="X569" s="266"/>
      <c r="Y569" s="282"/>
      <c r="Z569" s="274"/>
      <c r="AA569" s="382"/>
      <c r="AB569" s="283"/>
      <c r="AC569" s="282"/>
      <c r="AD569" s="282"/>
      <c r="AE569" s="259"/>
      <c r="AF569" s="259"/>
      <c r="AG569" s="259"/>
      <c r="AH569" s="259"/>
      <c r="AI569" s="379"/>
      <c r="AJ569" s="379"/>
      <c r="AK569" s="379"/>
      <c r="AL569" s="379"/>
      <c r="AM569" s="379"/>
      <c r="AN569" s="379"/>
      <c r="AO569" s="379"/>
      <c r="AP569" s="379"/>
      <c r="AQ569" s="379"/>
      <c r="AR569" s="379"/>
      <c r="AS569" s="379"/>
      <c r="AT569" s="379"/>
      <c r="AU569" s="379"/>
    </row>
    <row r="570" spans="1:47" s="297" customFormat="1" ht="30" customHeight="1">
      <c r="A570" s="373"/>
      <c r="B570" s="374"/>
      <c r="C570" s="375" t="s">
        <v>47</v>
      </c>
      <c r="D570" s="374"/>
      <c r="E570" s="274"/>
      <c r="F570" s="275" t="s">
        <v>43</v>
      </c>
      <c r="G570" s="294"/>
      <c r="H570" s="294"/>
      <c r="I570" s="275" t="s">
        <v>43</v>
      </c>
      <c r="J570" s="275" t="s">
        <v>43</v>
      </c>
      <c r="K570" s="277"/>
      <c r="L570" s="278">
        <f>SUM(L567:L569)</f>
        <v>0</v>
      </c>
      <c r="M570" s="278">
        <f t="shared" ref="M570:O570" si="168">SUM(M567:M569)</f>
        <v>0</v>
      </c>
      <c r="N570" s="278">
        <f t="shared" si="168"/>
        <v>0</v>
      </c>
      <c r="O570" s="278">
        <f t="shared" si="168"/>
        <v>4.9506944444437977</v>
      </c>
      <c r="P570" s="275"/>
      <c r="Q570" s="275"/>
      <c r="R570" s="275"/>
      <c r="S570" s="275"/>
      <c r="T570" s="374"/>
      <c r="U570" s="374"/>
      <c r="V570" s="374"/>
      <c r="W570" s="374"/>
      <c r="X570" s="266"/>
      <c r="Y570" s="282">
        <f>$AE$9-((N570*24))</f>
        <v>744</v>
      </c>
      <c r="Z570" s="274">
        <v>131</v>
      </c>
      <c r="AA570" s="382">
        <v>144.63</v>
      </c>
      <c r="AB570" s="283">
        <f t="shared" ref="AB570" si="169">Z570*AA570</f>
        <v>18946.53</v>
      </c>
      <c r="AC570" s="282">
        <f>(AB570*(Y570-L570*24))/Y570</f>
        <v>18946.53</v>
      </c>
      <c r="AD570" s="282">
        <f t="shared" ref="AD570" si="170">(AC570/AB570)*100</f>
        <v>100</v>
      </c>
      <c r="AE570" s="296"/>
    </row>
    <row r="571" spans="1:47" s="286" customFormat="1" ht="30" customHeight="1">
      <c r="A571" s="270">
        <v>20</v>
      </c>
      <c r="B571" s="262" t="s">
        <v>214</v>
      </c>
      <c r="C571" s="368" t="s">
        <v>215</v>
      </c>
      <c r="D571" s="382">
        <v>144.63</v>
      </c>
      <c r="E571" s="274" t="s">
        <v>534</v>
      </c>
      <c r="F571" s="275" t="s">
        <v>43</v>
      </c>
      <c r="G571" s="276">
        <v>43082.338194444441</v>
      </c>
      <c r="H571" s="276">
        <v>43085.761111111111</v>
      </c>
      <c r="I571" s="369"/>
      <c r="J571" s="369"/>
      <c r="K571" s="369"/>
      <c r="L571" s="278">
        <f>IF(RIGHT(T571)="T",(+H571-G571),0)</f>
        <v>0</v>
      </c>
      <c r="M571" s="278">
        <f>IF(RIGHT(T571)="U",(+H571-G571),0)</f>
        <v>0</v>
      </c>
      <c r="N571" s="278">
        <f>IF(RIGHT(T571)="C",(+H571-G571),0)</f>
        <v>0</v>
      </c>
      <c r="O571" s="278">
        <f>IF(RIGHT(T571)="D",(+H571-G571),0)</f>
        <v>3.4229166666700621</v>
      </c>
      <c r="P571" s="279"/>
      <c r="Q571" s="279"/>
      <c r="R571" s="279"/>
      <c r="S571" s="279"/>
      <c r="T571" s="280" t="s">
        <v>462</v>
      </c>
      <c r="U571" s="280"/>
      <c r="V571" s="280"/>
      <c r="W571" s="281" t="s">
        <v>1426</v>
      </c>
      <c r="X571" s="266"/>
      <c r="Y571" s="282"/>
      <c r="Z571" s="282"/>
      <c r="AA571" s="282"/>
      <c r="AB571" s="282"/>
      <c r="AC571" s="282"/>
      <c r="AD571" s="282"/>
      <c r="AE571" s="259"/>
      <c r="AF571" s="259"/>
      <c r="AG571" s="259"/>
      <c r="AH571" s="259"/>
      <c r="AI571" s="381"/>
      <c r="AJ571" s="381"/>
      <c r="AK571" s="381"/>
      <c r="AL571" s="381"/>
      <c r="AM571" s="381"/>
      <c r="AN571" s="381"/>
      <c r="AO571" s="381"/>
      <c r="AP571" s="381"/>
      <c r="AQ571" s="381"/>
      <c r="AR571" s="381"/>
      <c r="AS571" s="381"/>
      <c r="AT571" s="381"/>
      <c r="AU571" s="381"/>
    </row>
    <row r="572" spans="1:47" s="286" customFormat="1" ht="30" customHeight="1">
      <c r="A572" s="270"/>
      <c r="B572" s="262"/>
      <c r="C572" s="368"/>
      <c r="D572" s="382"/>
      <c r="E572" s="274"/>
      <c r="F572" s="275" t="s">
        <v>43</v>
      </c>
      <c r="G572" s="276">
        <v>43097.393055555556</v>
      </c>
      <c r="H572" s="276">
        <v>43097.819444444445</v>
      </c>
      <c r="I572" s="369"/>
      <c r="J572" s="369"/>
      <c r="K572" s="369"/>
      <c r="L572" s="278">
        <f>IF(RIGHT(T572)="T",(+H572-G572),0)</f>
        <v>0</v>
      </c>
      <c r="M572" s="278">
        <f>IF(RIGHT(T572)="U",(+H572-G572),0)</f>
        <v>0</v>
      </c>
      <c r="N572" s="278">
        <f>IF(RIGHT(T572)="C",(+H572-G572),0)</f>
        <v>0</v>
      </c>
      <c r="O572" s="278">
        <f>IF(RIGHT(T572)="D",(+H572-G572),0)</f>
        <v>0.42638888888905058</v>
      </c>
      <c r="P572" s="279"/>
      <c r="Q572" s="279"/>
      <c r="R572" s="279"/>
      <c r="S572" s="279"/>
      <c r="T572" s="280" t="s">
        <v>466</v>
      </c>
      <c r="U572" s="280"/>
      <c r="V572" s="280"/>
      <c r="W572" s="281" t="s">
        <v>1479</v>
      </c>
      <c r="X572" s="266"/>
      <c r="Y572" s="282"/>
      <c r="Z572" s="282"/>
      <c r="AA572" s="282"/>
      <c r="AB572" s="282"/>
      <c r="AC572" s="282"/>
      <c r="AD572" s="282"/>
      <c r="AE572" s="259"/>
      <c r="AF572" s="259"/>
      <c r="AG572" s="259"/>
      <c r="AH572" s="259"/>
      <c r="AI572" s="381"/>
      <c r="AJ572" s="381"/>
      <c r="AK572" s="381"/>
      <c r="AL572" s="381"/>
      <c r="AM572" s="381"/>
      <c r="AN572" s="381"/>
      <c r="AO572" s="381"/>
      <c r="AP572" s="381"/>
      <c r="AQ572" s="381"/>
      <c r="AR572" s="381"/>
      <c r="AS572" s="381"/>
      <c r="AT572" s="381"/>
      <c r="AU572" s="381"/>
    </row>
    <row r="573" spans="1:47" s="297" customFormat="1" ht="30" customHeight="1">
      <c r="A573" s="373"/>
      <c r="B573" s="374"/>
      <c r="C573" s="375" t="s">
        <v>47</v>
      </c>
      <c r="D573" s="374"/>
      <c r="E573" s="274"/>
      <c r="F573" s="275" t="s">
        <v>43</v>
      </c>
      <c r="G573" s="294"/>
      <c r="H573" s="294"/>
      <c r="I573" s="275" t="s">
        <v>43</v>
      </c>
      <c r="J573" s="275" t="s">
        <v>43</v>
      </c>
      <c r="K573" s="277"/>
      <c r="L573" s="278">
        <f>SUM(L571:L572)</f>
        <v>0</v>
      </c>
      <c r="M573" s="278">
        <f t="shared" ref="M573:O573" si="171">SUM(M571:M572)</f>
        <v>0</v>
      </c>
      <c r="N573" s="278">
        <f t="shared" si="171"/>
        <v>0</v>
      </c>
      <c r="O573" s="278">
        <f t="shared" si="171"/>
        <v>3.8493055555591127</v>
      </c>
      <c r="P573" s="275"/>
      <c r="Q573" s="275"/>
      <c r="R573" s="275"/>
      <c r="S573" s="275"/>
      <c r="T573" s="374"/>
      <c r="U573" s="374"/>
      <c r="V573" s="374"/>
      <c r="W573" s="374"/>
      <c r="X573" s="266"/>
      <c r="Y573" s="282">
        <f>$AE$9-((N573*24))</f>
        <v>744</v>
      </c>
      <c r="Z573" s="274">
        <v>131</v>
      </c>
      <c r="AA573" s="382">
        <v>144.63</v>
      </c>
      <c r="AB573" s="283">
        <f t="shared" si="166"/>
        <v>18946.53</v>
      </c>
      <c r="AC573" s="282">
        <f>(AB573*(Y573-L573*24))/Y573</f>
        <v>18946.53</v>
      </c>
      <c r="AD573" s="282">
        <f t="shared" si="167"/>
        <v>100</v>
      </c>
      <c r="AE573" s="296"/>
    </row>
    <row r="574" spans="1:47" s="286" customFormat="1" ht="41.25" customHeight="1">
      <c r="A574" s="270">
        <v>21</v>
      </c>
      <c r="B574" s="262" t="s">
        <v>216</v>
      </c>
      <c r="C574" s="368" t="s">
        <v>217</v>
      </c>
      <c r="D574" s="273">
        <v>177.88</v>
      </c>
      <c r="E574" s="274" t="s">
        <v>534</v>
      </c>
      <c r="F574" s="275" t="s">
        <v>43</v>
      </c>
      <c r="G574" s="276">
        <v>43093.956944444442</v>
      </c>
      <c r="H574" s="276">
        <v>43094.010416666664</v>
      </c>
      <c r="I574" s="369"/>
      <c r="J574" s="369"/>
      <c r="K574" s="369"/>
      <c r="L574" s="278">
        <f>IF(RIGHT(T574)="T",(+H574-G574),0)</f>
        <v>0</v>
      </c>
      <c r="M574" s="278">
        <f>IF(RIGHT(T574)="U",(+H574-G574),0)</f>
        <v>0</v>
      </c>
      <c r="N574" s="278">
        <f>IF(RIGHT(T574)="C",(+H574-G574),0)</f>
        <v>5.3472222221898846E-2</v>
      </c>
      <c r="O574" s="278">
        <f>IF(RIGHT(T574)="D",(+H574-G574),0)</f>
        <v>0</v>
      </c>
      <c r="P574" s="279"/>
      <c r="Q574" s="279"/>
      <c r="R574" s="279"/>
      <c r="S574" s="279"/>
      <c r="T574" s="276" t="s">
        <v>1433</v>
      </c>
      <c r="U574" s="276"/>
      <c r="V574" s="276"/>
      <c r="W574" s="310" t="s">
        <v>1465</v>
      </c>
      <c r="X574" s="266"/>
      <c r="Y574" s="282"/>
      <c r="Z574" s="274"/>
      <c r="AA574" s="273"/>
      <c r="AB574" s="283"/>
      <c r="AC574" s="282"/>
      <c r="AD574" s="282"/>
      <c r="AE574" s="259"/>
      <c r="AF574" s="259"/>
      <c r="AG574" s="259"/>
      <c r="AH574" s="259"/>
      <c r="AI574" s="379"/>
      <c r="AJ574" s="379"/>
      <c r="AK574" s="379"/>
      <c r="AL574" s="379"/>
      <c r="AM574" s="379"/>
      <c r="AN574" s="379"/>
      <c r="AO574" s="379"/>
      <c r="AP574" s="379"/>
      <c r="AQ574" s="379"/>
      <c r="AR574" s="379"/>
      <c r="AS574" s="379"/>
      <c r="AT574" s="379"/>
      <c r="AU574" s="379"/>
    </row>
    <row r="575" spans="1:47" s="286" customFormat="1" ht="41.25" customHeight="1">
      <c r="A575" s="270"/>
      <c r="B575" s="262"/>
      <c r="C575" s="368"/>
      <c r="D575" s="273"/>
      <c r="E575" s="274"/>
      <c r="F575" s="275"/>
      <c r="G575" s="323"/>
      <c r="H575" s="323"/>
      <c r="I575" s="369"/>
      <c r="J575" s="369"/>
      <c r="K575" s="369"/>
      <c r="L575" s="278">
        <f>IF(RIGHT(T575)="T",(+H575-G575),0)</f>
        <v>0</v>
      </c>
      <c r="M575" s="278">
        <f>IF(RIGHT(T575)="U",(+H575-G575),0)</f>
        <v>0</v>
      </c>
      <c r="N575" s="278">
        <f>IF(RIGHT(T575)="C",(+H575-G575),0)</f>
        <v>0</v>
      </c>
      <c r="O575" s="278">
        <f>IF(RIGHT(T575)="D",(+H575-G575),0)</f>
        <v>0</v>
      </c>
      <c r="P575" s="279"/>
      <c r="Q575" s="279"/>
      <c r="R575" s="279"/>
      <c r="S575" s="279"/>
      <c r="T575" s="329"/>
      <c r="U575" s="329"/>
      <c r="V575" s="329"/>
      <c r="W575" s="333"/>
      <c r="X575" s="266"/>
      <c r="Y575" s="282"/>
      <c r="Z575" s="274"/>
      <c r="AA575" s="273"/>
      <c r="AB575" s="283"/>
      <c r="AC575" s="282"/>
      <c r="AD575" s="282"/>
      <c r="AE575" s="259"/>
      <c r="AF575" s="259"/>
      <c r="AG575" s="259"/>
      <c r="AH575" s="259"/>
      <c r="AI575" s="379"/>
      <c r="AJ575" s="379"/>
      <c r="AK575" s="379"/>
      <c r="AL575" s="379"/>
      <c r="AM575" s="379"/>
      <c r="AN575" s="379"/>
      <c r="AO575" s="379"/>
      <c r="AP575" s="379"/>
      <c r="AQ575" s="379"/>
      <c r="AR575" s="379"/>
      <c r="AS575" s="379"/>
      <c r="AT575" s="379"/>
      <c r="AU575" s="379"/>
    </row>
    <row r="576" spans="1:47" s="297" customFormat="1" ht="30" customHeight="1">
      <c r="A576" s="291"/>
      <c r="B576" s="292"/>
      <c r="C576" s="293" t="s">
        <v>47</v>
      </c>
      <c r="D576" s="292"/>
      <c r="E576" s="274"/>
      <c r="F576" s="275" t="s">
        <v>43</v>
      </c>
      <c r="G576" s="294"/>
      <c r="H576" s="294"/>
      <c r="I576" s="275" t="s">
        <v>43</v>
      </c>
      <c r="J576" s="275" t="s">
        <v>43</v>
      </c>
      <c r="K576" s="275" t="s">
        <v>43</v>
      </c>
      <c r="L576" s="278">
        <f>SUM(L574:L575)</f>
        <v>0</v>
      </c>
      <c r="M576" s="278">
        <f>SUM(M574:M575)</f>
        <v>0</v>
      </c>
      <c r="N576" s="278">
        <f>SUM(N574:N575)</f>
        <v>5.3472222221898846E-2</v>
      </c>
      <c r="O576" s="278">
        <f>SUM(O574:O575)</f>
        <v>0</v>
      </c>
      <c r="P576" s="275"/>
      <c r="Q576" s="275"/>
      <c r="R576" s="275"/>
      <c r="S576" s="275"/>
      <c r="T576" s="292"/>
      <c r="U576" s="292"/>
      <c r="V576" s="292"/>
      <c r="W576" s="292"/>
      <c r="X576" s="266"/>
      <c r="Y576" s="282">
        <f>$AE$9-((N576*24))</f>
        <v>742.71666666667443</v>
      </c>
      <c r="Z576" s="274">
        <v>156</v>
      </c>
      <c r="AA576" s="273">
        <v>177.88</v>
      </c>
      <c r="AB576" s="283">
        <f>Z576*AA576</f>
        <v>27749.279999999999</v>
      </c>
      <c r="AC576" s="282">
        <f>(AB576*(Y576-L576*24))/Y576</f>
        <v>27749.279999999999</v>
      </c>
      <c r="AD576" s="282">
        <f>(AC576/AB576)*100</f>
        <v>100</v>
      </c>
      <c r="AE576" s="296"/>
    </row>
    <row r="577" spans="1:47" s="296" customFormat="1" ht="30" customHeight="1">
      <c r="A577" s="298">
        <v>22</v>
      </c>
      <c r="B577" s="271" t="s">
        <v>218</v>
      </c>
      <c r="C577" s="293" t="s">
        <v>219</v>
      </c>
      <c r="D577" s="273">
        <v>1.19</v>
      </c>
      <c r="E577" s="274" t="s">
        <v>534</v>
      </c>
      <c r="F577" s="275" t="s">
        <v>43</v>
      </c>
      <c r="G577" s="276">
        <v>43096.410416666666</v>
      </c>
      <c r="H577" s="276">
        <v>43096.7</v>
      </c>
      <c r="I577" s="275" t="s">
        <v>43</v>
      </c>
      <c r="J577" s="275" t="s">
        <v>43</v>
      </c>
      <c r="K577" s="275" t="s">
        <v>43</v>
      </c>
      <c r="L577" s="278">
        <f>IF(RIGHT(T577)="T",(+H577-G577),0)</f>
        <v>0</v>
      </c>
      <c r="M577" s="278">
        <f>IF(RIGHT(T577)="U",(+H577-G577),0)</f>
        <v>0</v>
      </c>
      <c r="N577" s="278">
        <f>IF(RIGHT(T577)="C",(+H577-G577),0)</f>
        <v>0</v>
      </c>
      <c r="O577" s="278">
        <f>IF(RIGHT(T577)="D",(+H577-G577),0)</f>
        <v>0.28958333333139308</v>
      </c>
      <c r="P577" s="275"/>
      <c r="Q577" s="275"/>
      <c r="R577" s="275"/>
      <c r="S577" s="275"/>
      <c r="T577" s="280" t="s">
        <v>1360</v>
      </c>
      <c r="U577" s="280"/>
      <c r="V577" s="280"/>
      <c r="W577" s="281" t="s">
        <v>1481</v>
      </c>
      <c r="X577" s="266"/>
      <c r="Y577" s="292"/>
      <c r="Z577" s="292"/>
      <c r="AA577" s="292"/>
      <c r="AB577" s="292"/>
      <c r="AC577" s="282"/>
      <c r="AD577" s="292"/>
    </row>
    <row r="578" spans="1:47" s="296" customFormat="1" ht="30" customHeight="1">
      <c r="A578" s="298"/>
      <c r="B578" s="271"/>
      <c r="C578" s="293"/>
      <c r="D578" s="273"/>
      <c r="E578" s="274"/>
      <c r="F578" s="275"/>
      <c r="G578" s="186"/>
      <c r="H578" s="186"/>
      <c r="I578" s="275"/>
      <c r="J578" s="275"/>
      <c r="K578" s="275"/>
      <c r="L578" s="278">
        <f>IF(RIGHT(T578)="T",(+H578-G578),0)</f>
        <v>0</v>
      </c>
      <c r="M578" s="278">
        <f>IF(RIGHT(T578)="U",(+H578-G578),0)</f>
        <v>0</v>
      </c>
      <c r="N578" s="278">
        <f>IF(RIGHT(T578)="C",(+H578-G578),0)</f>
        <v>0</v>
      </c>
      <c r="O578" s="278">
        <f>IF(RIGHT(T578)="D",(+H578-G578),0)</f>
        <v>0</v>
      </c>
      <c r="P578" s="275"/>
      <c r="Q578" s="275"/>
      <c r="R578" s="275"/>
      <c r="S578" s="275"/>
      <c r="T578" s="187"/>
      <c r="U578" s="187"/>
      <c r="V578" s="187"/>
      <c r="W578" s="287"/>
      <c r="X578" s="266"/>
      <c r="Y578" s="292"/>
      <c r="Z578" s="292"/>
      <c r="AA578" s="292"/>
      <c r="AB578" s="292"/>
      <c r="AC578" s="282"/>
      <c r="AD578" s="292"/>
    </row>
    <row r="579" spans="1:47" s="296" customFormat="1" ht="30" customHeight="1">
      <c r="A579" s="298"/>
      <c r="B579" s="271"/>
      <c r="C579" s="293"/>
      <c r="D579" s="273"/>
      <c r="E579" s="274"/>
      <c r="F579" s="275"/>
      <c r="G579" s="186"/>
      <c r="H579" s="186"/>
      <c r="I579" s="275"/>
      <c r="J579" s="275"/>
      <c r="K579" s="275"/>
      <c r="L579" s="278">
        <f>IF(RIGHT(T579)="T",(+H579-G579),0)</f>
        <v>0</v>
      </c>
      <c r="M579" s="278">
        <f>IF(RIGHT(T579)="U",(+H579-G579),0)</f>
        <v>0</v>
      </c>
      <c r="N579" s="278">
        <f>IF(RIGHT(T579)="C",(+H579-G579),0)</f>
        <v>0</v>
      </c>
      <c r="O579" s="278">
        <f>IF(RIGHT(T579)="D",(+H579-G579),0)</f>
        <v>0</v>
      </c>
      <c r="P579" s="275"/>
      <c r="Q579" s="275"/>
      <c r="R579" s="275"/>
      <c r="S579" s="275"/>
      <c r="T579" s="187"/>
      <c r="U579" s="187"/>
      <c r="V579" s="187"/>
      <c r="W579" s="287"/>
      <c r="X579" s="266"/>
      <c r="Y579" s="292"/>
      <c r="Z579" s="292"/>
      <c r="AA579" s="292"/>
      <c r="AB579" s="292"/>
      <c r="AC579" s="282"/>
      <c r="AD579" s="292"/>
    </row>
    <row r="580" spans="1:47" s="296" customFormat="1" ht="30" customHeight="1">
      <c r="A580" s="298"/>
      <c r="B580" s="271"/>
      <c r="C580" s="293"/>
      <c r="D580" s="273"/>
      <c r="E580" s="274"/>
      <c r="F580" s="275"/>
      <c r="G580" s="186"/>
      <c r="H580" s="186"/>
      <c r="I580" s="275"/>
      <c r="J580" s="275"/>
      <c r="K580" s="275"/>
      <c r="L580" s="278">
        <f>IF(RIGHT(T580)="T",(+H580-G580),0)</f>
        <v>0</v>
      </c>
      <c r="M580" s="278">
        <f>IF(RIGHT(T580)="U",(+H580-G580),0)</f>
        <v>0</v>
      </c>
      <c r="N580" s="278">
        <f>IF(RIGHT(T580)="C",(+H580-G580),0)</f>
        <v>0</v>
      </c>
      <c r="O580" s="278">
        <f>IF(RIGHT(T580)="D",(+H580-G580),0)</f>
        <v>0</v>
      </c>
      <c r="P580" s="275"/>
      <c r="Q580" s="275"/>
      <c r="R580" s="275"/>
      <c r="S580" s="275"/>
      <c r="T580" s="187"/>
      <c r="U580" s="187"/>
      <c r="V580" s="187"/>
      <c r="W580" s="287"/>
      <c r="X580" s="266"/>
      <c r="Y580" s="292"/>
      <c r="Z580" s="292"/>
      <c r="AA580" s="292"/>
      <c r="AB580" s="292"/>
      <c r="AC580" s="282"/>
      <c r="AD580" s="292"/>
    </row>
    <row r="581" spans="1:47" s="296" customFormat="1" ht="30" customHeight="1">
      <c r="A581" s="298"/>
      <c r="B581" s="271"/>
      <c r="C581" s="293"/>
      <c r="D581" s="273"/>
      <c r="E581" s="274"/>
      <c r="F581" s="275"/>
      <c r="G581" s="186"/>
      <c r="H581" s="186"/>
      <c r="I581" s="275"/>
      <c r="J581" s="275"/>
      <c r="K581" s="275"/>
      <c r="L581" s="278">
        <f>IF(RIGHT(T581)="T",(+H581-G581),0)</f>
        <v>0</v>
      </c>
      <c r="M581" s="278">
        <f>IF(RIGHT(T581)="U",(+H581-G581),0)</f>
        <v>0</v>
      </c>
      <c r="N581" s="278">
        <f>IF(RIGHT(T581)="C",(+H581-G581),0)</f>
        <v>0</v>
      </c>
      <c r="O581" s="278">
        <f>IF(RIGHT(T581)="D",(+H581-G581),0)</f>
        <v>0</v>
      </c>
      <c r="P581" s="275"/>
      <c r="Q581" s="275"/>
      <c r="R581" s="275"/>
      <c r="S581" s="275"/>
      <c r="T581" s="187"/>
      <c r="U581" s="187"/>
      <c r="V581" s="187"/>
      <c r="W581" s="287"/>
      <c r="X581" s="266"/>
      <c r="Y581" s="292"/>
      <c r="Z581" s="292"/>
      <c r="AA581" s="292"/>
      <c r="AB581" s="292"/>
      <c r="AC581" s="282"/>
      <c r="AD581" s="292"/>
    </row>
    <row r="582" spans="1:47" s="297" customFormat="1" ht="30" customHeight="1">
      <c r="A582" s="291"/>
      <c r="B582" s="292"/>
      <c r="C582" s="293" t="s">
        <v>47</v>
      </c>
      <c r="D582" s="292"/>
      <c r="E582" s="274"/>
      <c r="F582" s="275" t="s">
        <v>43</v>
      </c>
      <c r="G582" s="303"/>
      <c r="H582" s="303"/>
      <c r="I582" s="275" t="s">
        <v>43</v>
      </c>
      <c r="J582" s="275" t="s">
        <v>43</v>
      </c>
      <c r="K582" s="277"/>
      <c r="L582" s="278">
        <f>SUM(L577:L581)</f>
        <v>0</v>
      </c>
      <c r="M582" s="278">
        <f>SUM(M577:M581)</f>
        <v>0</v>
      </c>
      <c r="N582" s="278">
        <f>SUM(N577:N581)</f>
        <v>0</v>
      </c>
      <c r="O582" s="278">
        <f>SUM(O577:O581)</f>
        <v>0.28958333333139308</v>
      </c>
      <c r="P582" s="275"/>
      <c r="Q582" s="275"/>
      <c r="R582" s="275"/>
      <c r="S582" s="275"/>
      <c r="T582" s="292"/>
      <c r="U582" s="292"/>
      <c r="V582" s="292"/>
      <c r="W582" s="308"/>
      <c r="X582" s="266"/>
      <c r="Y582" s="282">
        <f>$AE$9-((N582*24))</f>
        <v>744</v>
      </c>
      <c r="Z582" s="274">
        <v>132</v>
      </c>
      <c r="AA582" s="273">
        <v>1.19</v>
      </c>
      <c r="AB582" s="283">
        <f>Z582*AA582</f>
        <v>157.07999999999998</v>
      </c>
      <c r="AC582" s="282">
        <f>(AB582*(Y582-L582*24))/Y582</f>
        <v>157.07999999999998</v>
      </c>
      <c r="AD582" s="282">
        <f>(AC582/AB582)*100</f>
        <v>100</v>
      </c>
      <c r="AE582" s="296"/>
    </row>
    <row r="583" spans="1:47" s="286" customFormat="1" ht="30" customHeight="1">
      <c r="A583" s="270">
        <v>23</v>
      </c>
      <c r="B583" s="262" t="s">
        <v>220</v>
      </c>
      <c r="C583" s="368" t="s">
        <v>221</v>
      </c>
      <c r="D583" s="273">
        <v>1.19</v>
      </c>
      <c r="E583" s="274" t="s">
        <v>534</v>
      </c>
      <c r="F583" s="275" t="s">
        <v>43</v>
      </c>
      <c r="G583" s="186"/>
      <c r="H583" s="186"/>
      <c r="I583" s="369"/>
      <c r="J583" s="369"/>
      <c r="K583" s="369"/>
      <c r="L583" s="278">
        <f>IF(RIGHT(T583)="T",(+H580-G580),0)</f>
        <v>0</v>
      </c>
      <c r="M583" s="278">
        <f>IF(RIGHT(T583)="U",(+H580-G580),0)</f>
        <v>0</v>
      </c>
      <c r="N583" s="278">
        <f>IF(RIGHT(T583)="C",(+H580-G580),0)</f>
        <v>0</v>
      </c>
      <c r="O583" s="278">
        <f>IF(RIGHT(T583)="D",(+H580-G580),0)</f>
        <v>0</v>
      </c>
      <c r="P583" s="279"/>
      <c r="Q583" s="279"/>
      <c r="R583" s="279"/>
      <c r="S583" s="279"/>
      <c r="T583" s="187"/>
      <c r="U583" s="187"/>
      <c r="V583" s="187"/>
      <c r="W583" s="287"/>
      <c r="X583" s="266"/>
      <c r="Y583" s="282"/>
      <c r="Z583" s="274"/>
      <c r="AA583" s="273"/>
      <c r="AB583" s="283"/>
      <c r="AC583" s="282"/>
      <c r="AD583" s="282"/>
      <c r="AE583" s="259"/>
      <c r="AF583" s="259"/>
      <c r="AG583" s="259"/>
      <c r="AH583" s="259"/>
      <c r="AI583" s="379"/>
      <c r="AJ583" s="379"/>
      <c r="AK583" s="379"/>
      <c r="AL583" s="379"/>
      <c r="AM583" s="379"/>
      <c r="AN583" s="379"/>
      <c r="AO583" s="379"/>
      <c r="AP583" s="379"/>
      <c r="AQ583" s="379"/>
      <c r="AR583" s="379"/>
      <c r="AS583" s="379"/>
      <c r="AT583" s="379"/>
      <c r="AU583" s="379"/>
    </row>
    <row r="584" spans="1:47" s="286" customFormat="1" ht="30" customHeight="1">
      <c r="A584" s="270"/>
      <c r="B584" s="262"/>
      <c r="C584" s="368"/>
      <c r="D584" s="273"/>
      <c r="E584" s="274"/>
      <c r="F584" s="275" t="s">
        <v>43</v>
      </c>
      <c r="G584" s="311"/>
      <c r="H584" s="311"/>
      <c r="I584" s="369"/>
      <c r="J584" s="369"/>
      <c r="K584" s="369"/>
      <c r="L584" s="278">
        <f>IF(RIGHT(T584)="T",(+H581-G581),0)</f>
        <v>0</v>
      </c>
      <c r="M584" s="278">
        <f>IF(RIGHT(T584)="U",(+H581-G581),0)</f>
        <v>0</v>
      </c>
      <c r="N584" s="278">
        <f>IF(RIGHT(T584)="C",(+H581-G581),0)</f>
        <v>0</v>
      </c>
      <c r="O584" s="278">
        <f>IF(RIGHT(T584)="D",(+H581-G581),0)</f>
        <v>0</v>
      </c>
      <c r="P584" s="279"/>
      <c r="Q584" s="279"/>
      <c r="R584" s="279"/>
      <c r="S584" s="279"/>
      <c r="T584" s="329"/>
      <c r="U584" s="329"/>
      <c r="V584" s="329"/>
      <c r="W584" s="333"/>
      <c r="X584" s="266"/>
      <c r="Y584" s="282"/>
      <c r="Z584" s="274"/>
      <c r="AA584" s="273"/>
      <c r="AB584" s="283"/>
      <c r="AC584" s="282"/>
      <c r="AD584" s="282"/>
      <c r="AE584" s="259"/>
      <c r="AF584" s="259"/>
      <c r="AG584" s="259"/>
      <c r="AH584" s="259"/>
      <c r="AI584" s="379"/>
      <c r="AJ584" s="379"/>
      <c r="AK584" s="379"/>
      <c r="AL584" s="379"/>
      <c r="AM584" s="379"/>
      <c r="AN584" s="379"/>
      <c r="AO584" s="379"/>
      <c r="AP584" s="379"/>
      <c r="AQ584" s="379"/>
      <c r="AR584" s="379"/>
      <c r="AS584" s="379"/>
      <c r="AT584" s="379"/>
      <c r="AU584" s="379"/>
    </row>
    <row r="585" spans="1:47" s="297" customFormat="1" ht="30" customHeight="1">
      <c r="A585" s="291"/>
      <c r="B585" s="292"/>
      <c r="C585" s="293" t="s">
        <v>47</v>
      </c>
      <c r="D585" s="292"/>
      <c r="E585" s="274"/>
      <c r="F585" s="275" t="s">
        <v>43</v>
      </c>
      <c r="G585" s="294"/>
      <c r="H585" s="294"/>
      <c r="I585" s="275" t="s">
        <v>43</v>
      </c>
      <c r="J585" s="275" t="s">
        <v>43</v>
      </c>
      <c r="K585" s="277"/>
      <c r="L585" s="278">
        <f>SUM(L583:L584)</f>
        <v>0</v>
      </c>
      <c r="M585" s="278">
        <f>SUM(M583:M584)</f>
        <v>0</v>
      </c>
      <c r="N585" s="278">
        <f>SUM(N583:N584)</f>
        <v>0</v>
      </c>
      <c r="O585" s="278">
        <f>SUM(O583:O584)</f>
        <v>0</v>
      </c>
      <c r="P585" s="275"/>
      <c r="Q585" s="275"/>
      <c r="R585" s="275"/>
      <c r="S585" s="275"/>
      <c r="T585" s="292"/>
      <c r="U585" s="292"/>
      <c r="V585" s="292"/>
      <c r="W585" s="308"/>
      <c r="X585" s="266"/>
      <c r="Y585" s="282">
        <f>$AE$9-((N585*24))</f>
        <v>744</v>
      </c>
      <c r="Z585" s="274">
        <v>132</v>
      </c>
      <c r="AA585" s="273">
        <v>1.19</v>
      </c>
      <c r="AB585" s="283">
        <f>Z585*AA585</f>
        <v>157.07999999999998</v>
      </c>
      <c r="AC585" s="282">
        <f>(AB585*(Y585-L585*24))/Y585</f>
        <v>157.07999999999998</v>
      </c>
      <c r="AD585" s="282">
        <f>(AC585/AB585)*100</f>
        <v>100</v>
      </c>
      <c r="AE585" s="296"/>
    </row>
    <row r="586" spans="1:47" s="297" customFormat="1" ht="30" customHeight="1">
      <c r="A586" s="298">
        <v>24</v>
      </c>
      <c r="B586" s="271" t="s">
        <v>222</v>
      </c>
      <c r="C586" s="293" t="s">
        <v>223</v>
      </c>
      <c r="D586" s="273">
        <v>105.72</v>
      </c>
      <c r="E586" s="274" t="s">
        <v>534</v>
      </c>
      <c r="F586" s="275" t="s">
        <v>43</v>
      </c>
      <c r="G586" s="186"/>
      <c r="H586" s="186"/>
      <c r="I586" s="275" t="s">
        <v>43</v>
      </c>
      <c r="J586" s="275" t="s">
        <v>43</v>
      </c>
      <c r="K586" s="275" t="s">
        <v>43</v>
      </c>
      <c r="L586" s="278">
        <f>IF(RIGHT(T586)="T",(+H586-G586),0)</f>
        <v>0</v>
      </c>
      <c r="M586" s="278">
        <f>IF(RIGHT(T586)="U",(+H586-G586),0)</f>
        <v>0</v>
      </c>
      <c r="N586" s="278">
        <f>IF(RIGHT(T586)="C",(+H586-G586),0)</f>
        <v>0</v>
      </c>
      <c r="O586" s="278">
        <f>IF(RIGHT(T586)="D",(+H586-G586),0)</f>
        <v>0</v>
      </c>
      <c r="P586" s="275"/>
      <c r="Q586" s="275"/>
      <c r="R586" s="275"/>
      <c r="S586" s="275"/>
      <c r="T586" s="187"/>
      <c r="U586" s="187"/>
      <c r="V586" s="187"/>
      <c r="W586" s="287"/>
      <c r="X586" s="266"/>
      <c r="Y586" s="292"/>
      <c r="Z586" s="292"/>
      <c r="AA586" s="292"/>
      <c r="AB586" s="292"/>
      <c r="AC586" s="282"/>
      <c r="AD586" s="292"/>
      <c r="AE586" s="296"/>
    </row>
    <row r="587" spans="1:47" s="297" customFormat="1" ht="30" customHeight="1">
      <c r="A587" s="298"/>
      <c r="B587" s="271"/>
      <c r="C587" s="293"/>
      <c r="D587" s="273"/>
      <c r="E587" s="274"/>
      <c r="F587" s="275"/>
      <c r="G587" s="313"/>
      <c r="H587" s="313"/>
      <c r="I587" s="275"/>
      <c r="J587" s="275"/>
      <c r="K587" s="275"/>
      <c r="L587" s="278">
        <f>IF(RIGHT(T587)="T",(+H587-G587),0)</f>
        <v>0</v>
      </c>
      <c r="M587" s="278">
        <f>IF(RIGHT(T587)="U",(+H587-G587),0)</f>
        <v>0</v>
      </c>
      <c r="N587" s="278">
        <f>IF(RIGHT(T587)="C",(+H587-G587),0)</f>
        <v>0</v>
      </c>
      <c r="O587" s="278">
        <f>IF(RIGHT(T587)="D",(+H587-G587),0)</f>
        <v>0</v>
      </c>
      <c r="P587" s="275"/>
      <c r="Q587" s="275"/>
      <c r="R587" s="275"/>
      <c r="S587" s="275"/>
      <c r="T587" s="188"/>
      <c r="U587" s="188"/>
      <c r="V587" s="188"/>
      <c r="W587" s="290"/>
      <c r="X587" s="266"/>
      <c r="Y587" s="292"/>
      <c r="Z587" s="292"/>
      <c r="AA587" s="292"/>
      <c r="AB587" s="292"/>
      <c r="AC587" s="282"/>
      <c r="AD587" s="292"/>
      <c r="AE587" s="296"/>
    </row>
    <row r="588" spans="1:47" s="297" customFormat="1" ht="30" customHeight="1">
      <c r="A588" s="298"/>
      <c r="B588" s="271"/>
      <c r="C588" s="293"/>
      <c r="D588" s="273"/>
      <c r="E588" s="274"/>
      <c r="F588" s="275"/>
      <c r="G588" s="289"/>
      <c r="H588" s="289"/>
      <c r="I588" s="275"/>
      <c r="J588" s="275"/>
      <c r="K588" s="275"/>
      <c r="L588" s="278">
        <f>IF(RIGHT(T588)="T",(+H588-G588),0)</f>
        <v>0</v>
      </c>
      <c r="M588" s="278">
        <f>IF(RIGHT(T588)="U",(+H588-G588),0)</f>
        <v>0</v>
      </c>
      <c r="N588" s="278">
        <f>IF(RIGHT(T588)="C",(+H588-G588),0)</f>
        <v>0</v>
      </c>
      <c r="O588" s="278">
        <f>IF(RIGHT(T588)="D",(+H588-G588),0)</f>
        <v>0</v>
      </c>
      <c r="P588" s="275"/>
      <c r="Q588" s="275"/>
      <c r="R588" s="275"/>
      <c r="S588" s="275"/>
      <c r="T588" s="188"/>
      <c r="U588" s="188"/>
      <c r="V588" s="188"/>
      <c r="W588" s="290"/>
      <c r="X588" s="266"/>
      <c r="Y588" s="292"/>
      <c r="Z588" s="292"/>
      <c r="AA588" s="292"/>
      <c r="AB588" s="292"/>
      <c r="AC588" s="282"/>
      <c r="AD588" s="292"/>
      <c r="AE588" s="296"/>
    </row>
    <row r="589" spans="1:47" s="297" customFormat="1" ht="30" customHeight="1">
      <c r="A589" s="298"/>
      <c r="B589" s="271"/>
      <c r="C589" s="293"/>
      <c r="D589" s="273"/>
      <c r="E589" s="274"/>
      <c r="F589" s="275"/>
      <c r="G589" s="289"/>
      <c r="H589" s="289"/>
      <c r="I589" s="275"/>
      <c r="J589" s="275"/>
      <c r="K589" s="275"/>
      <c r="L589" s="278">
        <f>IF(RIGHT(T589)="T",(+H589-G589),0)</f>
        <v>0</v>
      </c>
      <c r="M589" s="278">
        <f>IF(RIGHT(T589)="U",(+H589-G589),0)</f>
        <v>0</v>
      </c>
      <c r="N589" s="278">
        <f>IF(RIGHT(T589)="C",(+H589-G589),0)</f>
        <v>0</v>
      </c>
      <c r="O589" s="278">
        <f>IF(RIGHT(T589)="D",(+H589-G589),0)</f>
        <v>0</v>
      </c>
      <c r="P589" s="275"/>
      <c r="Q589" s="275"/>
      <c r="R589" s="275"/>
      <c r="S589" s="275"/>
      <c r="T589" s="188"/>
      <c r="U589" s="188"/>
      <c r="V589" s="188"/>
      <c r="W589" s="290"/>
      <c r="X589" s="266"/>
      <c r="Y589" s="292"/>
      <c r="Z589" s="292"/>
      <c r="AA589" s="292"/>
      <c r="AB589" s="292"/>
      <c r="AC589" s="282"/>
      <c r="AD589" s="292"/>
      <c r="AE589" s="296"/>
    </row>
    <row r="590" spans="1:47" s="297" customFormat="1" ht="30" customHeight="1">
      <c r="A590" s="291"/>
      <c r="B590" s="292"/>
      <c r="C590" s="293" t="s">
        <v>47</v>
      </c>
      <c r="D590" s="292"/>
      <c r="E590" s="274"/>
      <c r="F590" s="275" t="s">
        <v>43</v>
      </c>
      <c r="G590" s="294"/>
      <c r="H590" s="294"/>
      <c r="I590" s="275" t="s">
        <v>43</v>
      </c>
      <c r="J590" s="275" t="s">
        <v>43</v>
      </c>
      <c r="K590" s="275" t="s">
        <v>43</v>
      </c>
      <c r="L590" s="278">
        <f>SUM(L586:L589)</f>
        <v>0</v>
      </c>
      <c r="M590" s="278">
        <f>SUM(M586:M589)</f>
        <v>0</v>
      </c>
      <c r="N590" s="278">
        <f>SUM(N586:N589)</f>
        <v>0</v>
      </c>
      <c r="O590" s="278">
        <f>SUM(O586:O589)</f>
        <v>0</v>
      </c>
      <c r="P590" s="275"/>
      <c r="Q590" s="275"/>
      <c r="R590" s="275"/>
      <c r="S590" s="275"/>
      <c r="T590" s="292"/>
      <c r="U590" s="292"/>
      <c r="V590" s="292"/>
      <c r="W590" s="292"/>
      <c r="X590" s="266"/>
      <c r="Y590" s="282">
        <f>$AE$9-((N590*24))</f>
        <v>744</v>
      </c>
      <c r="Z590" s="274">
        <v>132</v>
      </c>
      <c r="AA590" s="273">
        <v>105.72</v>
      </c>
      <c r="AB590" s="283">
        <f>Z590*AA590</f>
        <v>13955.039999999999</v>
      </c>
      <c r="AC590" s="282">
        <f>(AB590*(Y590-L590*24))/Y590</f>
        <v>13955.039999999999</v>
      </c>
      <c r="AD590" s="282">
        <f>(AC590/AB590)*100</f>
        <v>100</v>
      </c>
      <c r="AE590" s="296"/>
    </row>
    <row r="591" spans="1:47" s="286" customFormat="1" ht="30" customHeight="1">
      <c r="A591" s="270">
        <v>25</v>
      </c>
      <c r="B591" s="262" t="s">
        <v>224</v>
      </c>
      <c r="C591" s="368" t="s">
        <v>225</v>
      </c>
      <c r="D591" s="273">
        <v>106</v>
      </c>
      <c r="E591" s="274" t="s">
        <v>534</v>
      </c>
      <c r="F591" s="275" t="s">
        <v>43</v>
      </c>
      <c r="G591" s="276">
        <v>43098.488194444442</v>
      </c>
      <c r="H591" s="276">
        <v>43098.644444444442</v>
      </c>
      <c r="I591" s="369"/>
      <c r="J591" s="369"/>
      <c r="K591" s="369"/>
      <c r="L591" s="278">
        <f>IF(RIGHT(T591)="T",(+H591-G591),0)</f>
        <v>0.15625</v>
      </c>
      <c r="M591" s="278">
        <f>IF(RIGHT(T591)="U",(+H591-G591),0)</f>
        <v>0</v>
      </c>
      <c r="N591" s="278">
        <f>IF(RIGHT(T591)="C",(+H591-G591),0)</f>
        <v>0</v>
      </c>
      <c r="O591" s="278">
        <f>IF(RIGHT(T591)="D",(+H591-G591),0)</f>
        <v>0</v>
      </c>
      <c r="P591" s="279"/>
      <c r="Q591" s="279"/>
      <c r="R591" s="279"/>
      <c r="S591" s="279"/>
      <c r="T591" s="280" t="s">
        <v>463</v>
      </c>
      <c r="U591" s="280"/>
      <c r="V591" s="280"/>
      <c r="W591" s="281" t="s">
        <v>1483</v>
      </c>
      <c r="X591" s="266"/>
      <c r="Y591" s="282"/>
      <c r="Z591" s="282"/>
      <c r="AA591" s="282"/>
      <c r="AB591" s="282"/>
      <c r="AC591" s="282"/>
      <c r="AD591" s="282"/>
      <c r="AE591" s="259"/>
      <c r="AF591" s="259"/>
      <c r="AG591" s="259"/>
      <c r="AH591" s="259"/>
      <c r="AI591" s="259"/>
      <c r="AJ591" s="259"/>
      <c r="AK591" s="259"/>
      <c r="AL591" s="259"/>
      <c r="AM591" s="259"/>
      <c r="AN591" s="259"/>
      <c r="AO591" s="259"/>
      <c r="AP591" s="259"/>
      <c r="AQ591" s="259"/>
      <c r="AR591" s="259"/>
      <c r="AS591" s="259"/>
      <c r="AT591" s="259"/>
      <c r="AU591" s="259"/>
    </row>
    <row r="592" spans="1:47" s="286" customFormat="1" ht="30" customHeight="1">
      <c r="A592" s="270"/>
      <c r="B592" s="262"/>
      <c r="C592" s="368"/>
      <c r="D592" s="273"/>
      <c r="E592" s="274"/>
      <c r="F592" s="275" t="s">
        <v>43</v>
      </c>
      <c r="G592" s="323"/>
      <c r="H592" s="323"/>
      <c r="I592" s="369"/>
      <c r="J592" s="369"/>
      <c r="K592" s="369"/>
      <c r="L592" s="278">
        <f>IF(RIGHT(T592)="T",(+H592-G592),0)</f>
        <v>0</v>
      </c>
      <c r="M592" s="278">
        <f>IF(RIGHT(T592)="U",(+H592-G592),0)</f>
        <v>0</v>
      </c>
      <c r="N592" s="278">
        <f>IF(RIGHT(T592)="C",(+H592-G592),0)</f>
        <v>0</v>
      </c>
      <c r="O592" s="278">
        <f>IF(RIGHT(T592)="D",(+H592-G592),0)</f>
        <v>0</v>
      </c>
      <c r="P592" s="279"/>
      <c r="Q592" s="279"/>
      <c r="R592" s="279"/>
      <c r="S592" s="279"/>
      <c r="T592" s="329"/>
      <c r="U592" s="329"/>
      <c r="V592" s="329"/>
      <c r="W592" s="333"/>
      <c r="X592" s="266"/>
      <c r="Y592" s="282"/>
      <c r="Z592" s="282"/>
      <c r="AA592" s="282"/>
      <c r="AB592" s="282"/>
      <c r="AC592" s="282"/>
      <c r="AD592" s="282"/>
      <c r="AE592" s="259"/>
      <c r="AF592" s="259"/>
      <c r="AG592" s="259"/>
      <c r="AH592" s="259"/>
      <c r="AI592" s="259"/>
      <c r="AJ592" s="259"/>
      <c r="AK592" s="259"/>
      <c r="AL592" s="259"/>
      <c r="AM592" s="259"/>
      <c r="AN592" s="259"/>
      <c r="AO592" s="259"/>
      <c r="AP592" s="259"/>
      <c r="AQ592" s="259"/>
      <c r="AR592" s="259"/>
      <c r="AS592" s="259"/>
      <c r="AT592" s="259"/>
      <c r="AU592" s="259"/>
    </row>
    <row r="593" spans="1:47" s="297" customFormat="1" ht="30" customHeight="1">
      <c r="A593" s="291"/>
      <c r="B593" s="292"/>
      <c r="C593" s="293" t="s">
        <v>47</v>
      </c>
      <c r="D593" s="292"/>
      <c r="E593" s="274"/>
      <c r="F593" s="275" t="s">
        <v>43</v>
      </c>
      <c r="G593" s="294"/>
      <c r="H593" s="294"/>
      <c r="I593" s="275" t="s">
        <v>43</v>
      </c>
      <c r="J593" s="275" t="s">
        <v>43</v>
      </c>
      <c r="K593" s="275" t="s">
        <v>43</v>
      </c>
      <c r="L593" s="278">
        <f>SUM(L591:L592)</f>
        <v>0.15625</v>
      </c>
      <c r="M593" s="278">
        <f>SUM(M591:M592)</f>
        <v>0</v>
      </c>
      <c r="N593" s="278">
        <f>SUM(N591:N592)</f>
        <v>0</v>
      </c>
      <c r="O593" s="278">
        <f>SUM(O591:O592)</f>
        <v>0</v>
      </c>
      <c r="P593" s="275"/>
      <c r="Q593" s="275"/>
      <c r="R593" s="275"/>
      <c r="S593" s="275"/>
      <c r="T593" s="292"/>
      <c r="U593" s="292"/>
      <c r="V593" s="292"/>
      <c r="W593" s="292"/>
      <c r="X593" s="266"/>
      <c r="Y593" s="282">
        <f>$AE$9-((N593*24))</f>
        <v>744</v>
      </c>
      <c r="Z593" s="274">
        <v>132</v>
      </c>
      <c r="AA593" s="273">
        <v>106</v>
      </c>
      <c r="AB593" s="283">
        <f>Z593*AA593</f>
        <v>13992</v>
      </c>
      <c r="AC593" s="282">
        <f>(AB593*(Y593-L593*24))/Y593</f>
        <v>13921.475806451614</v>
      </c>
      <c r="AD593" s="282">
        <f>(AC593/AB593)*100</f>
        <v>99.495967741935488</v>
      </c>
      <c r="AE593" s="296"/>
    </row>
    <row r="594" spans="1:47" s="286" customFormat="1" ht="30" customHeight="1">
      <c r="A594" s="270">
        <v>26</v>
      </c>
      <c r="B594" s="262" t="s">
        <v>226</v>
      </c>
      <c r="C594" s="368" t="s">
        <v>227</v>
      </c>
      <c r="D594" s="273">
        <v>42.55</v>
      </c>
      <c r="E594" s="274" t="s">
        <v>534</v>
      </c>
      <c r="F594" s="275" t="s">
        <v>43</v>
      </c>
      <c r="G594" s="186"/>
      <c r="H594" s="186"/>
      <c r="I594" s="369"/>
      <c r="J594" s="369"/>
      <c r="K594" s="369"/>
      <c r="L594" s="278">
        <f>IF(RIGHT(T594)="T",(+H594-G594),0)</f>
        <v>0</v>
      </c>
      <c r="M594" s="278">
        <f>IF(RIGHT(T594)="U",(+H594-G594),0)</f>
        <v>0</v>
      </c>
      <c r="N594" s="278">
        <f>IF(RIGHT(T594)="C",(+H594-G594),0)</f>
        <v>0</v>
      </c>
      <c r="O594" s="278">
        <f>IF(RIGHT(T594)="D",(+H594-G594),0)</f>
        <v>0</v>
      </c>
      <c r="P594" s="279"/>
      <c r="Q594" s="279"/>
      <c r="R594" s="279"/>
      <c r="S594" s="279"/>
      <c r="T594" s="187"/>
      <c r="U594" s="187"/>
      <c r="V594" s="187"/>
      <c r="W594" s="287"/>
      <c r="X594" s="266"/>
      <c r="Y594" s="282"/>
      <c r="Z594" s="282"/>
      <c r="AA594" s="282"/>
      <c r="AB594" s="282"/>
      <c r="AC594" s="282"/>
      <c r="AD594" s="282"/>
      <c r="AE594" s="259"/>
      <c r="AF594" s="259"/>
      <c r="AG594" s="259"/>
      <c r="AH594" s="259"/>
      <c r="AI594" s="259"/>
      <c r="AJ594" s="259"/>
      <c r="AK594" s="259"/>
      <c r="AL594" s="259"/>
      <c r="AM594" s="259"/>
      <c r="AN594" s="259"/>
      <c r="AO594" s="259"/>
      <c r="AP594" s="259"/>
      <c r="AQ594" s="259"/>
      <c r="AR594" s="259"/>
      <c r="AS594" s="259"/>
      <c r="AT594" s="259"/>
      <c r="AU594" s="259"/>
    </row>
    <row r="595" spans="1:47" s="286" customFormat="1" ht="30" customHeight="1">
      <c r="A595" s="270"/>
      <c r="B595" s="262"/>
      <c r="C595" s="368"/>
      <c r="D595" s="273"/>
      <c r="E595" s="274"/>
      <c r="F595" s="275" t="s">
        <v>43</v>
      </c>
      <c r="G595" s="313"/>
      <c r="H595" s="313"/>
      <c r="I595" s="369"/>
      <c r="J595" s="369"/>
      <c r="K595" s="369"/>
      <c r="L595" s="278">
        <f>IF(RIGHT(T595)="T",(+H595-G595),0)</f>
        <v>0</v>
      </c>
      <c r="M595" s="278">
        <f>IF(RIGHT(T595)="U",(+H595-G595),0)</f>
        <v>0</v>
      </c>
      <c r="N595" s="278">
        <f>IF(RIGHT(T595)="C",(+H595-G595),0)</f>
        <v>0</v>
      </c>
      <c r="O595" s="278">
        <f>IF(RIGHT(T595)="D",(+H595-G595),0)</f>
        <v>0</v>
      </c>
      <c r="P595" s="279"/>
      <c r="Q595" s="279"/>
      <c r="R595" s="279"/>
      <c r="S595" s="279"/>
      <c r="T595" s="188"/>
      <c r="U595" s="188"/>
      <c r="V595" s="188"/>
      <c r="W595" s="290"/>
      <c r="X595" s="266"/>
      <c r="Y595" s="282"/>
      <c r="Z595" s="282"/>
      <c r="AA595" s="282"/>
      <c r="AB595" s="282"/>
      <c r="AC595" s="282"/>
      <c r="AD595" s="282"/>
      <c r="AE595" s="259"/>
      <c r="AF595" s="259"/>
      <c r="AG595" s="259"/>
      <c r="AH595" s="259"/>
      <c r="AI595" s="259"/>
      <c r="AJ595" s="259"/>
      <c r="AK595" s="259"/>
      <c r="AL595" s="259"/>
      <c r="AM595" s="259"/>
      <c r="AN595" s="259"/>
      <c r="AO595" s="259"/>
      <c r="AP595" s="259"/>
      <c r="AQ595" s="259"/>
      <c r="AR595" s="259"/>
      <c r="AS595" s="259"/>
      <c r="AT595" s="259"/>
      <c r="AU595" s="259"/>
    </row>
    <row r="596" spans="1:47" s="286" customFormat="1" ht="30" customHeight="1">
      <c r="A596" s="270"/>
      <c r="B596" s="262"/>
      <c r="C596" s="368"/>
      <c r="D596" s="273"/>
      <c r="E596" s="274"/>
      <c r="F596" s="275"/>
      <c r="G596" s="323"/>
      <c r="H596" s="323"/>
      <c r="I596" s="369"/>
      <c r="J596" s="369"/>
      <c r="K596" s="369"/>
      <c r="L596" s="278">
        <f>IF(RIGHT(T596)="T",(+H596-G596),0)</f>
        <v>0</v>
      </c>
      <c r="M596" s="278">
        <f>IF(RIGHT(T596)="U",(+H596-G596),0)</f>
        <v>0</v>
      </c>
      <c r="N596" s="278">
        <f>IF(RIGHT(T596)="C",(+H596-G596),0)</f>
        <v>0</v>
      </c>
      <c r="O596" s="278">
        <f>IF(RIGHT(T596)="D",(+H596-G596),0)</f>
        <v>0</v>
      </c>
      <c r="P596" s="279"/>
      <c r="Q596" s="279"/>
      <c r="R596" s="279"/>
      <c r="S596" s="279"/>
      <c r="T596" s="329"/>
      <c r="U596" s="329"/>
      <c r="V596" s="329"/>
      <c r="W596" s="333"/>
      <c r="X596" s="266"/>
      <c r="Y596" s="282"/>
      <c r="Z596" s="282"/>
      <c r="AA596" s="282"/>
      <c r="AB596" s="282"/>
      <c r="AC596" s="282"/>
      <c r="AD596" s="282"/>
      <c r="AE596" s="259"/>
      <c r="AF596" s="259"/>
      <c r="AG596" s="259"/>
      <c r="AH596" s="259"/>
      <c r="AI596" s="259"/>
      <c r="AJ596" s="259"/>
      <c r="AK596" s="259"/>
      <c r="AL596" s="259"/>
      <c r="AM596" s="259"/>
      <c r="AN596" s="259"/>
      <c r="AO596" s="259"/>
      <c r="AP596" s="259"/>
      <c r="AQ596" s="259"/>
      <c r="AR596" s="259"/>
      <c r="AS596" s="259"/>
      <c r="AT596" s="259"/>
      <c r="AU596" s="259"/>
    </row>
    <row r="597" spans="1:47" s="297" customFormat="1" ht="30" customHeight="1">
      <c r="A597" s="291"/>
      <c r="B597" s="292"/>
      <c r="C597" s="293" t="s">
        <v>47</v>
      </c>
      <c r="D597" s="292"/>
      <c r="E597" s="274"/>
      <c r="F597" s="275" t="s">
        <v>43</v>
      </c>
      <c r="G597" s="294"/>
      <c r="H597" s="294"/>
      <c r="I597" s="275" t="s">
        <v>43</v>
      </c>
      <c r="J597" s="275" t="s">
        <v>43</v>
      </c>
      <c r="K597" s="275" t="s">
        <v>43</v>
      </c>
      <c r="L597" s="278">
        <f>SUM(L594:L596)</f>
        <v>0</v>
      </c>
      <c r="M597" s="278">
        <f t="shared" ref="M597:O597" si="172">SUM(M594:M596)</f>
        <v>0</v>
      </c>
      <c r="N597" s="278">
        <f t="shared" si="172"/>
        <v>0</v>
      </c>
      <c r="O597" s="278">
        <f t="shared" si="172"/>
        <v>0</v>
      </c>
      <c r="P597" s="275"/>
      <c r="Q597" s="275"/>
      <c r="R597" s="275"/>
      <c r="S597" s="275"/>
      <c r="T597" s="292"/>
      <c r="U597" s="292"/>
      <c r="V597" s="292"/>
      <c r="W597" s="292"/>
      <c r="X597" s="266"/>
      <c r="Y597" s="282">
        <f>$AE$9-((N597*24))</f>
        <v>744</v>
      </c>
      <c r="Z597" s="274">
        <v>132</v>
      </c>
      <c r="AA597" s="273">
        <v>42.55</v>
      </c>
      <c r="AB597" s="283">
        <f>Z597*AA597</f>
        <v>5616.5999999999995</v>
      </c>
      <c r="AC597" s="282">
        <f>(AB597*(Y597-L597*24))/Y597</f>
        <v>5616.5999999999995</v>
      </c>
      <c r="AD597" s="282">
        <f>(AC597/AB597)*100</f>
        <v>100</v>
      </c>
      <c r="AE597" s="296"/>
    </row>
    <row r="598" spans="1:47" s="296" customFormat="1" ht="30" customHeight="1">
      <c r="A598" s="298">
        <v>27</v>
      </c>
      <c r="B598" s="271" t="s">
        <v>228</v>
      </c>
      <c r="C598" s="293" t="s">
        <v>229</v>
      </c>
      <c r="D598" s="273">
        <v>0.92</v>
      </c>
      <c r="E598" s="274" t="s">
        <v>534</v>
      </c>
      <c r="F598" s="275" t="s">
        <v>43</v>
      </c>
      <c r="G598" s="186"/>
      <c r="H598" s="186"/>
      <c r="I598" s="275" t="s">
        <v>43</v>
      </c>
      <c r="J598" s="275" t="s">
        <v>43</v>
      </c>
      <c r="K598" s="277"/>
      <c r="L598" s="278">
        <f>IF(RIGHT(T598)="T",(+H598-G598),0)</f>
        <v>0</v>
      </c>
      <c r="M598" s="278">
        <f>IF(RIGHT(T598)="U",(+H598-G598),0)</f>
        <v>0</v>
      </c>
      <c r="N598" s="278">
        <f>IF(RIGHT(T598)="C",(+H598-G598),0)</f>
        <v>0</v>
      </c>
      <c r="O598" s="278">
        <f>IF(RIGHT(T598)="D",(+H598-G598),0)</f>
        <v>0</v>
      </c>
      <c r="P598" s="275"/>
      <c r="Q598" s="275"/>
      <c r="R598" s="275"/>
      <c r="S598" s="275"/>
      <c r="T598" s="187"/>
      <c r="U598" s="187"/>
      <c r="V598" s="187"/>
      <c r="W598" s="287"/>
      <c r="X598" s="266"/>
      <c r="Y598" s="292"/>
      <c r="Z598" s="292"/>
      <c r="AA598" s="292"/>
      <c r="AB598" s="292"/>
      <c r="AC598" s="282"/>
      <c r="AD598" s="292"/>
    </row>
    <row r="599" spans="1:47" s="296" customFormat="1" ht="30" customHeight="1">
      <c r="A599" s="298"/>
      <c r="B599" s="271"/>
      <c r="C599" s="293"/>
      <c r="D599" s="273"/>
      <c r="E599" s="274"/>
      <c r="F599" s="275"/>
      <c r="G599" s="313"/>
      <c r="H599" s="313"/>
      <c r="I599" s="275"/>
      <c r="J599" s="275"/>
      <c r="K599" s="277"/>
      <c r="L599" s="278">
        <f>IF(RIGHT(T599)="T",(+H599-G599),0)</f>
        <v>0</v>
      </c>
      <c r="M599" s="278">
        <f>IF(RIGHT(T599)="U",(+H599-G599),0)</f>
        <v>0</v>
      </c>
      <c r="N599" s="278">
        <f>IF(RIGHT(T599)="C",(+H599-G599),0)</f>
        <v>0</v>
      </c>
      <c r="O599" s="278">
        <f>IF(RIGHT(T599)="D",(+H599-G599),0)</f>
        <v>0</v>
      </c>
      <c r="P599" s="275"/>
      <c r="Q599" s="275"/>
      <c r="R599" s="275"/>
      <c r="S599" s="275"/>
      <c r="T599" s="187"/>
      <c r="U599" s="187"/>
      <c r="V599" s="187"/>
      <c r="W599" s="290"/>
      <c r="X599" s="266"/>
      <c r="Y599" s="292"/>
      <c r="Z599" s="292"/>
      <c r="AA599" s="292"/>
      <c r="AB599" s="292"/>
      <c r="AC599" s="282"/>
      <c r="AD599" s="292"/>
    </row>
    <row r="600" spans="1:47" s="296" customFormat="1" ht="30" customHeight="1">
      <c r="A600" s="298"/>
      <c r="B600" s="271"/>
      <c r="C600" s="293"/>
      <c r="D600" s="273"/>
      <c r="E600" s="274"/>
      <c r="F600" s="275" t="s">
        <v>43</v>
      </c>
      <c r="G600" s="313"/>
      <c r="H600" s="313"/>
      <c r="I600" s="275" t="s">
        <v>43</v>
      </c>
      <c r="J600" s="275" t="s">
        <v>43</v>
      </c>
      <c r="K600" s="277"/>
      <c r="L600" s="278">
        <f>IF(RIGHT(T600)="T",(+H600-G600),0)</f>
        <v>0</v>
      </c>
      <c r="M600" s="278">
        <f>IF(RIGHT(T600)="U",(+H600-G600),0)</f>
        <v>0</v>
      </c>
      <c r="N600" s="278">
        <f>IF(RIGHT(T600)="C",(+H600-G600),0)</f>
        <v>0</v>
      </c>
      <c r="O600" s="278">
        <f>IF(RIGHT(T600)="D",(+H600-G600),0)</f>
        <v>0</v>
      </c>
      <c r="P600" s="275"/>
      <c r="Q600" s="275"/>
      <c r="R600" s="275"/>
      <c r="S600" s="275"/>
      <c r="T600" s="187"/>
      <c r="U600" s="187"/>
      <c r="V600" s="187"/>
      <c r="W600" s="290"/>
      <c r="X600" s="266"/>
      <c r="Y600" s="292"/>
      <c r="Z600" s="292"/>
      <c r="AA600" s="292"/>
      <c r="AB600" s="292"/>
      <c r="AC600" s="282"/>
      <c r="AD600" s="292"/>
    </row>
    <row r="601" spans="1:47" s="297" customFormat="1" ht="30" customHeight="1">
      <c r="A601" s="291"/>
      <c r="B601" s="292"/>
      <c r="C601" s="293" t="s">
        <v>47</v>
      </c>
      <c r="D601" s="292"/>
      <c r="E601" s="274"/>
      <c r="F601" s="275" t="s">
        <v>43</v>
      </c>
      <c r="G601" s="315"/>
      <c r="H601" s="315"/>
      <c r="I601" s="275" t="s">
        <v>43</v>
      </c>
      <c r="J601" s="275" t="s">
        <v>43</v>
      </c>
      <c r="K601" s="275" t="s">
        <v>43</v>
      </c>
      <c r="L601" s="278">
        <f>SUM(L598:L600)</f>
        <v>0</v>
      </c>
      <c r="M601" s="278">
        <f>SUM(M598:M600)</f>
        <v>0</v>
      </c>
      <c r="N601" s="278">
        <f>SUM(N598:N600)</f>
        <v>0</v>
      </c>
      <c r="O601" s="278">
        <f>SUM(O598:O600)</f>
        <v>0</v>
      </c>
      <c r="P601" s="275"/>
      <c r="Q601" s="275"/>
      <c r="R601" s="275"/>
      <c r="S601" s="275"/>
      <c r="T601" s="292"/>
      <c r="U601" s="292"/>
      <c r="V601" s="292"/>
      <c r="W601" s="308"/>
      <c r="X601" s="266"/>
      <c r="Y601" s="282">
        <f>$AE$9-((N601*24))</f>
        <v>744</v>
      </c>
      <c r="Z601" s="274">
        <v>132</v>
      </c>
      <c r="AA601" s="273">
        <v>0.92</v>
      </c>
      <c r="AB601" s="283">
        <f>Z601*AA601</f>
        <v>121.44000000000001</v>
      </c>
      <c r="AC601" s="282">
        <f>(AB601*(Y601-L601*24))/Y601</f>
        <v>121.44000000000003</v>
      </c>
      <c r="AD601" s="282">
        <f>(AC601/AB601)*100</f>
        <v>100.00000000000003</v>
      </c>
      <c r="AE601" s="296"/>
    </row>
    <row r="602" spans="1:47" s="296" customFormat="1" ht="30" customHeight="1">
      <c r="A602" s="298">
        <v>28</v>
      </c>
      <c r="B602" s="271" t="s">
        <v>230</v>
      </c>
      <c r="C602" s="293" t="s">
        <v>231</v>
      </c>
      <c r="D602" s="273">
        <v>0.92</v>
      </c>
      <c r="E602" s="274" t="s">
        <v>534</v>
      </c>
      <c r="F602" s="275" t="s">
        <v>43</v>
      </c>
      <c r="G602" s="186"/>
      <c r="H602" s="186"/>
      <c r="I602" s="275" t="s">
        <v>43</v>
      </c>
      <c r="J602" s="275" t="s">
        <v>43</v>
      </c>
      <c r="K602" s="277"/>
      <c r="L602" s="278">
        <f>IF(RIGHT(T602)="T",(+H602-G602),0)</f>
        <v>0</v>
      </c>
      <c r="M602" s="278">
        <f>IF(RIGHT(T602)="U",(+H602-G602),0)</f>
        <v>0</v>
      </c>
      <c r="N602" s="278">
        <f>IF(RIGHT(T602)="C",(+H602-G602),0)</f>
        <v>0</v>
      </c>
      <c r="O602" s="278">
        <f>IF(RIGHT(T602)="D",(+H602-G602),0)</f>
        <v>0</v>
      </c>
      <c r="P602" s="275"/>
      <c r="Q602" s="275"/>
      <c r="R602" s="275"/>
      <c r="S602" s="275"/>
      <c r="T602" s="187"/>
      <c r="U602" s="187"/>
      <c r="V602" s="187"/>
      <c r="W602" s="287"/>
      <c r="X602" s="266"/>
      <c r="Y602" s="292"/>
      <c r="Z602" s="292"/>
      <c r="AA602" s="292"/>
      <c r="AB602" s="292"/>
      <c r="AC602" s="282"/>
      <c r="AD602" s="292"/>
    </row>
    <row r="603" spans="1:47" s="296" customFormat="1" ht="30" customHeight="1">
      <c r="A603" s="298"/>
      <c r="B603" s="271"/>
      <c r="C603" s="293"/>
      <c r="D603" s="273"/>
      <c r="E603" s="274"/>
      <c r="F603" s="275"/>
      <c r="G603" s="313"/>
      <c r="H603" s="313"/>
      <c r="I603" s="275"/>
      <c r="J603" s="275"/>
      <c r="K603" s="277"/>
      <c r="L603" s="278">
        <f>IF(RIGHT(T603)="T",(+H603-G603),0)</f>
        <v>0</v>
      </c>
      <c r="M603" s="278">
        <f>IF(RIGHT(T603)="U",(+H603-G603),0)</f>
        <v>0</v>
      </c>
      <c r="N603" s="278">
        <f>IF(RIGHT(T603)="C",(+H603-G603),0)</f>
        <v>0</v>
      </c>
      <c r="O603" s="278">
        <f>IF(RIGHT(T603)="D",(+H603-G603),0)</f>
        <v>0</v>
      </c>
      <c r="P603" s="275"/>
      <c r="Q603" s="275"/>
      <c r="R603" s="275"/>
      <c r="S603" s="275"/>
      <c r="T603" s="187"/>
      <c r="U603" s="187"/>
      <c r="V603" s="187"/>
      <c r="W603" s="290"/>
      <c r="X603" s="266"/>
      <c r="Y603" s="292"/>
      <c r="Z603" s="292"/>
      <c r="AA603" s="292"/>
      <c r="AB603" s="292"/>
      <c r="AC603" s="282"/>
      <c r="AD603" s="292"/>
    </row>
    <row r="604" spans="1:47" s="296" customFormat="1" ht="30" customHeight="1">
      <c r="A604" s="298"/>
      <c r="B604" s="271"/>
      <c r="C604" s="293"/>
      <c r="D604" s="273"/>
      <c r="E604" s="274"/>
      <c r="F604" s="275"/>
      <c r="G604" s="313"/>
      <c r="H604" s="313"/>
      <c r="I604" s="275"/>
      <c r="J604" s="275"/>
      <c r="K604" s="277"/>
      <c r="L604" s="278">
        <f>IF(RIGHT(T604)="T",(+H604-G604),0)</f>
        <v>0</v>
      </c>
      <c r="M604" s="278">
        <f>IF(RIGHT(T604)="U",(+H604-G604),0)</f>
        <v>0</v>
      </c>
      <c r="N604" s="278">
        <f>IF(RIGHT(T604)="C",(+H604-G604),0)</f>
        <v>0</v>
      </c>
      <c r="O604" s="278">
        <f>IF(RIGHT(T604)="D",(+H604-G604),0)</f>
        <v>0</v>
      </c>
      <c r="P604" s="275"/>
      <c r="Q604" s="275"/>
      <c r="R604" s="275"/>
      <c r="S604" s="275"/>
      <c r="T604" s="187"/>
      <c r="U604" s="187"/>
      <c r="V604" s="187"/>
      <c r="W604" s="290"/>
      <c r="X604" s="266"/>
      <c r="Y604" s="292"/>
      <c r="Z604" s="292"/>
      <c r="AA604" s="292"/>
      <c r="AB604" s="292"/>
      <c r="AC604" s="282"/>
      <c r="AD604" s="292"/>
    </row>
    <row r="605" spans="1:47" s="296" customFormat="1" ht="30" customHeight="1">
      <c r="A605" s="298"/>
      <c r="B605" s="271"/>
      <c r="C605" s="293"/>
      <c r="D605" s="273"/>
      <c r="E605" s="274"/>
      <c r="F605" s="275"/>
      <c r="G605" s="313"/>
      <c r="H605" s="313"/>
      <c r="I605" s="275"/>
      <c r="J605" s="275"/>
      <c r="K605" s="277"/>
      <c r="L605" s="278">
        <f>IF(RIGHT(T605)="T",(+H605-G605),0)</f>
        <v>0</v>
      </c>
      <c r="M605" s="278">
        <f>IF(RIGHT(T605)="U",(+H605-G605),0)</f>
        <v>0</v>
      </c>
      <c r="N605" s="278">
        <f>IF(RIGHT(T605)="C",(+H605-G605),0)</f>
        <v>0</v>
      </c>
      <c r="O605" s="278">
        <f>IF(RIGHT(T605)="D",(+H605-G605),0)</f>
        <v>0</v>
      </c>
      <c r="P605" s="275"/>
      <c r="Q605" s="275"/>
      <c r="R605" s="275"/>
      <c r="S605" s="275"/>
      <c r="T605" s="188"/>
      <c r="U605" s="188"/>
      <c r="V605" s="188"/>
      <c r="W605" s="290"/>
      <c r="X605" s="266"/>
      <c r="Y605" s="292"/>
      <c r="Z605" s="292"/>
      <c r="AA605" s="292"/>
      <c r="AB605" s="292"/>
      <c r="AC605" s="282"/>
      <c r="AD605" s="292"/>
    </row>
    <row r="606" spans="1:47" s="297" customFormat="1" ht="30" customHeight="1">
      <c r="A606" s="291"/>
      <c r="B606" s="292"/>
      <c r="C606" s="293" t="s">
        <v>47</v>
      </c>
      <c r="D606" s="292"/>
      <c r="E606" s="274"/>
      <c r="F606" s="275" t="s">
        <v>43</v>
      </c>
      <c r="G606" s="294"/>
      <c r="H606" s="294"/>
      <c r="I606" s="275" t="s">
        <v>43</v>
      </c>
      <c r="J606" s="275" t="s">
        <v>43</v>
      </c>
      <c r="K606" s="277"/>
      <c r="L606" s="278">
        <f>SUM(L602:L605)</f>
        <v>0</v>
      </c>
      <c r="M606" s="278">
        <f t="shared" ref="M606:O606" si="173">SUM(M602:M605)</f>
        <v>0</v>
      </c>
      <c r="N606" s="278">
        <f t="shared" si="173"/>
        <v>0</v>
      </c>
      <c r="O606" s="278">
        <f t="shared" si="173"/>
        <v>0</v>
      </c>
      <c r="P606" s="275"/>
      <c r="Q606" s="275"/>
      <c r="R606" s="275"/>
      <c r="S606" s="275"/>
      <c r="T606" s="292"/>
      <c r="U606" s="292"/>
      <c r="V606" s="292"/>
      <c r="W606" s="308"/>
      <c r="X606" s="266"/>
      <c r="Y606" s="282">
        <f>$AE$9-((N606*24))</f>
        <v>744</v>
      </c>
      <c r="Z606" s="274">
        <v>132</v>
      </c>
      <c r="AA606" s="273">
        <v>0.92</v>
      </c>
      <c r="AB606" s="283">
        <f>Z606*AA606</f>
        <v>121.44000000000001</v>
      </c>
      <c r="AC606" s="282">
        <f>(AB606*(Y606-L606*24))/Y606</f>
        <v>121.44000000000003</v>
      </c>
      <c r="AD606" s="282">
        <f>(AC606/AB606)*100</f>
        <v>100.00000000000003</v>
      </c>
      <c r="AE606" s="296"/>
    </row>
    <row r="607" spans="1:47" s="296" customFormat="1" ht="30" customHeight="1">
      <c r="A607" s="298">
        <v>29</v>
      </c>
      <c r="B607" s="271" t="s">
        <v>232</v>
      </c>
      <c r="C607" s="293" t="s">
        <v>233</v>
      </c>
      <c r="D607" s="273">
        <v>42.5</v>
      </c>
      <c r="E607" s="274" t="s">
        <v>534</v>
      </c>
      <c r="F607" s="275" t="s">
        <v>43</v>
      </c>
      <c r="G607" s="323"/>
      <c r="H607" s="323"/>
      <c r="I607" s="275" t="s">
        <v>43</v>
      </c>
      <c r="J607" s="275" t="s">
        <v>43</v>
      </c>
      <c r="K607" s="277"/>
      <c r="L607" s="278">
        <f>IF(RIGHT(T607)="T",(+H607-G607),0)</f>
        <v>0</v>
      </c>
      <c r="M607" s="278">
        <f>IF(RIGHT(T607)="U",(+H607-G607),0)</f>
        <v>0</v>
      </c>
      <c r="N607" s="278">
        <f>IF(RIGHT(T607)="C",(+H607-G607),0)</f>
        <v>0</v>
      </c>
      <c r="O607" s="278">
        <f>IF(RIGHT(T607)="D",(+H607-G607),0)</f>
        <v>0</v>
      </c>
      <c r="P607" s="275"/>
      <c r="Q607" s="275"/>
      <c r="R607" s="275"/>
      <c r="S607" s="275"/>
      <c r="T607" s="336"/>
      <c r="U607" s="336"/>
      <c r="V607" s="336"/>
      <c r="W607" s="333"/>
      <c r="X607" s="266"/>
      <c r="Y607" s="292"/>
      <c r="Z607" s="292"/>
      <c r="AA607" s="292"/>
      <c r="AB607" s="292"/>
      <c r="AC607" s="282"/>
      <c r="AD607" s="292"/>
    </row>
    <row r="608" spans="1:47" s="296" customFormat="1" ht="30" customHeight="1">
      <c r="A608" s="298"/>
      <c r="B608" s="271"/>
      <c r="C608" s="293"/>
      <c r="D608" s="273"/>
      <c r="E608" s="274"/>
      <c r="F608" s="275" t="s">
        <v>43</v>
      </c>
      <c r="G608" s="323"/>
      <c r="H608" s="323"/>
      <c r="I608" s="275" t="s">
        <v>43</v>
      </c>
      <c r="J608" s="275" t="s">
        <v>43</v>
      </c>
      <c r="K608" s="277"/>
      <c r="L608" s="278">
        <f>IF(RIGHT(T608)="T",(+H608-G608),0)</f>
        <v>0</v>
      </c>
      <c r="M608" s="278">
        <f>IF(RIGHT(T608)="U",(+H608-G608),0)</f>
        <v>0</v>
      </c>
      <c r="N608" s="278">
        <f>IF(RIGHT(T608)="C",(+H608-G608),0)</f>
        <v>0</v>
      </c>
      <c r="O608" s="278">
        <f>IF(RIGHT(T608)="D",(+H608-G608),0)</f>
        <v>0</v>
      </c>
      <c r="P608" s="275"/>
      <c r="Q608" s="275"/>
      <c r="R608" s="275"/>
      <c r="S608" s="275"/>
      <c r="T608" s="329"/>
      <c r="U608" s="329"/>
      <c r="V608" s="329"/>
      <c r="W608" s="371"/>
      <c r="X608" s="266"/>
      <c r="Y608" s="292"/>
      <c r="Z608" s="292"/>
      <c r="AA608" s="292"/>
      <c r="AB608" s="292"/>
      <c r="AC608" s="282"/>
      <c r="AD608" s="292"/>
    </row>
    <row r="609" spans="1:47" s="297" customFormat="1" ht="30" customHeight="1">
      <c r="A609" s="291"/>
      <c r="B609" s="292"/>
      <c r="C609" s="293" t="s">
        <v>47</v>
      </c>
      <c r="D609" s="292"/>
      <c r="E609" s="274"/>
      <c r="F609" s="275" t="s">
        <v>43</v>
      </c>
      <c r="G609" s="294"/>
      <c r="H609" s="294"/>
      <c r="I609" s="275" t="s">
        <v>43</v>
      </c>
      <c r="J609" s="275" t="s">
        <v>43</v>
      </c>
      <c r="K609" s="275" t="s">
        <v>43</v>
      </c>
      <c r="L609" s="278">
        <f>SUM(L607:L608)</f>
        <v>0</v>
      </c>
      <c r="M609" s="278">
        <f>SUM(M607:M608)</f>
        <v>0</v>
      </c>
      <c r="N609" s="278">
        <f>SUM(N607:N608)</f>
        <v>0</v>
      </c>
      <c r="O609" s="278">
        <f>SUM(O607:O608)</f>
        <v>0</v>
      </c>
      <c r="P609" s="275"/>
      <c r="Q609" s="275"/>
      <c r="R609" s="275"/>
      <c r="S609" s="275"/>
      <c r="T609" s="292"/>
      <c r="U609" s="292"/>
      <c r="V609" s="292"/>
      <c r="W609" s="308"/>
      <c r="X609" s="266"/>
      <c r="Y609" s="282">
        <f>$AE$9-((N609*24))</f>
        <v>744</v>
      </c>
      <c r="Z609" s="274">
        <v>132</v>
      </c>
      <c r="AA609" s="273">
        <v>42.5</v>
      </c>
      <c r="AB609" s="283">
        <f>Z609*AA609</f>
        <v>5610</v>
      </c>
      <c r="AC609" s="282">
        <f>(AB609*(Y609-L609*24))/Y609</f>
        <v>5610</v>
      </c>
      <c r="AD609" s="282">
        <f>(AC609/AB609)*100</f>
        <v>100</v>
      </c>
      <c r="AE609" s="296"/>
    </row>
    <row r="610" spans="1:47" s="296" customFormat="1" ht="30" customHeight="1">
      <c r="A610" s="298">
        <v>30</v>
      </c>
      <c r="B610" s="321" t="s">
        <v>1061</v>
      </c>
      <c r="C610" s="447" t="s">
        <v>538</v>
      </c>
      <c r="D610" s="273">
        <v>1.6830000000000001</v>
      </c>
      <c r="E610" s="274" t="s">
        <v>534</v>
      </c>
      <c r="F610" s="275" t="s">
        <v>43</v>
      </c>
      <c r="G610" s="186"/>
      <c r="H610" s="186"/>
      <c r="I610" s="275" t="s">
        <v>43</v>
      </c>
      <c r="J610" s="275" t="s">
        <v>43</v>
      </c>
      <c r="K610" s="277"/>
      <c r="L610" s="278">
        <f>IF(RIGHT(T610)="T",(+H610-G610),0)</f>
        <v>0</v>
      </c>
      <c r="M610" s="278">
        <f>IF(RIGHT(T610)="U",(+H610-G610),0)</f>
        <v>0</v>
      </c>
      <c r="N610" s="278">
        <f>IF(RIGHT(T610)="C",(+H610-G610),0)</f>
        <v>0</v>
      </c>
      <c r="O610" s="278">
        <f>IF(RIGHT(T610)="D",(+H610-G610),0)</f>
        <v>0</v>
      </c>
      <c r="P610" s="275"/>
      <c r="Q610" s="275"/>
      <c r="R610" s="275"/>
      <c r="S610" s="275"/>
      <c r="T610" s="187"/>
      <c r="U610" s="187"/>
      <c r="V610" s="187"/>
      <c r="W610" s="287"/>
      <c r="X610" s="266"/>
      <c r="Y610" s="292"/>
      <c r="Z610" s="292"/>
      <c r="AA610" s="292"/>
      <c r="AB610" s="292"/>
      <c r="AC610" s="282"/>
      <c r="AD610" s="292"/>
    </row>
    <row r="611" spans="1:47" s="296" customFormat="1" ht="30" customHeight="1">
      <c r="A611" s="298"/>
      <c r="B611" s="316"/>
      <c r="C611" s="293"/>
      <c r="D611" s="273"/>
      <c r="E611" s="274"/>
      <c r="F611" s="275" t="s">
        <v>43</v>
      </c>
      <c r="G611" s="186"/>
      <c r="H611" s="383"/>
      <c r="I611" s="275" t="s">
        <v>43</v>
      </c>
      <c r="J611" s="275" t="s">
        <v>43</v>
      </c>
      <c r="K611" s="277"/>
      <c r="L611" s="278">
        <f>IF(RIGHT(T611)="T",(+H611-G611),0)</f>
        <v>0</v>
      </c>
      <c r="M611" s="278">
        <f>IF(RIGHT(T611)="U",(+H611-G611),0)</f>
        <v>0</v>
      </c>
      <c r="N611" s="278">
        <f>IF(RIGHT(T611)="C",(+H611-G611),0)</f>
        <v>0</v>
      </c>
      <c r="O611" s="278">
        <f>IF(RIGHT(T611)="D",(+H611-G611),0)</f>
        <v>0</v>
      </c>
      <c r="P611" s="275"/>
      <c r="Q611" s="275"/>
      <c r="R611" s="275"/>
      <c r="S611" s="275"/>
      <c r="T611" s="187"/>
      <c r="U611" s="187"/>
      <c r="V611" s="187"/>
      <c r="W611" s="287"/>
      <c r="X611" s="266"/>
      <c r="Y611" s="292"/>
      <c r="Z611" s="292"/>
      <c r="AA611" s="292"/>
      <c r="AB611" s="292"/>
      <c r="AC611" s="282"/>
      <c r="AD611" s="292"/>
    </row>
    <row r="612" spans="1:47" s="297" customFormat="1" ht="30" customHeight="1">
      <c r="A612" s="291"/>
      <c r="B612" s="292"/>
      <c r="C612" s="293" t="s">
        <v>47</v>
      </c>
      <c r="D612" s="292"/>
      <c r="E612" s="274"/>
      <c r="F612" s="275" t="s">
        <v>43</v>
      </c>
      <c r="G612" s="294"/>
      <c r="H612" s="294"/>
      <c r="I612" s="275" t="s">
        <v>43</v>
      </c>
      <c r="J612" s="275" t="s">
        <v>43</v>
      </c>
      <c r="K612" s="275" t="s">
        <v>43</v>
      </c>
      <c r="L612" s="278">
        <f>SUM(L610:L611)</f>
        <v>0</v>
      </c>
      <c r="M612" s="278">
        <f>SUM(M610:M611)</f>
        <v>0</v>
      </c>
      <c r="N612" s="278">
        <f>SUM(N610:N611)</f>
        <v>0</v>
      </c>
      <c r="O612" s="278">
        <f>SUM(O610:O611)</f>
        <v>0</v>
      </c>
      <c r="P612" s="275"/>
      <c r="Q612" s="275"/>
      <c r="R612" s="275"/>
      <c r="S612" s="275"/>
      <c r="T612" s="292"/>
      <c r="U612" s="292"/>
      <c r="V612" s="292"/>
      <c r="W612" s="308"/>
      <c r="X612" s="266"/>
      <c r="Y612" s="282">
        <f>$AE$9-((N612*24))</f>
        <v>744</v>
      </c>
      <c r="Z612" s="274">
        <v>132</v>
      </c>
      <c r="AA612" s="273">
        <v>18.372</v>
      </c>
      <c r="AB612" s="283">
        <f>Z612*AA612</f>
        <v>2425.1039999999998</v>
      </c>
      <c r="AC612" s="282">
        <f>(AB612*(Y612-L612*24))/Y612</f>
        <v>2425.1039999999998</v>
      </c>
      <c r="AD612" s="282">
        <f>(AC612/AB612)*100</f>
        <v>100</v>
      </c>
      <c r="AE612" s="296"/>
    </row>
    <row r="613" spans="1:47" s="297" customFormat="1" ht="30" customHeight="1">
      <c r="A613" s="291"/>
      <c r="B613" s="292"/>
      <c r="C613" s="293"/>
      <c r="D613" s="292"/>
      <c r="E613" s="274"/>
      <c r="F613" s="275"/>
      <c r="G613" s="294"/>
      <c r="H613" s="294"/>
      <c r="I613" s="275"/>
      <c r="J613" s="275"/>
      <c r="K613" s="275"/>
      <c r="L613" s="278"/>
      <c r="M613" s="278"/>
      <c r="N613" s="278"/>
      <c r="O613" s="278"/>
      <c r="P613" s="275"/>
      <c r="Q613" s="275"/>
      <c r="R613" s="275"/>
      <c r="S613" s="275"/>
      <c r="T613" s="292"/>
      <c r="U613" s="292"/>
      <c r="V613" s="292"/>
      <c r="W613" s="308"/>
      <c r="X613" s="266"/>
      <c r="Y613" s="282"/>
      <c r="Z613" s="274"/>
      <c r="AA613" s="273"/>
      <c r="AB613" s="283"/>
      <c r="AC613" s="282"/>
      <c r="AD613" s="282"/>
      <c r="AE613" s="296"/>
    </row>
    <row r="614" spans="1:47" s="297" customFormat="1" ht="30" customHeight="1">
      <c r="A614" s="291"/>
      <c r="B614" s="292"/>
      <c r="C614" s="293"/>
      <c r="D614" s="292"/>
      <c r="E614" s="274"/>
      <c r="F614" s="275"/>
      <c r="G614" s="294"/>
      <c r="H614" s="294"/>
      <c r="I614" s="275"/>
      <c r="J614" s="275"/>
      <c r="K614" s="275"/>
      <c r="L614" s="278"/>
      <c r="M614" s="278"/>
      <c r="N614" s="278"/>
      <c r="O614" s="278"/>
      <c r="P614" s="275"/>
      <c r="Q614" s="275"/>
      <c r="R614" s="275"/>
      <c r="S614" s="275"/>
      <c r="T614" s="292"/>
      <c r="U614" s="292"/>
      <c r="V614" s="292"/>
      <c r="W614" s="308"/>
      <c r="X614" s="266"/>
      <c r="Y614" s="282"/>
      <c r="Z614" s="274"/>
      <c r="AA614" s="273"/>
      <c r="AB614" s="283"/>
      <c r="AC614" s="282"/>
      <c r="AD614" s="282"/>
      <c r="AE614" s="296"/>
    </row>
    <row r="615" spans="1:47" s="286" customFormat="1" ht="30" customHeight="1">
      <c r="A615" s="270"/>
      <c r="B615" s="384"/>
      <c r="C615" s="385"/>
      <c r="D615" s="261"/>
      <c r="E615" s="274"/>
      <c r="F615" s="275" t="s">
        <v>43</v>
      </c>
      <c r="G615" s="261"/>
      <c r="H615" s="261"/>
      <c r="I615" s="264"/>
      <c r="J615" s="264"/>
      <c r="K615" s="264"/>
      <c r="L615" s="378"/>
      <c r="M615" s="378"/>
      <c r="N615" s="378"/>
      <c r="O615" s="378"/>
      <c r="P615" s="378"/>
      <c r="Q615" s="378"/>
      <c r="R615" s="378"/>
      <c r="S615" s="378"/>
      <c r="T615" s="378"/>
      <c r="U615" s="378"/>
      <c r="V615" s="378"/>
      <c r="W615" s="386"/>
      <c r="X615" s="266"/>
      <c r="Y615" s="282"/>
      <c r="Z615" s="274"/>
      <c r="AA615" s="273">
        <f>SUM(AA496:AA609)</f>
        <v>1851.5850000000005</v>
      </c>
      <c r="AB615" s="283"/>
      <c r="AC615" s="282"/>
      <c r="AD615" s="282"/>
      <c r="AE615" s="259"/>
      <c r="AF615" s="259"/>
      <c r="AG615" s="259"/>
      <c r="AH615" s="259"/>
      <c r="AI615" s="259"/>
      <c r="AJ615" s="259"/>
      <c r="AK615" s="259"/>
      <c r="AL615" s="259"/>
      <c r="AM615" s="259"/>
      <c r="AN615" s="259"/>
      <c r="AO615" s="259"/>
      <c r="AP615" s="259"/>
      <c r="AQ615" s="259"/>
      <c r="AR615" s="259"/>
      <c r="AS615" s="259"/>
      <c r="AT615" s="259"/>
      <c r="AU615" s="259"/>
    </row>
    <row r="616" spans="1:47" s="286" customFormat="1" ht="30" customHeight="1">
      <c r="A616" s="345" t="s">
        <v>234</v>
      </c>
      <c r="B616" s="345"/>
      <c r="C616" s="263" t="s">
        <v>235</v>
      </c>
      <c r="D616" s="261"/>
      <c r="E616" s="274"/>
      <c r="F616" s="275" t="s">
        <v>43</v>
      </c>
      <c r="G616" s="261"/>
      <c r="H616" s="261"/>
      <c r="I616" s="264"/>
      <c r="J616" s="264"/>
      <c r="K616" s="264"/>
      <c r="L616" s="387"/>
      <c r="M616" s="378"/>
      <c r="N616" s="388"/>
      <c r="O616" s="388"/>
      <c r="P616" s="388"/>
      <c r="Q616" s="388"/>
      <c r="R616" s="388"/>
      <c r="S616" s="388"/>
      <c r="T616" s="389"/>
      <c r="U616" s="389"/>
      <c r="V616" s="389"/>
      <c r="W616" s="274"/>
      <c r="X616" s="266"/>
      <c r="Y616" s="282"/>
      <c r="Z616" s="274"/>
      <c r="AA616" s="273"/>
      <c r="AB616" s="283"/>
      <c r="AC616" s="282"/>
      <c r="AD616" s="282"/>
      <c r="AE616" s="259"/>
      <c r="AF616" s="259"/>
      <c r="AG616" s="259"/>
      <c r="AH616" s="259"/>
      <c r="AI616" s="259"/>
      <c r="AJ616" s="259"/>
      <c r="AK616" s="259"/>
      <c r="AL616" s="259"/>
      <c r="AM616" s="259"/>
      <c r="AN616" s="259"/>
      <c r="AO616" s="259"/>
      <c r="AP616" s="259"/>
      <c r="AQ616" s="259"/>
      <c r="AR616" s="259"/>
      <c r="AS616" s="259"/>
      <c r="AT616" s="259"/>
      <c r="AU616" s="259"/>
    </row>
    <row r="617" spans="1:47" s="286" customFormat="1" ht="30" customHeight="1">
      <c r="A617" s="270">
        <v>1</v>
      </c>
      <c r="B617" s="262" t="s">
        <v>236</v>
      </c>
      <c r="C617" s="368" t="s">
        <v>237</v>
      </c>
      <c r="D617" s="273">
        <v>58</v>
      </c>
      <c r="E617" s="274" t="s">
        <v>534</v>
      </c>
      <c r="F617" s="275" t="s">
        <v>43</v>
      </c>
      <c r="G617" s="345"/>
      <c r="H617" s="345"/>
      <c r="I617" s="369"/>
      <c r="J617" s="369"/>
      <c r="K617" s="369"/>
      <c r="L617" s="387">
        <v>0</v>
      </c>
      <c r="M617" s="387">
        <v>0</v>
      </c>
      <c r="N617" s="387">
        <v>0</v>
      </c>
      <c r="O617" s="387">
        <v>0</v>
      </c>
      <c r="P617" s="388"/>
      <c r="Q617" s="388"/>
      <c r="R617" s="388"/>
      <c r="S617" s="388"/>
      <c r="T617" s="389"/>
      <c r="U617" s="389"/>
      <c r="V617" s="389"/>
      <c r="W617" s="274"/>
      <c r="X617" s="266"/>
      <c r="Y617" s="282">
        <f>$AE$9-((N617*24))</f>
        <v>744</v>
      </c>
      <c r="Z617" s="274">
        <v>50</v>
      </c>
      <c r="AA617" s="273">
        <v>58</v>
      </c>
      <c r="AB617" s="283">
        <f>Z617*AA617</f>
        <v>2900</v>
      </c>
      <c r="AC617" s="282">
        <f>(AB617*(Y617-L617*24))/Y617</f>
        <v>2900</v>
      </c>
      <c r="AD617" s="282">
        <f>(AC617/AB617)*100</f>
        <v>100</v>
      </c>
      <c r="AE617" s="259"/>
      <c r="AF617" s="259"/>
      <c r="AG617" s="259"/>
      <c r="AH617" s="259"/>
      <c r="AI617" s="259"/>
      <c r="AJ617" s="259"/>
      <c r="AK617" s="259"/>
      <c r="AL617" s="259"/>
      <c r="AM617" s="259"/>
      <c r="AN617" s="259"/>
      <c r="AO617" s="259"/>
      <c r="AP617" s="259"/>
      <c r="AQ617" s="259"/>
      <c r="AR617" s="259"/>
      <c r="AS617" s="259"/>
      <c r="AT617" s="259"/>
      <c r="AU617" s="259"/>
    </row>
    <row r="618" spans="1:47" s="286" customFormat="1" ht="30" customHeight="1">
      <c r="A618" s="270"/>
      <c r="B618" s="384"/>
      <c r="C618" s="385"/>
      <c r="D618" s="261"/>
      <c r="E618" s="274"/>
      <c r="F618" s="275"/>
      <c r="G618" s="261"/>
      <c r="H618" s="261"/>
      <c r="I618" s="264"/>
      <c r="J618" s="264"/>
      <c r="K618" s="264"/>
      <c r="L618" s="378"/>
      <c r="M618" s="378"/>
      <c r="N618" s="388"/>
      <c r="O618" s="388"/>
      <c r="P618" s="388"/>
      <c r="Q618" s="388"/>
      <c r="R618" s="388"/>
      <c r="S618" s="388"/>
      <c r="T618" s="389"/>
      <c r="U618" s="389"/>
      <c r="V618" s="389"/>
      <c r="W618" s="274"/>
      <c r="X618" s="266"/>
      <c r="Y618" s="282"/>
      <c r="Z618" s="274"/>
      <c r="AA618" s="273"/>
      <c r="AB618" s="283"/>
      <c r="AC618" s="282"/>
      <c r="AD618" s="282"/>
      <c r="AE618" s="259"/>
      <c r="AF618" s="259"/>
      <c r="AG618" s="259"/>
      <c r="AH618" s="259"/>
      <c r="AI618" s="259"/>
      <c r="AJ618" s="259"/>
      <c r="AK618" s="259"/>
      <c r="AL618" s="259"/>
      <c r="AM618" s="259"/>
      <c r="AN618" s="259"/>
      <c r="AO618" s="259"/>
      <c r="AP618" s="259"/>
      <c r="AQ618" s="259"/>
      <c r="AR618" s="259"/>
      <c r="AS618" s="259"/>
      <c r="AT618" s="259"/>
      <c r="AU618" s="259"/>
    </row>
    <row r="619" spans="1:47" s="286" customFormat="1" ht="30" customHeight="1">
      <c r="A619" s="270">
        <f>A617+A610+A492+A100</f>
        <v>121</v>
      </c>
      <c r="B619" s="320" t="s">
        <v>238</v>
      </c>
      <c r="C619" s="385" t="s">
        <v>239</v>
      </c>
      <c r="D619" s="261"/>
      <c r="E619" s="274"/>
      <c r="F619" s="275"/>
      <c r="G619" s="261"/>
      <c r="H619" s="261"/>
      <c r="I619" s="264"/>
      <c r="J619" s="264"/>
      <c r="K619" s="264"/>
      <c r="L619" s="378">
        <f>SUM(L9:L618)/2</f>
        <v>11.127430555538012</v>
      </c>
      <c r="M619" s="378">
        <f>SUM(M9:M618)/2</f>
        <v>0.84027777775918366</v>
      </c>
      <c r="N619" s="378">
        <f>SUM(N9:N618)/2</f>
        <v>3.9513888888905058</v>
      </c>
      <c r="O619" s="378">
        <f>SUM(O9:O618)/2</f>
        <v>165.81666666668025</v>
      </c>
      <c r="P619" s="378"/>
      <c r="Q619" s="378"/>
      <c r="R619" s="378"/>
      <c r="S619" s="378"/>
      <c r="T619" s="378"/>
      <c r="U619" s="378"/>
      <c r="V619" s="378"/>
      <c r="W619" s="386"/>
      <c r="X619" s="266"/>
      <c r="Y619" s="282"/>
      <c r="Z619" s="378"/>
      <c r="AA619" s="273">
        <f>SUM(AA9:AA617)</f>
        <v>17118.56700000001</v>
      </c>
      <c r="AB619" s="390">
        <f>SUM(AB9:AB617)</f>
        <v>8508435.7489999961</v>
      </c>
      <c r="AC619" s="282">
        <f>SUM(AC9:AC617)</f>
        <v>8437037.2077544611</v>
      </c>
      <c r="AD619" s="282">
        <f>(AC619/AB619)*100</f>
        <v>99.160849968762747</v>
      </c>
      <c r="AE619" s="391" t="s">
        <v>535</v>
      </c>
      <c r="AF619" s="259"/>
      <c r="AG619" s="259"/>
      <c r="AH619" s="259"/>
      <c r="AI619" s="259"/>
      <c r="AJ619" s="259"/>
      <c r="AK619" s="259"/>
      <c r="AL619" s="259"/>
      <c r="AM619" s="259"/>
      <c r="AN619" s="259"/>
      <c r="AO619" s="259"/>
      <c r="AP619" s="259"/>
      <c r="AQ619" s="259"/>
      <c r="AR619" s="259"/>
      <c r="AS619" s="259"/>
      <c r="AT619" s="259"/>
      <c r="AU619" s="259"/>
    </row>
    <row r="620" spans="1:47" s="286" customFormat="1" ht="30" customHeight="1">
      <c r="A620" s="270"/>
      <c r="B620" s="384"/>
      <c r="C620" s="392" t="s">
        <v>241</v>
      </c>
      <c r="D620" s="392"/>
      <c r="E620" s="392"/>
      <c r="F620" s="392"/>
      <c r="G620" s="392"/>
      <c r="H620" s="392"/>
      <c r="I620" s="392"/>
      <c r="J620" s="392"/>
      <c r="K620" s="392"/>
      <c r="L620" s="392"/>
      <c r="M620" s="273">
        <f>(121*AD619+45*AD712+2*AD822+54*AD987)/(121+45+2+54)</f>
        <v>99.54108687483162</v>
      </c>
      <c r="N620" s="393" t="s">
        <v>1121</v>
      </c>
      <c r="O620" s="273">
        <f>(8*AD796+2*AD808+AD814)/(8+2+1)</f>
        <v>89.7327797819419</v>
      </c>
      <c r="P620" s="394"/>
      <c r="Q620" s="394"/>
      <c r="R620" s="394"/>
      <c r="S620" s="394"/>
      <c r="T620" s="394"/>
      <c r="U620" s="283"/>
      <c r="V620" s="283"/>
      <c r="W620" s="283"/>
      <c r="X620" s="266"/>
      <c r="Y620" s="393"/>
      <c r="Z620" s="283"/>
      <c r="AA620" s="393"/>
      <c r="AB620" s="345"/>
      <c r="AC620" s="282"/>
      <c r="AD620" s="283"/>
      <c r="AE620" s="259"/>
      <c r="AF620" s="259"/>
      <c r="AG620" s="259"/>
      <c r="AH620" s="259"/>
      <c r="AI620" s="259"/>
      <c r="AJ620" s="259"/>
      <c r="AK620" s="259"/>
      <c r="AL620" s="259"/>
      <c r="AM620" s="259"/>
      <c r="AN620" s="259"/>
      <c r="AO620" s="259"/>
      <c r="AP620" s="259"/>
      <c r="AQ620" s="259"/>
      <c r="AR620" s="259"/>
      <c r="AS620" s="259"/>
      <c r="AT620" s="259"/>
      <c r="AU620" s="259"/>
    </row>
    <row r="621" spans="1:47" s="286" customFormat="1" ht="30" customHeight="1">
      <c r="A621" s="345" t="s">
        <v>37</v>
      </c>
      <c r="B621" s="345"/>
      <c r="C621" s="263" t="s">
        <v>242</v>
      </c>
      <c r="D621" s="261"/>
      <c r="E621" s="274"/>
      <c r="F621" s="275" t="s">
        <v>43</v>
      </c>
      <c r="G621" s="261"/>
      <c r="H621" s="261"/>
      <c r="I621" s="264"/>
      <c r="J621" s="264"/>
      <c r="K621" s="264"/>
      <c r="L621" s="388"/>
      <c r="M621" s="388"/>
      <c r="N621" s="388"/>
      <c r="O621" s="388"/>
      <c r="P621" s="388"/>
      <c r="Q621" s="388"/>
      <c r="R621" s="388"/>
      <c r="S621" s="388"/>
      <c r="T621" s="389"/>
      <c r="U621" s="389"/>
      <c r="V621" s="389"/>
      <c r="W621" s="274"/>
      <c r="X621" s="266"/>
      <c r="Y621" s="282"/>
      <c r="Z621" s="262" t="s">
        <v>243</v>
      </c>
      <c r="AA621" s="262"/>
      <c r="AB621" s="258" t="s">
        <v>244</v>
      </c>
      <c r="AC621" s="282"/>
      <c r="AD621" s="389"/>
      <c r="AE621" s="259"/>
      <c r="AF621" s="259"/>
      <c r="AG621" s="259"/>
      <c r="AH621" s="259"/>
      <c r="AI621" s="259"/>
      <c r="AJ621" s="259"/>
      <c r="AK621" s="259"/>
      <c r="AL621" s="259"/>
      <c r="AM621" s="259"/>
      <c r="AN621" s="259"/>
      <c r="AO621" s="259"/>
      <c r="AP621" s="259"/>
      <c r="AQ621" s="259"/>
      <c r="AR621" s="259"/>
      <c r="AS621" s="259"/>
      <c r="AT621" s="259"/>
      <c r="AU621" s="259"/>
    </row>
    <row r="622" spans="1:47" s="286" customFormat="1" ht="30" customHeight="1">
      <c r="A622" s="270">
        <v>1</v>
      </c>
      <c r="B622" s="262" t="s">
        <v>245</v>
      </c>
      <c r="C622" s="395" t="s">
        <v>492</v>
      </c>
      <c r="D622" s="270">
        <v>1500</v>
      </c>
      <c r="E622" s="274" t="s">
        <v>534</v>
      </c>
      <c r="F622" s="275" t="s">
        <v>43</v>
      </c>
      <c r="G622" s="186"/>
      <c r="H622" s="186"/>
      <c r="I622" s="369"/>
      <c r="J622" s="369"/>
      <c r="K622" s="369"/>
      <c r="L622" s="278">
        <f>IF(RIGHT(T622)="T",(+H622-G622),0)</f>
        <v>0</v>
      </c>
      <c r="M622" s="278">
        <f>IF(RIGHT(T622)="U",(+H622-G622),0)</f>
        <v>0</v>
      </c>
      <c r="N622" s="278">
        <f>IF(RIGHT(T622)="C",(+H622-G622),0)</f>
        <v>0</v>
      </c>
      <c r="O622" s="278">
        <f>IF(RIGHT(T622)="D",(+H622-G622),0)</f>
        <v>0</v>
      </c>
      <c r="P622" s="279"/>
      <c r="Q622" s="279"/>
      <c r="R622" s="279"/>
      <c r="S622" s="279"/>
      <c r="T622" s="187"/>
      <c r="U622" s="187"/>
      <c r="V622" s="187"/>
      <c r="W622" s="287"/>
      <c r="X622" s="266"/>
      <c r="Y622" s="282"/>
      <c r="Z622" s="270"/>
      <c r="AA622" s="273"/>
      <c r="AB622" s="283"/>
      <c r="AC622" s="282"/>
      <c r="AD622" s="282"/>
      <c r="AE622" s="259"/>
      <c r="AF622" s="259"/>
      <c r="AG622" s="259"/>
      <c r="AH622" s="259"/>
      <c r="AI622" s="259"/>
      <c r="AJ622" s="259"/>
      <c r="AK622" s="259"/>
      <c r="AL622" s="259"/>
      <c r="AM622" s="259"/>
      <c r="AN622" s="259"/>
      <c r="AO622" s="259"/>
      <c r="AP622" s="259"/>
      <c r="AQ622" s="259"/>
      <c r="AR622" s="259"/>
      <c r="AS622" s="259"/>
      <c r="AT622" s="259"/>
      <c r="AU622" s="259"/>
    </row>
    <row r="623" spans="1:47" s="286" customFormat="1" ht="30" customHeight="1">
      <c r="A623" s="270"/>
      <c r="B623" s="262"/>
      <c r="C623" s="395"/>
      <c r="D623" s="270"/>
      <c r="E623" s="274"/>
      <c r="F623" s="275"/>
      <c r="G623" s="186"/>
      <c r="H623" s="186"/>
      <c r="I623" s="369"/>
      <c r="J623" s="369"/>
      <c r="K623" s="369"/>
      <c r="L623" s="278">
        <f>IF(RIGHT(T623)="T",(+H623-G623),0)</f>
        <v>0</v>
      </c>
      <c r="M623" s="278">
        <f>IF(RIGHT(T623)="U",(+H623-G623),0)</f>
        <v>0</v>
      </c>
      <c r="N623" s="278">
        <f>IF(RIGHT(T623)="C",(+H623-G623),0)</f>
        <v>0</v>
      </c>
      <c r="O623" s="278">
        <f>IF(RIGHT(T623)="D",(+H623-G623),0)</f>
        <v>0</v>
      </c>
      <c r="P623" s="279"/>
      <c r="Q623" s="279"/>
      <c r="R623" s="279"/>
      <c r="S623" s="279"/>
      <c r="T623" s="187"/>
      <c r="U623" s="187"/>
      <c r="V623" s="187"/>
      <c r="W623" s="287"/>
      <c r="X623" s="266"/>
      <c r="Y623" s="282"/>
      <c r="Z623" s="270"/>
      <c r="AA623" s="273"/>
      <c r="AB623" s="283"/>
      <c r="AC623" s="282"/>
      <c r="AD623" s="282"/>
      <c r="AE623" s="259"/>
      <c r="AF623" s="259"/>
      <c r="AG623" s="259"/>
      <c r="AH623" s="259"/>
      <c r="AI623" s="259"/>
      <c r="AJ623" s="259"/>
      <c r="AK623" s="259"/>
      <c r="AL623" s="259"/>
      <c r="AM623" s="259"/>
      <c r="AN623" s="259"/>
      <c r="AO623" s="259"/>
      <c r="AP623" s="259"/>
      <c r="AQ623" s="259"/>
      <c r="AR623" s="259"/>
      <c r="AS623" s="259"/>
      <c r="AT623" s="259"/>
      <c r="AU623" s="259"/>
    </row>
    <row r="624" spans="1:47" s="286" customFormat="1" ht="30" customHeight="1">
      <c r="A624" s="270"/>
      <c r="B624" s="262"/>
      <c r="C624" s="395"/>
      <c r="D624" s="270"/>
      <c r="E624" s="274"/>
      <c r="F624" s="275"/>
      <c r="G624" s="186"/>
      <c r="H624" s="186"/>
      <c r="I624" s="369"/>
      <c r="J624" s="369"/>
      <c r="K624" s="369"/>
      <c r="L624" s="278">
        <f>IF(RIGHT(T624)="T",(+H624-G624),0)</f>
        <v>0</v>
      </c>
      <c r="M624" s="278">
        <f>IF(RIGHT(T624)="U",(+H624-G624),0)</f>
        <v>0</v>
      </c>
      <c r="N624" s="278">
        <f>IF(RIGHT(T624)="C",(+H624-G624),0)</f>
        <v>0</v>
      </c>
      <c r="O624" s="278">
        <f>IF(RIGHT(T624)="D",(+H624-G624),0)</f>
        <v>0</v>
      </c>
      <c r="P624" s="279"/>
      <c r="Q624" s="279"/>
      <c r="R624" s="279"/>
      <c r="S624" s="279"/>
      <c r="T624" s="187"/>
      <c r="U624" s="187"/>
      <c r="V624" s="187"/>
      <c r="W624" s="287"/>
      <c r="X624" s="266"/>
      <c r="Y624" s="282"/>
      <c r="Z624" s="270"/>
      <c r="AA624" s="273"/>
      <c r="AB624" s="283"/>
      <c r="AC624" s="282"/>
      <c r="AD624" s="282"/>
      <c r="AE624" s="259"/>
      <c r="AF624" s="259"/>
      <c r="AG624" s="259"/>
      <c r="AH624" s="259"/>
      <c r="AI624" s="259"/>
      <c r="AJ624" s="259"/>
      <c r="AK624" s="259"/>
      <c r="AL624" s="259"/>
      <c r="AM624" s="259"/>
      <c r="AN624" s="259"/>
      <c r="AO624" s="259"/>
      <c r="AP624" s="259"/>
      <c r="AQ624" s="259"/>
      <c r="AR624" s="259"/>
      <c r="AS624" s="259"/>
      <c r="AT624" s="259"/>
      <c r="AU624" s="259"/>
    </row>
    <row r="625" spans="1:47" s="297" customFormat="1" ht="30" customHeight="1">
      <c r="A625" s="291"/>
      <c r="B625" s="292"/>
      <c r="C625" s="293" t="s">
        <v>47</v>
      </c>
      <c r="D625" s="292"/>
      <c r="E625" s="274"/>
      <c r="F625" s="275" t="s">
        <v>43</v>
      </c>
      <c r="G625" s="294"/>
      <c r="H625" s="294"/>
      <c r="I625" s="275" t="s">
        <v>43</v>
      </c>
      <c r="J625" s="275" t="s">
        <v>43</v>
      </c>
      <c r="K625" s="275" t="s">
        <v>43</v>
      </c>
      <c r="L625" s="278">
        <f>SUM(L622:L624)</f>
        <v>0</v>
      </c>
      <c r="M625" s="278">
        <f>SUM(M622:M622)</f>
        <v>0</v>
      </c>
      <c r="N625" s="278">
        <f>SUM(N622:N622)</f>
        <v>0</v>
      </c>
      <c r="O625" s="278">
        <f>SUM(O622:O622)</f>
        <v>0</v>
      </c>
      <c r="P625" s="275"/>
      <c r="Q625" s="275"/>
      <c r="R625" s="275"/>
      <c r="S625" s="275"/>
      <c r="T625" s="292"/>
      <c r="U625" s="292"/>
      <c r="V625" s="292"/>
      <c r="W625" s="292"/>
      <c r="X625" s="266"/>
      <c r="Y625" s="282">
        <f>$AE$9-((N625*24))</f>
        <v>744</v>
      </c>
      <c r="Z625" s="270">
        <v>1500</v>
      </c>
      <c r="AA625" s="273"/>
      <c r="AB625" s="283">
        <f>Z625</f>
        <v>1500</v>
      </c>
      <c r="AC625" s="282">
        <f>(AB625*(Y625-L625*24))/Y625</f>
        <v>1500</v>
      </c>
      <c r="AD625" s="282">
        <f t="shared" ref="AD625" si="174">(AC625/AB625)*100</f>
        <v>100</v>
      </c>
      <c r="AE625" s="296"/>
    </row>
    <row r="626" spans="1:47" s="286" customFormat="1" ht="30" customHeight="1">
      <c r="A626" s="270">
        <v>2</v>
      </c>
      <c r="B626" s="262" t="s">
        <v>246</v>
      </c>
      <c r="C626" s="368" t="s">
        <v>247</v>
      </c>
      <c r="D626" s="270">
        <v>1500</v>
      </c>
      <c r="E626" s="274" t="s">
        <v>534</v>
      </c>
      <c r="F626" s="275" t="s">
        <v>43</v>
      </c>
      <c r="G626" s="186"/>
      <c r="H626" s="186"/>
      <c r="I626" s="369"/>
      <c r="J626" s="369"/>
      <c r="K626" s="369"/>
      <c r="L626" s="278">
        <f>IF(RIGHT(T626)="T",(+H626-G626),0)</f>
        <v>0</v>
      </c>
      <c r="M626" s="278">
        <f>IF(RIGHT(T626)="U",(+H626-G626),0)</f>
        <v>0</v>
      </c>
      <c r="N626" s="278">
        <f>IF(RIGHT(T626)="C",(+H626-G626),0)</f>
        <v>0</v>
      </c>
      <c r="O626" s="278">
        <f>IF(RIGHT(T626)="D",(+H626-G626),0)</f>
        <v>0</v>
      </c>
      <c r="P626" s="279"/>
      <c r="Q626" s="279"/>
      <c r="R626" s="279"/>
      <c r="S626" s="279"/>
      <c r="T626" s="187"/>
      <c r="U626" s="187"/>
      <c r="V626" s="187"/>
      <c r="W626" s="27"/>
      <c r="X626" s="266"/>
      <c r="Y626" s="282"/>
      <c r="Z626" s="270"/>
      <c r="AA626" s="273"/>
      <c r="AB626" s="283"/>
      <c r="AC626" s="282"/>
      <c r="AD626" s="282"/>
      <c r="AE626" s="259"/>
      <c r="AF626" s="259"/>
      <c r="AG626" s="259"/>
      <c r="AH626" s="259"/>
      <c r="AI626" s="259"/>
      <c r="AJ626" s="259"/>
      <c r="AK626" s="259"/>
      <c r="AL626" s="259"/>
      <c r="AM626" s="259"/>
      <c r="AN626" s="259"/>
      <c r="AO626" s="259"/>
      <c r="AP626" s="259"/>
      <c r="AQ626" s="259"/>
      <c r="AR626" s="259"/>
      <c r="AS626" s="259"/>
      <c r="AT626" s="259"/>
      <c r="AU626" s="259"/>
    </row>
    <row r="627" spans="1:47" s="286" customFormat="1" ht="30" customHeight="1">
      <c r="A627" s="270"/>
      <c r="B627" s="262"/>
      <c r="C627" s="368"/>
      <c r="D627" s="270"/>
      <c r="E627" s="274"/>
      <c r="F627" s="275"/>
      <c r="G627" s="186"/>
      <c r="H627" s="186"/>
      <c r="I627" s="369"/>
      <c r="J627" s="369"/>
      <c r="K627" s="369"/>
      <c r="L627" s="278">
        <f>IF(RIGHT(T627)="T",(+H627-G627),0)</f>
        <v>0</v>
      </c>
      <c r="M627" s="278">
        <f>IF(RIGHT(T627)="U",(+H627-G627),0)</f>
        <v>0</v>
      </c>
      <c r="N627" s="278">
        <f>IF(RIGHT(T627)="C",(+H627-G627),0)</f>
        <v>0</v>
      </c>
      <c r="O627" s="278">
        <f>IF(RIGHT(T627)="D",(+H627-G627),0)</f>
        <v>0</v>
      </c>
      <c r="P627" s="279"/>
      <c r="Q627" s="279"/>
      <c r="R627" s="279"/>
      <c r="S627" s="279"/>
      <c r="T627" s="187"/>
      <c r="U627" s="187"/>
      <c r="V627" s="187"/>
      <c r="W627" s="287"/>
      <c r="X627" s="266"/>
      <c r="Y627" s="282"/>
      <c r="Z627" s="270"/>
      <c r="AA627" s="273"/>
      <c r="AB627" s="283"/>
      <c r="AC627" s="282"/>
      <c r="AD627" s="282"/>
      <c r="AE627" s="259"/>
      <c r="AF627" s="259"/>
      <c r="AG627" s="259"/>
      <c r="AH627" s="259"/>
      <c r="AI627" s="259"/>
      <c r="AJ627" s="259"/>
      <c r="AK627" s="259"/>
      <c r="AL627" s="259"/>
      <c r="AM627" s="259"/>
      <c r="AN627" s="259"/>
      <c r="AO627" s="259"/>
      <c r="AP627" s="259"/>
      <c r="AQ627" s="259"/>
      <c r="AR627" s="259"/>
      <c r="AS627" s="259"/>
      <c r="AT627" s="259"/>
      <c r="AU627" s="259"/>
    </row>
    <row r="628" spans="1:47" s="297" customFormat="1" ht="30" customHeight="1">
      <c r="A628" s="291"/>
      <c r="B628" s="292"/>
      <c r="C628" s="293" t="s">
        <v>47</v>
      </c>
      <c r="D628" s="292"/>
      <c r="E628" s="274"/>
      <c r="F628" s="275" t="s">
        <v>43</v>
      </c>
      <c r="G628" s="303"/>
      <c r="H628" s="303"/>
      <c r="I628" s="275" t="s">
        <v>43</v>
      </c>
      <c r="J628" s="275" t="s">
        <v>43</v>
      </c>
      <c r="K628" s="275" t="s">
        <v>43</v>
      </c>
      <c r="L628" s="278">
        <f>SUM(L626:L627)</f>
        <v>0</v>
      </c>
      <c r="M628" s="278">
        <f t="shared" ref="M628:O628" si="175">SUM(M626:M627)</f>
        <v>0</v>
      </c>
      <c r="N628" s="278">
        <f t="shared" si="175"/>
        <v>0</v>
      </c>
      <c r="O628" s="278">
        <f t="shared" si="175"/>
        <v>0</v>
      </c>
      <c r="P628" s="275"/>
      <c r="Q628" s="275"/>
      <c r="R628" s="275"/>
      <c r="S628" s="275"/>
      <c r="T628" s="292"/>
      <c r="U628" s="292"/>
      <c r="V628" s="292"/>
      <c r="W628" s="292"/>
      <c r="X628" s="266"/>
      <c r="Y628" s="282">
        <f>$AE$9-((N628*24))</f>
        <v>744</v>
      </c>
      <c r="Z628" s="270">
        <v>1500</v>
      </c>
      <c r="AA628" s="273"/>
      <c r="AB628" s="283">
        <f t="shared" ref="AB628" si="176">Z628</f>
        <v>1500</v>
      </c>
      <c r="AC628" s="282">
        <f>(AB628*(Y628-L628*24))/Y628</f>
        <v>1500</v>
      </c>
      <c r="AD628" s="282">
        <f t="shared" ref="AD628" si="177">(AC628/AB628)*100</f>
        <v>100</v>
      </c>
      <c r="AE628" s="296"/>
    </row>
    <row r="629" spans="1:47" s="286" customFormat="1" ht="30" customHeight="1">
      <c r="A629" s="270">
        <v>3</v>
      </c>
      <c r="B629" s="262" t="s">
        <v>248</v>
      </c>
      <c r="C629" s="368" t="s">
        <v>249</v>
      </c>
      <c r="D629" s="270">
        <v>1500</v>
      </c>
      <c r="E629" s="274" t="s">
        <v>534</v>
      </c>
      <c r="F629" s="275" t="s">
        <v>43</v>
      </c>
      <c r="G629" s="313"/>
      <c r="H629" s="313"/>
      <c r="I629" s="369"/>
      <c r="J629" s="369"/>
      <c r="K629" s="369"/>
      <c r="L629" s="278">
        <f>IF(RIGHT(T629)="T",(+H629-G629),0)</f>
        <v>0</v>
      </c>
      <c r="M629" s="278">
        <f>IF(RIGHT(T629)="U",(+H629-G629),0)</f>
        <v>0</v>
      </c>
      <c r="N629" s="278">
        <f>IF(RIGHT(T629)="C",(+H629-G629),0)</f>
        <v>0</v>
      </c>
      <c r="O629" s="278">
        <f>IF(RIGHT(T629)="D",(+H629-G629),0)</f>
        <v>0</v>
      </c>
      <c r="P629" s="378"/>
      <c r="Q629" s="378"/>
      <c r="R629" s="378"/>
      <c r="S629" s="378"/>
      <c r="T629" s="187"/>
      <c r="U629" s="187"/>
      <c r="V629" s="187"/>
      <c r="W629" s="302"/>
      <c r="X629" s="266"/>
      <c r="Y629" s="282"/>
      <c r="Z629" s="270"/>
      <c r="AA629" s="273"/>
      <c r="AB629" s="283"/>
      <c r="AC629" s="282"/>
      <c r="AD629" s="282"/>
      <c r="AE629" s="259"/>
      <c r="AF629" s="259"/>
      <c r="AG629" s="259"/>
      <c r="AH629" s="259"/>
      <c r="AI629" s="259"/>
      <c r="AJ629" s="259"/>
      <c r="AK629" s="259"/>
      <c r="AL629" s="259"/>
      <c r="AM629" s="259"/>
      <c r="AN629" s="259"/>
      <c r="AO629" s="259"/>
      <c r="AP629" s="259"/>
      <c r="AQ629" s="259"/>
      <c r="AR629" s="259"/>
      <c r="AS629" s="259"/>
      <c r="AT629" s="259"/>
      <c r="AU629" s="259"/>
    </row>
    <row r="630" spans="1:47" s="297" customFormat="1" ht="30" customHeight="1">
      <c r="A630" s="291"/>
      <c r="B630" s="292"/>
      <c r="C630" s="293" t="s">
        <v>47</v>
      </c>
      <c r="D630" s="292"/>
      <c r="E630" s="274"/>
      <c r="F630" s="275" t="s">
        <v>43</v>
      </c>
      <c r="G630" s="294"/>
      <c r="H630" s="294"/>
      <c r="I630" s="275" t="s">
        <v>43</v>
      </c>
      <c r="J630" s="275" t="s">
        <v>43</v>
      </c>
      <c r="K630" s="275" t="s">
        <v>43</v>
      </c>
      <c r="L630" s="278">
        <f>SUM(L629:L629)</f>
        <v>0</v>
      </c>
      <c r="M630" s="278">
        <f>SUM(M629:M629)</f>
        <v>0</v>
      </c>
      <c r="N630" s="278">
        <f>SUM(N629:N629)</f>
        <v>0</v>
      </c>
      <c r="O630" s="278">
        <f>SUM(O629:O629)</f>
        <v>0</v>
      </c>
      <c r="P630" s="275"/>
      <c r="Q630" s="275"/>
      <c r="R630" s="275"/>
      <c r="S630" s="275"/>
      <c r="T630" s="292"/>
      <c r="U630" s="292"/>
      <c r="V630" s="292"/>
      <c r="W630" s="292"/>
      <c r="X630" s="266"/>
      <c r="Y630" s="282">
        <f>$AE$9-((N630*24))</f>
        <v>744</v>
      </c>
      <c r="Z630" s="270">
        <v>1500</v>
      </c>
      <c r="AA630" s="273"/>
      <c r="AB630" s="283">
        <f t="shared" ref="AB630" si="178">Z630</f>
        <v>1500</v>
      </c>
      <c r="AC630" s="282">
        <f>(AB630*(Y630-L630*24))/Y630</f>
        <v>1500</v>
      </c>
      <c r="AD630" s="282">
        <f t="shared" ref="AD630" si="179">(AC630/AB630)*100</f>
        <v>100</v>
      </c>
      <c r="AE630" s="296"/>
    </row>
    <row r="631" spans="1:47" s="286" customFormat="1" ht="30" customHeight="1">
      <c r="A631" s="270">
        <v>4</v>
      </c>
      <c r="B631" s="262" t="s">
        <v>250</v>
      </c>
      <c r="C631" s="368" t="s">
        <v>251</v>
      </c>
      <c r="D631" s="270">
        <v>1500</v>
      </c>
      <c r="E631" s="274" t="s">
        <v>534</v>
      </c>
      <c r="F631" s="275" t="s">
        <v>43</v>
      </c>
      <c r="G631" s="313"/>
      <c r="H631" s="313"/>
      <c r="I631" s="369"/>
      <c r="J631" s="369"/>
      <c r="K631" s="369"/>
      <c r="L631" s="278">
        <f>IF(RIGHT(T631)="T",(+H631-G631),0)</f>
        <v>0</v>
      </c>
      <c r="M631" s="278">
        <f>IF(RIGHT(T631)="U",(+H631-G631),0)</f>
        <v>0</v>
      </c>
      <c r="N631" s="278">
        <f>IF(RIGHT(T631)="C",(+H631-G631),0)</f>
        <v>0</v>
      </c>
      <c r="O631" s="278">
        <f>IF(RIGHT(T631)="D",(+H631-G631),0)</f>
        <v>0</v>
      </c>
      <c r="P631" s="378"/>
      <c r="Q631" s="378"/>
      <c r="R631" s="378"/>
      <c r="S631" s="378"/>
      <c r="T631" s="187"/>
      <c r="U631" s="187"/>
      <c r="V631" s="187"/>
      <c r="W631" s="302"/>
      <c r="X631" s="266"/>
      <c r="Y631" s="282">
        <f>$AE$9-((N631*24))</f>
        <v>744</v>
      </c>
      <c r="Z631" s="270">
        <v>1500</v>
      </c>
      <c r="AA631" s="273"/>
      <c r="AB631" s="283">
        <f t="shared" ref="AB631:AB672" si="180">Z631</f>
        <v>1500</v>
      </c>
      <c r="AC631" s="282">
        <f>(AB631*(Y631-L631*24))/Y631</f>
        <v>1500</v>
      </c>
      <c r="AD631" s="282">
        <f t="shared" ref="AD631" si="181">(AC631/AB631)*100</f>
        <v>100</v>
      </c>
      <c r="AE631" s="259"/>
      <c r="AF631" s="259"/>
      <c r="AG631" s="259"/>
      <c r="AH631" s="259"/>
      <c r="AI631" s="259"/>
      <c r="AJ631" s="259"/>
      <c r="AK631" s="259"/>
      <c r="AL631" s="259"/>
      <c r="AM631" s="259"/>
      <c r="AN631" s="259"/>
      <c r="AO631" s="259"/>
      <c r="AP631" s="259"/>
      <c r="AQ631" s="259"/>
      <c r="AR631" s="259"/>
      <c r="AS631" s="259"/>
      <c r="AT631" s="259"/>
      <c r="AU631" s="259"/>
    </row>
    <row r="632" spans="1:47" s="286" customFormat="1" ht="30" customHeight="1">
      <c r="A632" s="270">
        <v>5</v>
      </c>
      <c r="B632" s="262" t="s">
        <v>252</v>
      </c>
      <c r="C632" s="368" t="s">
        <v>253</v>
      </c>
      <c r="D632" s="270">
        <v>1500</v>
      </c>
      <c r="E632" s="274" t="s">
        <v>534</v>
      </c>
      <c r="F632" s="275" t="s">
        <v>43</v>
      </c>
      <c r="G632" s="186"/>
      <c r="H632" s="186"/>
      <c r="I632" s="369"/>
      <c r="J632" s="369"/>
      <c r="K632" s="369"/>
      <c r="L632" s="278">
        <f>IF(RIGHT(T632)="T",(+H632-G632),0)</f>
        <v>0</v>
      </c>
      <c r="M632" s="278">
        <f>IF(RIGHT(T632)="U",(+H632-G632),0)</f>
        <v>0</v>
      </c>
      <c r="N632" s="278">
        <f>IF(RIGHT(T632)="C",(+H632-G632),0)</f>
        <v>0</v>
      </c>
      <c r="O632" s="278">
        <f>IF(RIGHT(T632)="D",(+H632-G632),0)</f>
        <v>0</v>
      </c>
      <c r="P632" s="378"/>
      <c r="Q632" s="378"/>
      <c r="R632" s="378"/>
      <c r="S632" s="378"/>
      <c r="T632" s="187"/>
      <c r="U632" s="187"/>
      <c r="V632" s="187"/>
      <c r="W632" s="287"/>
      <c r="X632" s="266"/>
      <c r="Y632" s="282"/>
      <c r="Z632" s="270"/>
      <c r="AA632" s="273"/>
      <c r="AB632" s="283"/>
      <c r="AC632" s="282"/>
      <c r="AD632" s="282"/>
      <c r="AE632" s="259"/>
      <c r="AF632" s="259"/>
      <c r="AG632" s="259"/>
      <c r="AH632" s="259"/>
      <c r="AI632" s="259"/>
      <c r="AJ632" s="259"/>
      <c r="AK632" s="259"/>
      <c r="AL632" s="259"/>
      <c r="AM632" s="259"/>
      <c r="AN632" s="259"/>
      <c r="AO632" s="259"/>
      <c r="AP632" s="259"/>
      <c r="AQ632" s="259"/>
      <c r="AR632" s="259"/>
      <c r="AS632" s="259"/>
      <c r="AT632" s="259"/>
      <c r="AU632" s="259"/>
    </row>
    <row r="633" spans="1:47" s="297" customFormat="1" ht="30" customHeight="1">
      <c r="A633" s="291"/>
      <c r="B633" s="292"/>
      <c r="C633" s="293" t="s">
        <v>47</v>
      </c>
      <c r="D633" s="292"/>
      <c r="E633" s="274"/>
      <c r="F633" s="275" t="s">
        <v>43</v>
      </c>
      <c r="G633" s="294"/>
      <c r="H633" s="294"/>
      <c r="I633" s="275" t="s">
        <v>43</v>
      </c>
      <c r="J633" s="275" t="s">
        <v>43</v>
      </c>
      <c r="K633" s="275" t="s">
        <v>43</v>
      </c>
      <c r="L633" s="278">
        <f>SUM(L632:L632)</f>
        <v>0</v>
      </c>
      <c r="M633" s="278">
        <f>SUM(M632:M632)</f>
        <v>0</v>
      </c>
      <c r="N633" s="278">
        <f>SUM(N632:N632)</f>
        <v>0</v>
      </c>
      <c r="O633" s="278">
        <f>SUM(O632:O632)</f>
        <v>0</v>
      </c>
      <c r="P633" s="275"/>
      <c r="Q633" s="275"/>
      <c r="R633" s="275"/>
      <c r="S633" s="275"/>
      <c r="T633" s="292"/>
      <c r="U633" s="292"/>
      <c r="V633" s="292"/>
      <c r="W633" s="292"/>
      <c r="X633" s="266"/>
      <c r="Y633" s="282">
        <f>$AE$9-((N633*24))</f>
        <v>744</v>
      </c>
      <c r="Z633" s="270">
        <v>1500</v>
      </c>
      <c r="AA633" s="273"/>
      <c r="AB633" s="283">
        <f t="shared" ref="AB633" si="182">Z633</f>
        <v>1500</v>
      </c>
      <c r="AC633" s="282">
        <f>(AB633*(Y633-L633*24))/Y633</f>
        <v>1500</v>
      </c>
      <c r="AD633" s="282">
        <f t="shared" ref="AD633" si="183">(AC633/AB633)*100</f>
        <v>100</v>
      </c>
      <c r="AE633" s="296"/>
    </row>
    <row r="634" spans="1:47" s="286" customFormat="1" ht="30" customHeight="1">
      <c r="A634" s="270">
        <v>6</v>
      </c>
      <c r="B634" s="262" t="s">
        <v>254</v>
      </c>
      <c r="C634" s="368" t="s">
        <v>255</v>
      </c>
      <c r="D634" s="270">
        <v>1500</v>
      </c>
      <c r="E634" s="274" t="s">
        <v>534</v>
      </c>
      <c r="F634" s="275" t="s">
        <v>43</v>
      </c>
      <c r="G634" s="186"/>
      <c r="H634" s="186"/>
      <c r="I634" s="369"/>
      <c r="J634" s="369"/>
      <c r="K634" s="369"/>
      <c r="L634" s="278">
        <f>IF(RIGHT(T634)="T",(+H634-G634),0)</f>
        <v>0</v>
      </c>
      <c r="M634" s="278">
        <f>IF(RIGHT(T634)="U",(+H634-G634),0)</f>
        <v>0</v>
      </c>
      <c r="N634" s="278">
        <f>IF(RIGHT(T634)="C",(+H634-G634),0)</f>
        <v>0</v>
      </c>
      <c r="O634" s="278">
        <f>IF(RIGHT(T634)="D",(+H634-G634),0)</f>
        <v>0</v>
      </c>
      <c r="P634" s="378"/>
      <c r="Q634" s="378"/>
      <c r="R634" s="378"/>
      <c r="S634" s="378"/>
      <c r="T634" s="187"/>
      <c r="U634" s="187"/>
      <c r="V634" s="187"/>
      <c r="W634" s="287"/>
      <c r="X634" s="266"/>
      <c r="Y634" s="282"/>
      <c r="Z634" s="270"/>
      <c r="AA634" s="273"/>
      <c r="AB634" s="283"/>
      <c r="AC634" s="282"/>
      <c r="AD634" s="282"/>
      <c r="AE634" s="259"/>
      <c r="AF634" s="259"/>
      <c r="AG634" s="259"/>
      <c r="AH634" s="259"/>
      <c r="AI634" s="259"/>
      <c r="AJ634" s="259"/>
      <c r="AK634" s="259"/>
      <c r="AL634" s="259"/>
      <c r="AM634" s="259"/>
      <c r="AN634" s="259"/>
      <c r="AO634" s="259"/>
      <c r="AP634" s="259"/>
      <c r="AQ634" s="259"/>
      <c r="AR634" s="259"/>
      <c r="AS634" s="259"/>
      <c r="AT634" s="259"/>
      <c r="AU634" s="259"/>
    </row>
    <row r="635" spans="1:47" s="297" customFormat="1" ht="30" customHeight="1">
      <c r="A635" s="291"/>
      <c r="B635" s="292"/>
      <c r="C635" s="293" t="s">
        <v>47</v>
      </c>
      <c r="D635" s="292"/>
      <c r="E635" s="274"/>
      <c r="F635" s="275" t="s">
        <v>43</v>
      </c>
      <c r="G635" s="294"/>
      <c r="H635" s="294"/>
      <c r="I635" s="275" t="s">
        <v>43</v>
      </c>
      <c r="J635" s="275" t="s">
        <v>43</v>
      </c>
      <c r="K635" s="275" t="s">
        <v>43</v>
      </c>
      <c r="L635" s="278">
        <f>SUM(L634:L634)</f>
        <v>0</v>
      </c>
      <c r="M635" s="278">
        <f>SUM(M634:M634)</f>
        <v>0</v>
      </c>
      <c r="N635" s="278">
        <f>SUM(N634:N634)</f>
        <v>0</v>
      </c>
      <c r="O635" s="278">
        <f>SUM(O634:O634)</f>
        <v>0</v>
      </c>
      <c r="P635" s="275"/>
      <c r="Q635" s="275"/>
      <c r="R635" s="275"/>
      <c r="S635" s="275"/>
      <c r="T635" s="292"/>
      <c r="U635" s="292"/>
      <c r="V635" s="292"/>
      <c r="W635" s="292"/>
      <c r="X635" s="266"/>
      <c r="Y635" s="282">
        <f>$AE$9-((N635*24))</f>
        <v>744</v>
      </c>
      <c r="Z635" s="270">
        <v>1500</v>
      </c>
      <c r="AA635" s="273"/>
      <c r="AB635" s="283">
        <f t="shared" ref="AB635" si="184">Z635</f>
        <v>1500</v>
      </c>
      <c r="AC635" s="282">
        <f>(AB635*(Y635-L635*24))/Y635</f>
        <v>1500</v>
      </c>
      <c r="AD635" s="282">
        <f t="shared" ref="AD635" si="185">(AC635/AB635)*100</f>
        <v>100</v>
      </c>
      <c r="AE635" s="296"/>
    </row>
    <row r="636" spans="1:47" s="286" customFormat="1" ht="30" customHeight="1">
      <c r="A636" s="270">
        <v>11</v>
      </c>
      <c r="B636" s="262" t="s">
        <v>256</v>
      </c>
      <c r="C636" s="368" t="s">
        <v>257</v>
      </c>
      <c r="D636" s="270">
        <v>1500</v>
      </c>
      <c r="E636" s="274" t="s">
        <v>534</v>
      </c>
      <c r="F636" s="275" t="s">
        <v>43</v>
      </c>
      <c r="G636" s="289"/>
      <c r="H636" s="289"/>
      <c r="I636" s="369"/>
      <c r="J636" s="369"/>
      <c r="K636" s="369"/>
      <c r="L636" s="278">
        <f>IF(RIGHT(T636)="T",(+H636-G636),0)</f>
        <v>0</v>
      </c>
      <c r="M636" s="278">
        <f>IF(RIGHT(T636)="U",(+H636-G636),0)</f>
        <v>0</v>
      </c>
      <c r="N636" s="278">
        <f>IF(RIGHT(T636)="C",(+H636-G636),0)</f>
        <v>0</v>
      </c>
      <c r="O636" s="278">
        <f>IF(RIGHT(T636)="D",(+H636-G636),0)</f>
        <v>0</v>
      </c>
      <c r="P636" s="275"/>
      <c r="Q636" s="275"/>
      <c r="R636" s="275"/>
      <c r="S636" s="275"/>
      <c r="T636" s="188"/>
      <c r="U636" s="188"/>
      <c r="V636" s="188"/>
      <c r="W636" s="290"/>
      <c r="X636" s="266"/>
      <c r="Y636" s="282"/>
      <c r="Z636" s="270"/>
      <c r="AA636" s="273"/>
      <c r="AB636" s="283"/>
      <c r="AC636" s="282"/>
      <c r="AD636" s="282"/>
      <c r="AE636" s="259"/>
      <c r="AF636" s="259"/>
      <c r="AG636" s="259"/>
      <c r="AH636" s="259"/>
      <c r="AI636" s="259"/>
      <c r="AJ636" s="259"/>
      <c r="AK636" s="259"/>
      <c r="AL636" s="259"/>
      <c r="AM636" s="259"/>
      <c r="AN636" s="259"/>
      <c r="AO636" s="259"/>
      <c r="AP636" s="259"/>
      <c r="AQ636" s="259"/>
      <c r="AR636" s="259"/>
      <c r="AS636" s="259"/>
      <c r="AT636" s="259"/>
      <c r="AU636" s="259"/>
    </row>
    <row r="637" spans="1:47" s="286" customFormat="1" ht="30" customHeight="1">
      <c r="A637" s="270"/>
      <c r="B637" s="262"/>
      <c r="C637" s="293" t="s">
        <v>47</v>
      </c>
      <c r="D637" s="292"/>
      <c r="E637" s="274"/>
      <c r="F637" s="275" t="s">
        <v>43</v>
      </c>
      <c r="G637" s="294"/>
      <c r="H637" s="294"/>
      <c r="I637" s="275" t="s">
        <v>43</v>
      </c>
      <c r="J637" s="275" t="s">
        <v>43</v>
      </c>
      <c r="K637" s="277"/>
      <c r="L637" s="278">
        <f>SUM(L636:L636)</f>
        <v>0</v>
      </c>
      <c r="M637" s="278">
        <f>SUM(M636:M636)</f>
        <v>0</v>
      </c>
      <c r="N637" s="278">
        <f>SUM(N636:N636)</f>
        <v>0</v>
      </c>
      <c r="O637" s="278">
        <f>SUM(O636:O636)</f>
        <v>0</v>
      </c>
      <c r="P637" s="275"/>
      <c r="Q637" s="275"/>
      <c r="R637" s="275"/>
      <c r="S637" s="275"/>
      <c r="T637" s="378"/>
      <c r="U637" s="378"/>
      <c r="V637" s="378"/>
      <c r="W637" s="386"/>
      <c r="X637" s="266"/>
      <c r="Y637" s="282">
        <f>$AE$9-((N637*24))</f>
        <v>744</v>
      </c>
      <c r="Z637" s="270">
        <v>1500</v>
      </c>
      <c r="AA637" s="273"/>
      <c r="AB637" s="283">
        <f t="shared" ref="AB637" si="186">Z637</f>
        <v>1500</v>
      </c>
      <c r="AC637" s="282">
        <f>(AB637*(Y637-L637*24))/Y637</f>
        <v>1500</v>
      </c>
      <c r="AD637" s="282">
        <f t="shared" ref="AD637" si="187">(AC637/AB637)*100</f>
        <v>100</v>
      </c>
      <c r="AE637" s="259"/>
      <c r="AF637" s="259"/>
      <c r="AG637" s="259"/>
      <c r="AH637" s="259"/>
      <c r="AI637" s="259"/>
      <c r="AJ637" s="259"/>
      <c r="AK637" s="259"/>
      <c r="AL637" s="259"/>
      <c r="AM637" s="259"/>
      <c r="AN637" s="259"/>
      <c r="AO637" s="259"/>
      <c r="AP637" s="259"/>
      <c r="AQ637" s="259"/>
      <c r="AR637" s="259"/>
      <c r="AS637" s="259"/>
      <c r="AT637" s="259"/>
      <c r="AU637" s="259"/>
    </row>
    <row r="638" spans="1:47" s="286" customFormat="1" ht="30" customHeight="1">
      <c r="A638" s="270">
        <v>12</v>
      </c>
      <c r="B638" s="262" t="s">
        <v>258</v>
      </c>
      <c r="C638" s="368" t="s">
        <v>259</v>
      </c>
      <c r="D638" s="270">
        <v>1500</v>
      </c>
      <c r="E638" s="274" t="s">
        <v>534</v>
      </c>
      <c r="F638" s="275" t="s">
        <v>43</v>
      </c>
      <c r="G638" s="337"/>
      <c r="H638" s="337"/>
      <c r="I638" s="275" t="s">
        <v>43</v>
      </c>
      <c r="J638" s="275" t="s">
        <v>43</v>
      </c>
      <c r="K638" s="369"/>
      <c r="L638" s="278">
        <f>IF(RIGHT(T638)="T",(+H638-G638),0)</f>
        <v>0</v>
      </c>
      <c r="M638" s="278">
        <f>IF(RIGHT(T638)="U",(+H638-G638),0)</f>
        <v>0</v>
      </c>
      <c r="N638" s="278">
        <f>IF(RIGHT(T638)="C",(+H638-G638),0)</f>
        <v>0</v>
      </c>
      <c r="O638" s="278">
        <f>IF(RIGHT(T638)="D",(+H638-G638),0)</f>
        <v>0</v>
      </c>
      <c r="P638" s="275"/>
      <c r="Q638" s="275"/>
      <c r="R638" s="275"/>
      <c r="S638" s="275"/>
      <c r="T638" s="300"/>
      <c r="U638" s="300"/>
      <c r="V638" s="300"/>
      <c r="W638" s="301"/>
      <c r="X638" s="266"/>
      <c r="Y638" s="282"/>
      <c r="Z638" s="270"/>
      <c r="AA638" s="273"/>
      <c r="AB638" s="283"/>
      <c r="AC638" s="282"/>
      <c r="AD638" s="282"/>
      <c r="AE638" s="259"/>
      <c r="AF638" s="259"/>
      <c r="AG638" s="259"/>
      <c r="AH638" s="259"/>
      <c r="AI638" s="259"/>
      <c r="AJ638" s="259"/>
      <c r="AK638" s="259"/>
      <c r="AL638" s="259"/>
      <c r="AM638" s="259"/>
      <c r="AN638" s="259"/>
      <c r="AO638" s="259"/>
      <c r="AP638" s="259"/>
      <c r="AQ638" s="259"/>
      <c r="AR638" s="259"/>
      <c r="AS638" s="259"/>
      <c r="AT638" s="259"/>
      <c r="AU638" s="259"/>
    </row>
    <row r="639" spans="1:47" s="286" customFormat="1" ht="30" customHeight="1">
      <c r="A639" s="270"/>
      <c r="B639" s="262"/>
      <c r="C639" s="293" t="s">
        <v>47</v>
      </c>
      <c r="D639" s="292"/>
      <c r="E639" s="274"/>
      <c r="F639" s="275" t="s">
        <v>43</v>
      </c>
      <c r="G639" s="294"/>
      <c r="H639" s="294"/>
      <c r="I639" s="275" t="s">
        <v>43</v>
      </c>
      <c r="J639" s="275" t="s">
        <v>43</v>
      </c>
      <c r="K639" s="277"/>
      <c r="L639" s="278">
        <f>SUM(L638:L638)</f>
        <v>0</v>
      </c>
      <c r="M639" s="278">
        <f>SUM(M638:M638)</f>
        <v>0</v>
      </c>
      <c r="N639" s="278">
        <f>SUM(N638:N638)</f>
        <v>0</v>
      </c>
      <c r="O639" s="278">
        <f>SUM(O638:O638)</f>
        <v>0</v>
      </c>
      <c r="P639" s="275"/>
      <c r="Q639" s="275"/>
      <c r="R639" s="275"/>
      <c r="S639" s="275"/>
      <c r="T639" s="378"/>
      <c r="U639" s="378"/>
      <c r="V639" s="378"/>
      <c r="W639" s="386"/>
      <c r="X639" s="266"/>
      <c r="Y639" s="282">
        <f>$AE$9-((N639*24))</f>
        <v>744</v>
      </c>
      <c r="Z639" s="270">
        <v>1500</v>
      </c>
      <c r="AA639" s="273"/>
      <c r="AB639" s="283">
        <f t="shared" ref="AB639" si="188">Z639</f>
        <v>1500</v>
      </c>
      <c r="AC639" s="282">
        <f>(AB639*(Y639-L639*24))/Y639</f>
        <v>1500</v>
      </c>
      <c r="AD639" s="282">
        <f t="shared" ref="AD639" si="189">(AC639/AB639)*100</f>
        <v>100</v>
      </c>
      <c r="AE639" s="259"/>
      <c r="AF639" s="259"/>
      <c r="AG639" s="259"/>
      <c r="AH639" s="259"/>
      <c r="AI639" s="259"/>
      <c r="AJ639" s="259"/>
      <c r="AK639" s="259"/>
      <c r="AL639" s="259"/>
      <c r="AM639" s="259"/>
      <c r="AN639" s="259"/>
      <c r="AO639" s="259"/>
      <c r="AP639" s="259"/>
      <c r="AQ639" s="259"/>
      <c r="AR639" s="259"/>
      <c r="AS639" s="259"/>
      <c r="AT639" s="259"/>
      <c r="AU639" s="259"/>
    </row>
    <row r="640" spans="1:47" s="286" customFormat="1" ht="35.25" customHeight="1">
      <c r="A640" s="270">
        <v>15</v>
      </c>
      <c r="B640" s="262" t="s">
        <v>435</v>
      </c>
      <c r="C640" s="368" t="s">
        <v>436</v>
      </c>
      <c r="D640" s="270">
        <v>1500</v>
      </c>
      <c r="E640" s="274" t="s">
        <v>534</v>
      </c>
      <c r="F640" s="275" t="s">
        <v>43</v>
      </c>
      <c r="G640" s="289"/>
      <c r="H640" s="289"/>
      <c r="I640" s="275" t="s">
        <v>43</v>
      </c>
      <c r="J640" s="275" t="s">
        <v>43</v>
      </c>
      <c r="K640" s="277"/>
      <c r="L640" s="278">
        <f>IF(RIGHT(T640)="T",(+H640-G640),0)</f>
        <v>0</v>
      </c>
      <c r="M640" s="278">
        <f>IF(RIGHT(T640)="U",(+H640-G640),0)</f>
        <v>0</v>
      </c>
      <c r="N640" s="278">
        <f>IF(RIGHT(T640)="C",(+H640-G640),0)</f>
        <v>0</v>
      </c>
      <c r="O640" s="278">
        <f>IF(RIGHT(T640)="D",(+H640-G640),0)</f>
        <v>0</v>
      </c>
      <c r="P640" s="275"/>
      <c r="Q640" s="275"/>
      <c r="R640" s="275"/>
      <c r="S640" s="275"/>
      <c r="T640" s="188"/>
      <c r="U640" s="188"/>
      <c r="V640" s="188"/>
      <c r="W640" s="290"/>
      <c r="X640" s="266"/>
      <c r="Y640" s="292"/>
      <c r="Z640" s="292"/>
      <c r="AA640" s="292"/>
      <c r="AB640" s="292"/>
      <c r="AC640" s="282"/>
      <c r="AD640" s="292"/>
      <c r="AE640" s="259"/>
      <c r="AF640" s="259"/>
      <c r="AG640" s="259"/>
      <c r="AH640" s="259"/>
      <c r="AI640" s="259"/>
      <c r="AJ640" s="259"/>
      <c r="AK640" s="259"/>
      <c r="AL640" s="259"/>
      <c r="AM640" s="259"/>
      <c r="AN640" s="259"/>
      <c r="AO640" s="259"/>
      <c r="AP640" s="259"/>
      <c r="AQ640" s="259"/>
      <c r="AR640" s="259"/>
      <c r="AS640" s="259"/>
      <c r="AT640" s="259"/>
      <c r="AU640" s="259"/>
    </row>
    <row r="641" spans="1:47" s="286" customFormat="1" ht="35.25" customHeight="1">
      <c r="A641" s="270"/>
      <c r="B641" s="262"/>
      <c r="C641" s="368"/>
      <c r="D641" s="270"/>
      <c r="E641" s="274"/>
      <c r="F641" s="275" t="s">
        <v>43</v>
      </c>
      <c r="G641" s="323"/>
      <c r="H641" s="323"/>
      <c r="I641" s="275" t="s">
        <v>43</v>
      </c>
      <c r="J641" s="275" t="s">
        <v>43</v>
      </c>
      <c r="K641" s="277"/>
      <c r="L641" s="278">
        <f>IF(RIGHT(T641)="T",(+H641-G641),0)</f>
        <v>0</v>
      </c>
      <c r="M641" s="278">
        <f>IF(RIGHT(T641)="U",(+H641-G641),0)</f>
        <v>0</v>
      </c>
      <c r="N641" s="278">
        <f>IF(RIGHT(T641)="C",(+H641-G641),0)</f>
        <v>0</v>
      </c>
      <c r="O641" s="278">
        <f>IF(RIGHT(T641)="D",(+H641-G641),0)</f>
        <v>0</v>
      </c>
      <c r="P641" s="275"/>
      <c r="Q641" s="275"/>
      <c r="R641" s="275"/>
      <c r="S641" s="275"/>
      <c r="T641" s="329"/>
      <c r="U641" s="329"/>
      <c r="V641" s="329"/>
      <c r="W641" s="333"/>
      <c r="X641" s="266"/>
      <c r="Y641" s="292"/>
      <c r="Z641" s="292"/>
      <c r="AA641" s="292"/>
      <c r="AB641" s="292"/>
      <c r="AC641" s="282"/>
      <c r="AD641" s="292"/>
      <c r="AE641" s="259"/>
      <c r="AF641" s="259"/>
      <c r="AG641" s="259"/>
      <c r="AH641" s="259"/>
      <c r="AI641" s="259"/>
      <c r="AJ641" s="259"/>
      <c r="AK641" s="259"/>
      <c r="AL641" s="259"/>
      <c r="AM641" s="259"/>
      <c r="AN641" s="259"/>
      <c r="AO641" s="259"/>
      <c r="AP641" s="259"/>
      <c r="AQ641" s="259"/>
      <c r="AR641" s="259"/>
      <c r="AS641" s="259"/>
      <c r="AT641" s="259"/>
      <c r="AU641" s="259"/>
    </row>
    <row r="642" spans="1:47" s="286" customFormat="1" ht="30" customHeight="1">
      <c r="A642" s="270"/>
      <c r="B642" s="262"/>
      <c r="C642" s="293" t="s">
        <v>47</v>
      </c>
      <c r="D642" s="292"/>
      <c r="E642" s="274"/>
      <c r="F642" s="275" t="s">
        <v>43</v>
      </c>
      <c r="G642" s="294"/>
      <c r="H642" s="294"/>
      <c r="I642" s="275" t="s">
        <v>43</v>
      </c>
      <c r="J642" s="275" t="s">
        <v>43</v>
      </c>
      <c r="K642" s="277"/>
      <c r="L642" s="278">
        <f>SUM(L640:L641)</f>
        <v>0</v>
      </c>
      <c r="M642" s="278">
        <f>SUM(M640:M641)</f>
        <v>0</v>
      </c>
      <c r="N642" s="278">
        <f>SUM(N640:N641)</f>
        <v>0</v>
      </c>
      <c r="O642" s="278">
        <f>SUM(O640:O641)</f>
        <v>0</v>
      </c>
      <c r="P642" s="275"/>
      <c r="Q642" s="275"/>
      <c r="R642" s="275"/>
      <c r="S642" s="275"/>
      <c r="T642" s="292"/>
      <c r="U642" s="292"/>
      <c r="V642" s="292"/>
      <c r="W642" s="308"/>
      <c r="X642" s="266"/>
      <c r="Y642" s="282">
        <f>$AE$9-((N642*24))</f>
        <v>744</v>
      </c>
      <c r="Z642" s="270">
        <v>1500</v>
      </c>
      <c r="AA642" s="273"/>
      <c r="AB642" s="283">
        <f>Z642</f>
        <v>1500</v>
      </c>
      <c r="AC642" s="282">
        <f>(AB642*(Y642-L642*24))/Y642</f>
        <v>1500</v>
      </c>
      <c r="AD642" s="282">
        <f>(AC642/AB642)*100</f>
        <v>100</v>
      </c>
      <c r="AE642" s="259"/>
      <c r="AF642" s="259"/>
      <c r="AG642" s="259"/>
      <c r="AH642" s="259"/>
      <c r="AI642" s="259"/>
      <c r="AJ642" s="259"/>
      <c r="AK642" s="259"/>
      <c r="AL642" s="259"/>
      <c r="AM642" s="259"/>
      <c r="AN642" s="259"/>
      <c r="AO642" s="259"/>
      <c r="AP642" s="259"/>
      <c r="AQ642" s="259"/>
      <c r="AR642" s="259"/>
      <c r="AS642" s="259"/>
      <c r="AT642" s="259"/>
      <c r="AU642" s="259"/>
    </row>
    <row r="643" spans="1:47" s="286" customFormat="1" ht="30" customHeight="1">
      <c r="A643" s="270">
        <v>16</v>
      </c>
      <c r="B643" s="262" t="s">
        <v>449</v>
      </c>
      <c r="C643" s="368" t="s">
        <v>450</v>
      </c>
      <c r="D643" s="270">
        <v>1500</v>
      </c>
      <c r="E643" s="274" t="s">
        <v>534</v>
      </c>
      <c r="F643" s="275" t="s">
        <v>43</v>
      </c>
      <c r="G643" s="323"/>
      <c r="H643" s="323"/>
      <c r="I643" s="275" t="s">
        <v>43</v>
      </c>
      <c r="J643" s="275" t="s">
        <v>43</v>
      </c>
      <c r="K643" s="277"/>
      <c r="L643" s="278">
        <f>IF(RIGHT(T643)="T",(+H643-G643),0)</f>
        <v>0</v>
      </c>
      <c r="M643" s="278">
        <f>IF(RIGHT(T643)="U",(+H643-G643),0)</f>
        <v>0</v>
      </c>
      <c r="N643" s="278">
        <f>IF(RIGHT(T643)="C",(+H643-G643),0)</f>
        <v>0</v>
      </c>
      <c r="O643" s="278">
        <f>IF(RIGHT(T643)="D",(+H643-G643),0)</f>
        <v>0</v>
      </c>
      <c r="P643" s="275"/>
      <c r="Q643" s="275"/>
      <c r="R643" s="275"/>
      <c r="S643" s="275"/>
      <c r="T643" s="336"/>
      <c r="U643" s="336"/>
      <c r="V643" s="336"/>
      <c r="W643" s="333"/>
      <c r="X643" s="266"/>
      <c r="Y643" s="292"/>
      <c r="Z643" s="292"/>
      <c r="AA643" s="292"/>
      <c r="AB643" s="292"/>
      <c r="AC643" s="282"/>
      <c r="AD643" s="292"/>
      <c r="AE643" s="259"/>
      <c r="AF643" s="259"/>
      <c r="AG643" s="259"/>
      <c r="AH643" s="259"/>
      <c r="AI643" s="259"/>
      <c r="AJ643" s="259"/>
      <c r="AK643" s="259"/>
      <c r="AL643" s="259"/>
      <c r="AM643" s="259"/>
      <c r="AN643" s="259"/>
      <c r="AO643" s="259"/>
      <c r="AP643" s="259"/>
      <c r="AQ643" s="259"/>
      <c r="AR643" s="259"/>
      <c r="AS643" s="259"/>
      <c r="AT643" s="259"/>
      <c r="AU643" s="259"/>
    </row>
    <row r="644" spans="1:47" s="286" customFormat="1" ht="30" customHeight="1">
      <c r="A644" s="270"/>
      <c r="B644" s="262"/>
      <c r="C644" s="368"/>
      <c r="D644" s="270"/>
      <c r="E644" s="274"/>
      <c r="F644" s="275" t="s">
        <v>43</v>
      </c>
      <c r="G644" s="323"/>
      <c r="H644" s="323"/>
      <c r="I644" s="275" t="s">
        <v>43</v>
      </c>
      <c r="J644" s="275" t="s">
        <v>43</v>
      </c>
      <c r="K644" s="277"/>
      <c r="L644" s="278">
        <f>IF(RIGHT(T644)="T",(+H644-G644),0)</f>
        <v>0</v>
      </c>
      <c r="M644" s="278">
        <f>IF(RIGHT(T644)="U",(+H644-G644),0)</f>
        <v>0</v>
      </c>
      <c r="N644" s="278">
        <f>IF(RIGHT(T644)="C",(+H644-G644),0)</f>
        <v>0</v>
      </c>
      <c r="O644" s="278">
        <f>IF(RIGHT(T644)="D",(+H644-G644),0)</f>
        <v>0</v>
      </c>
      <c r="P644" s="275"/>
      <c r="Q644" s="275"/>
      <c r="R644" s="275"/>
      <c r="S644" s="275"/>
      <c r="T644" s="329"/>
      <c r="U644" s="329"/>
      <c r="V644" s="329"/>
      <c r="W644" s="333"/>
      <c r="X644" s="266"/>
      <c r="Y644" s="292"/>
      <c r="Z644" s="292"/>
      <c r="AA644" s="292"/>
      <c r="AB644" s="292"/>
      <c r="AC644" s="282"/>
      <c r="AD644" s="292"/>
      <c r="AE644" s="259"/>
      <c r="AF644" s="259"/>
      <c r="AG644" s="259"/>
      <c r="AH644" s="259"/>
      <c r="AI644" s="259"/>
      <c r="AJ644" s="259"/>
      <c r="AK644" s="259"/>
      <c r="AL644" s="259"/>
      <c r="AM644" s="259"/>
      <c r="AN644" s="259"/>
      <c r="AO644" s="259"/>
      <c r="AP644" s="259"/>
      <c r="AQ644" s="259"/>
      <c r="AR644" s="259"/>
      <c r="AS644" s="259"/>
      <c r="AT644" s="259"/>
      <c r="AU644" s="259"/>
    </row>
    <row r="645" spans="1:47" s="286" customFormat="1" ht="30" customHeight="1">
      <c r="A645" s="270"/>
      <c r="B645" s="262"/>
      <c r="C645" s="293" t="s">
        <v>47</v>
      </c>
      <c r="D645" s="292"/>
      <c r="E645" s="274"/>
      <c r="F645" s="275" t="s">
        <v>43</v>
      </c>
      <c r="G645" s="294"/>
      <c r="H645" s="294"/>
      <c r="I645" s="275" t="s">
        <v>43</v>
      </c>
      <c r="J645" s="275" t="s">
        <v>43</v>
      </c>
      <c r="K645" s="277"/>
      <c r="L645" s="278">
        <f>SUM(L643:L644)</f>
        <v>0</v>
      </c>
      <c r="M645" s="278">
        <f>SUM(M643:M644)</f>
        <v>0</v>
      </c>
      <c r="N645" s="278">
        <f>SUM(N643:N644)</f>
        <v>0</v>
      </c>
      <c r="O645" s="278">
        <f>SUM(O643:O644)</f>
        <v>0</v>
      </c>
      <c r="P645" s="275"/>
      <c r="Q645" s="275"/>
      <c r="R645" s="275"/>
      <c r="S645" s="275"/>
      <c r="T645" s="292"/>
      <c r="U645" s="292"/>
      <c r="V645" s="292"/>
      <c r="W645" s="308"/>
      <c r="X645" s="266"/>
      <c r="Y645" s="282">
        <f>$AE$9-((N645*24))</f>
        <v>744</v>
      </c>
      <c r="Z645" s="270">
        <v>1500</v>
      </c>
      <c r="AA645" s="273"/>
      <c r="AB645" s="283">
        <f>Z645</f>
        <v>1500</v>
      </c>
      <c r="AC645" s="282">
        <f>(AB645*(Y645-L645*24))/Y645</f>
        <v>1500</v>
      </c>
      <c r="AD645" s="282">
        <f>(AC645/AB645)*100</f>
        <v>100</v>
      </c>
      <c r="AE645" s="259"/>
      <c r="AF645" s="259"/>
      <c r="AG645" s="259"/>
      <c r="AH645" s="259"/>
      <c r="AI645" s="259"/>
      <c r="AJ645" s="259"/>
      <c r="AK645" s="259"/>
      <c r="AL645" s="259"/>
      <c r="AM645" s="259"/>
      <c r="AN645" s="259"/>
      <c r="AO645" s="259"/>
      <c r="AP645" s="259"/>
      <c r="AQ645" s="259"/>
      <c r="AR645" s="259"/>
      <c r="AS645" s="259"/>
      <c r="AT645" s="259"/>
      <c r="AU645" s="259"/>
    </row>
    <row r="646" spans="1:47" s="286" customFormat="1" ht="30" customHeight="1">
      <c r="A646" s="270">
        <v>17</v>
      </c>
      <c r="B646" s="396" t="s">
        <v>480</v>
      </c>
      <c r="C646" s="341" t="s">
        <v>481</v>
      </c>
      <c r="D646" s="270">
        <v>1500</v>
      </c>
      <c r="E646" s="274" t="s">
        <v>534</v>
      </c>
      <c r="F646" s="275"/>
      <c r="G646" s="323"/>
      <c r="H646" s="323"/>
      <c r="I646" s="275"/>
      <c r="J646" s="275"/>
      <c r="K646" s="277"/>
      <c r="L646" s="278">
        <f>IF(RIGHT(T646)="T",(+H646-G646),0)</f>
        <v>0</v>
      </c>
      <c r="M646" s="278">
        <f>IF(RIGHT(T646)="U",(+H646-G646),0)</f>
        <v>0</v>
      </c>
      <c r="N646" s="278">
        <f>IF(RIGHT(T646)="C",(+H646-G646),0)</f>
        <v>0</v>
      </c>
      <c r="O646" s="278">
        <f>IF(RIGHT(T646)="D",(+H646-G646),0)</f>
        <v>0</v>
      </c>
      <c r="P646" s="275"/>
      <c r="Q646" s="275"/>
      <c r="R646" s="275"/>
      <c r="S646" s="275"/>
      <c r="T646" s="329"/>
      <c r="U646" s="329"/>
      <c r="V646" s="329"/>
      <c r="W646" s="333"/>
      <c r="X646" s="266"/>
      <c r="Y646" s="292"/>
      <c r="Z646" s="292"/>
      <c r="AA646" s="292"/>
      <c r="AB646" s="292"/>
      <c r="AC646" s="282"/>
      <c r="AD646" s="292"/>
      <c r="AE646" s="259"/>
      <c r="AF646" s="259"/>
      <c r="AG646" s="259"/>
      <c r="AH646" s="259"/>
      <c r="AI646" s="259"/>
      <c r="AJ646" s="259"/>
      <c r="AK646" s="259"/>
      <c r="AL646" s="259"/>
      <c r="AM646" s="259"/>
      <c r="AN646" s="259"/>
      <c r="AO646" s="259"/>
      <c r="AP646" s="259"/>
      <c r="AQ646" s="259"/>
      <c r="AR646" s="259"/>
      <c r="AS646" s="259"/>
      <c r="AT646" s="259"/>
      <c r="AU646" s="259"/>
    </row>
    <row r="647" spans="1:47" s="286" customFormat="1" ht="30" customHeight="1">
      <c r="A647" s="270"/>
      <c r="B647" s="396"/>
      <c r="C647" s="341"/>
      <c r="D647" s="270"/>
      <c r="E647" s="274"/>
      <c r="F647" s="275"/>
      <c r="G647" s="323"/>
      <c r="H647" s="323"/>
      <c r="I647" s="275"/>
      <c r="J647" s="275"/>
      <c r="K647" s="277"/>
      <c r="L647" s="278">
        <f>IF(RIGHT(T647)="T",(+H647-G647),0)</f>
        <v>0</v>
      </c>
      <c r="M647" s="278">
        <f>IF(RIGHT(T647)="U",(+H647-G647),0)</f>
        <v>0</v>
      </c>
      <c r="N647" s="278">
        <f>IF(RIGHT(T647)="C",(+H647-G647),0)</f>
        <v>0</v>
      </c>
      <c r="O647" s="278">
        <f>IF(RIGHT(T647)="D",(+H647-G647),0)</f>
        <v>0</v>
      </c>
      <c r="P647" s="275"/>
      <c r="Q647" s="275"/>
      <c r="R647" s="275"/>
      <c r="S647" s="275"/>
      <c r="T647" s="329"/>
      <c r="U647" s="329"/>
      <c r="V647" s="329"/>
      <c r="W647" s="333"/>
      <c r="X647" s="266"/>
      <c r="Y647" s="292"/>
      <c r="Z647" s="292"/>
      <c r="AA647" s="292"/>
      <c r="AB647" s="292"/>
      <c r="AC647" s="282"/>
      <c r="AD647" s="292"/>
      <c r="AE647" s="259"/>
      <c r="AF647" s="259"/>
      <c r="AG647" s="259"/>
      <c r="AH647" s="259"/>
      <c r="AI647" s="259"/>
      <c r="AJ647" s="259"/>
      <c r="AK647" s="259"/>
      <c r="AL647" s="259"/>
      <c r="AM647" s="259"/>
      <c r="AN647" s="259"/>
      <c r="AO647" s="259"/>
      <c r="AP647" s="259"/>
      <c r="AQ647" s="259"/>
      <c r="AR647" s="259"/>
      <c r="AS647" s="259"/>
      <c r="AT647" s="259"/>
      <c r="AU647" s="259"/>
    </row>
    <row r="648" spans="1:47" s="286" customFormat="1" ht="30" customHeight="1">
      <c r="A648" s="270"/>
      <c r="B648" s="262"/>
      <c r="C648" s="293" t="s">
        <v>47</v>
      </c>
      <c r="D648" s="292"/>
      <c r="E648" s="274"/>
      <c r="F648" s="275" t="s">
        <v>43</v>
      </c>
      <c r="G648" s="294"/>
      <c r="H648" s="294"/>
      <c r="I648" s="275" t="s">
        <v>43</v>
      </c>
      <c r="J648" s="275" t="s">
        <v>43</v>
      </c>
      <c r="K648" s="277"/>
      <c r="L648" s="278">
        <f>SUM(L646:L647)</f>
        <v>0</v>
      </c>
      <c r="M648" s="278">
        <f t="shared" ref="M648:O648" si="190">SUM(M646:M647)</f>
        <v>0</v>
      </c>
      <c r="N648" s="278">
        <f t="shared" si="190"/>
        <v>0</v>
      </c>
      <c r="O648" s="278">
        <f t="shared" si="190"/>
        <v>0</v>
      </c>
      <c r="P648" s="275"/>
      <c r="Q648" s="275"/>
      <c r="R648" s="275"/>
      <c r="S648" s="275"/>
      <c r="T648" s="292"/>
      <c r="U648" s="292"/>
      <c r="V648" s="292"/>
      <c r="W648" s="308"/>
      <c r="X648" s="266"/>
      <c r="Y648" s="282">
        <f>$AE$9-((N648*24))</f>
        <v>744</v>
      </c>
      <c r="Z648" s="270">
        <v>1500</v>
      </c>
      <c r="AA648" s="273"/>
      <c r="AB648" s="283">
        <f>Z648</f>
        <v>1500</v>
      </c>
      <c r="AC648" s="282">
        <f>(AB648*(Y648-L648*24))/Y648</f>
        <v>1500</v>
      </c>
      <c r="AD648" s="282">
        <f>(AC648/AB648)*100</f>
        <v>100</v>
      </c>
      <c r="AE648" s="259"/>
      <c r="AF648" s="259"/>
      <c r="AG648" s="259"/>
      <c r="AH648" s="259"/>
      <c r="AI648" s="259"/>
      <c r="AJ648" s="259"/>
      <c r="AK648" s="259"/>
      <c r="AL648" s="259"/>
      <c r="AM648" s="259"/>
      <c r="AN648" s="259"/>
      <c r="AO648" s="259"/>
      <c r="AP648" s="259"/>
      <c r="AQ648" s="259"/>
      <c r="AR648" s="259"/>
      <c r="AS648" s="259"/>
      <c r="AT648" s="259"/>
      <c r="AU648" s="259"/>
    </row>
    <row r="649" spans="1:47" s="286" customFormat="1" ht="30" customHeight="1">
      <c r="A649" s="270">
        <v>18</v>
      </c>
      <c r="B649" s="396" t="s">
        <v>480</v>
      </c>
      <c r="C649" s="341" t="s">
        <v>482</v>
      </c>
      <c r="D649" s="270">
        <v>1500</v>
      </c>
      <c r="E649" s="274" t="s">
        <v>534</v>
      </c>
      <c r="F649" s="275"/>
      <c r="G649" s="289"/>
      <c r="H649" s="289"/>
      <c r="I649" s="275"/>
      <c r="J649" s="275"/>
      <c r="K649" s="277"/>
      <c r="L649" s="278">
        <f>IF(RIGHT(T649)="T",(+H649-G649),0)</f>
        <v>0</v>
      </c>
      <c r="M649" s="278">
        <f>IF(RIGHT(T649)="U",(+H649-G649),0)</f>
        <v>0</v>
      </c>
      <c r="N649" s="278">
        <f>IF(RIGHT(T649)="C",(+H649-G649),0)</f>
        <v>0</v>
      </c>
      <c r="O649" s="278">
        <f>IF(RIGHT(T649)="D",(+H649-G649),0)</f>
        <v>0</v>
      </c>
      <c r="P649" s="275"/>
      <c r="Q649" s="275"/>
      <c r="R649" s="275"/>
      <c r="S649" s="275"/>
      <c r="T649" s="188"/>
      <c r="U649" s="188"/>
      <c r="V649" s="188"/>
      <c r="W649" s="290"/>
      <c r="X649" s="266"/>
      <c r="Y649" s="292"/>
      <c r="Z649" s="292"/>
      <c r="AA649" s="292"/>
      <c r="AB649" s="292"/>
      <c r="AC649" s="282"/>
      <c r="AD649" s="292"/>
      <c r="AE649" s="259"/>
      <c r="AF649" s="259"/>
      <c r="AG649" s="259"/>
      <c r="AH649" s="259"/>
      <c r="AI649" s="259"/>
      <c r="AJ649" s="259"/>
      <c r="AK649" s="259"/>
      <c r="AL649" s="259"/>
      <c r="AM649" s="259"/>
      <c r="AN649" s="259"/>
      <c r="AO649" s="259"/>
      <c r="AP649" s="259"/>
      <c r="AQ649" s="259"/>
      <c r="AR649" s="259"/>
      <c r="AS649" s="259"/>
      <c r="AT649" s="259"/>
      <c r="AU649" s="259"/>
    </row>
    <row r="650" spans="1:47" s="286" customFormat="1" ht="30" customHeight="1">
      <c r="A650" s="270"/>
      <c r="B650" s="396"/>
      <c r="C650" s="341"/>
      <c r="D650" s="270"/>
      <c r="E650" s="274"/>
      <c r="F650" s="275"/>
      <c r="G650" s="323"/>
      <c r="H650" s="323"/>
      <c r="I650" s="275"/>
      <c r="J650" s="275"/>
      <c r="K650" s="277"/>
      <c r="L650" s="278">
        <f>IF(RIGHT(T650)="T",(+H650-G650),0)</f>
        <v>0</v>
      </c>
      <c r="M650" s="278">
        <f>IF(RIGHT(T650)="U",(+H650-G650),0)</f>
        <v>0</v>
      </c>
      <c r="N650" s="278">
        <f>IF(RIGHT(T650)="C",(+H650-G650),0)</f>
        <v>0</v>
      </c>
      <c r="O650" s="278">
        <f>IF(RIGHT(T650)="D",(+H650-G650),0)</f>
        <v>0</v>
      </c>
      <c r="P650" s="275"/>
      <c r="Q650" s="275"/>
      <c r="R650" s="275"/>
      <c r="S650" s="275"/>
      <c r="T650" s="329"/>
      <c r="U650" s="329"/>
      <c r="V650" s="329"/>
      <c r="W650" s="333"/>
      <c r="X650" s="266"/>
      <c r="Y650" s="292"/>
      <c r="Z650" s="292"/>
      <c r="AA650" s="292"/>
      <c r="AB650" s="292"/>
      <c r="AC650" s="282"/>
      <c r="AD650" s="292"/>
      <c r="AE650" s="259"/>
      <c r="AF650" s="259"/>
      <c r="AG650" s="259"/>
      <c r="AH650" s="259"/>
      <c r="AI650" s="259"/>
      <c r="AJ650" s="259"/>
      <c r="AK650" s="259"/>
      <c r="AL650" s="259"/>
      <c r="AM650" s="259"/>
      <c r="AN650" s="259"/>
      <c r="AO650" s="259"/>
      <c r="AP650" s="259"/>
      <c r="AQ650" s="259"/>
      <c r="AR650" s="259"/>
      <c r="AS650" s="259"/>
      <c r="AT650" s="259"/>
      <c r="AU650" s="259"/>
    </row>
    <row r="651" spans="1:47" s="286" customFormat="1" ht="30" customHeight="1">
      <c r="A651" s="270"/>
      <c r="B651" s="262"/>
      <c r="C651" s="293" t="s">
        <v>47</v>
      </c>
      <c r="D651" s="292"/>
      <c r="E651" s="274"/>
      <c r="F651" s="275" t="s">
        <v>43</v>
      </c>
      <c r="G651" s="294"/>
      <c r="H651" s="294"/>
      <c r="I651" s="275" t="s">
        <v>43</v>
      </c>
      <c r="J651" s="275" t="s">
        <v>43</v>
      </c>
      <c r="K651" s="277"/>
      <c r="L651" s="278">
        <f>SUM(L649:L650)</f>
        <v>0</v>
      </c>
      <c r="M651" s="278">
        <f t="shared" ref="M651:O651" si="191">SUM(M649:M650)</f>
        <v>0</v>
      </c>
      <c r="N651" s="278">
        <f t="shared" si="191"/>
        <v>0</v>
      </c>
      <c r="O651" s="278">
        <f t="shared" si="191"/>
        <v>0</v>
      </c>
      <c r="P651" s="275"/>
      <c r="Q651" s="275"/>
      <c r="R651" s="275"/>
      <c r="S651" s="275"/>
      <c r="T651" s="292"/>
      <c r="U651" s="292"/>
      <c r="V651" s="292"/>
      <c r="W651" s="308"/>
      <c r="X651" s="266"/>
      <c r="Y651" s="282">
        <f>$AE$9-((N651*24))</f>
        <v>744</v>
      </c>
      <c r="Z651" s="270">
        <v>1500</v>
      </c>
      <c r="AA651" s="273"/>
      <c r="AB651" s="283">
        <f>Z651</f>
        <v>1500</v>
      </c>
      <c r="AC651" s="282">
        <f>(AB651*(Y651-L651*24))/Y651</f>
        <v>1500</v>
      </c>
      <c r="AD651" s="282">
        <f>(AC651/AB651)*100</f>
        <v>100</v>
      </c>
      <c r="AE651" s="259"/>
      <c r="AF651" s="259"/>
      <c r="AG651" s="259"/>
      <c r="AH651" s="259"/>
      <c r="AI651" s="259"/>
      <c r="AJ651" s="259"/>
      <c r="AK651" s="259"/>
      <c r="AL651" s="259"/>
      <c r="AM651" s="259"/>
      <c r="AN651" s="259"/>
      <c r="AO651" s="259"/>
      <c r="AP651" s="259"/>
      <c r="AQ651" s="259"/>
      <c r="AR651" s="259"/>
      <c r="AS651" s="259"/>
      <c r="AT651" s="259"/>
      <c r="AU651" s="259"/>
    </row>
    <row r="652" spans="1:47" s="286" customFormat="1" ht="30" customHeight="1">
      <c r="A652" s="270">
        <v>19</v>
      </c>
      <c r="B652" s="321" t="s">
        <v>542</v>
      </c>
      <c r="C652" s="341" t="s">
        <v>540</v>
      </c>
      <c r="D652" s="270">
        <v>1500</v>
      </c>
      <c r="E652" s="274" t="s">
        <v>534</v>
      </c>
      <c r="F652" s="275"/>
      <c r="G652" s="186"/>
      <c r="H652" s="186"/>
      <c r="I652" s="275"/>
      <c r="J652" s="275"/>
      <c r="K652" s="277"/>
      <c r="L652" s="278">
        <f>IF(RIGHT(T652)="T",(+H652-G652),0)</f>
        <v>0</v>
      </c>
      <c r="M652" s="278">
        <f>IF(RIGHT(T652)="U",(+H652-G652),0)</f>
        <v>0</v>
      </c>
      <c r="N652" s="278">
        <f>IF(RIGHT(T652)="C",(+H652-G652),0)</f>
        <v>0</v>
      </c>
      <c r="O652" s="278">
        <f>IF(RIGHT(T652)="D",(+H652-G652),0)</f>
        <v>0</v>
      </c>
      <c r="P652" s="275"/>
      <c r="Q652" s="275"/>
      <c r="R652" s="275"/>
      <c r="S652" s="275"/>
      <c r="T652" s="187"/>
      <c r="U652" s="187"/>
      <c r="V652" s="187"/>
      <c r="W652" s="302"/>
      <c r="X652" s="266"/>
      <c r="Y652" s="292"/>
      <c r="Z652" s="292"/>
      <c r="AA652" s="292"/>
      <c r="AB652" s="292"/>
      <c r="AC652" s="282"/>
      <c r="AD652" s="292"/>
      <c r="AE652" s="259"/>
      <c r="AF652" s="259"/>
      <c r="AG652" s="259"/>
      <c r="AH652" s="259"/>
      <c r="AI652" s="259"/>
      <c r="AJ652" s="259"/>
      <c r="AK652" s="259"/>
      <c r="AL652" s="259"/>
      <c r="AM652" s="259"/>
      <c r="AN652" s="259"/>
      <c r="AO652" s="259"/>
      <c r="AP652" s="259"/>
      <c r="AQ652" s="259"/>
      <c r="AR652" s="259"/>
      <c r="AS652" s="259"/>
      <c r="AT652" s="259"/>
      <c r="AU652" s="259"/>
    </row>
    <row r="653" spans="1:47" s="286" customFormat="1" ht="30" customHeight="1">
      <c r="A653" s="270"/>
      <c r="B653" s="320"/>
      <c r="C653" s="341"/>
      <c r="D653" s="270"/>
      <c r="E653" s="274"/>
      <c r="F653" s="275"/>
      <c r="G653" s="323"/>
      <c r="H653" s="323"/>
      <c r="I653" s="275"/>
      <c r="J653" s="275"/>
      <c r="K653" s="277"/>
      <c r="L653" s="278">
        <f>IF(RIGHT(T653)="T",(+H653-G653),0)</f>
        <v>0</v>
      </c>
      <c r="M653" s="278">
        <f>IF(RIGHT(T653)="U",(+H653-G653),0)</f>
        <v>0</v>
      </c>
      <c r="N653" s="278">
        <f>IF(RIGHT(T653)="C",(+H653-G653),0)</f>
        <v>0</v>
      </c>
      <c r="O653" s="278">
        <f>IF(RIGHT(T653)="D",(+H653-G653),0)</f>
        <v>0</v>
      </c>
      <c r="P653" s="275"/>
      <c r="Q653" s="275"/>
      <c r="R653" s="275"/>
      <c r="S653" s="275"/>
      <c r="T653" s="329"/>
      <c r="U653" s="329"/>
      <c r="V653" s="329"/>
      <c r="W653" s="333"/>
      <c r="X653" s="266"/>
      <c r="Y653" s="292"/>
      <c r="Z653" s="292"/>
      <c r="AA653" s="292"/>
      <c r="AB653" s="292"/>
      <c r="AC653" s="282"/>
      <c r="AD653" s="292"/>
      <c r="AE653" s="259"/>
      <c r="AF653" s="259"/>
      <c r="AG653" s="259"/>
      <c r="AH653" s="259"/>
      <c r="AI653" s="259"/>
      <c r="AJ653" s="259"/>
      <c r="AK653" s="259"/>
      <c r="AL653" s="259"/>
      <c r="AM653" s="259"/>
      <c r="AN653" s="259"/>
      <c r="AO653" s="259"/>
      <c r="AP653" s="259"/>
      <c r="AQ653" s="259"/>
      <c r="AR653" s="259"/>
      <c r="AS653" s="259"/>
      <c r="AT653" s="259"/>
      <c r="AU653" s="259"/>
    </row>
    <row r="654" spans="1:47" s="286" customFormat="1" ht="30" customHeight="1">
      <c r="A654" s="270"/>
      <c r="B654" s="262"/>
      <c r="C654" s="293" t="s">
        <v>47</v>
      </c>
      <c r="D654" s="292"/>
      <c r="E654" s="274"/>
      <c r="F654" s="275" t="s">
        <v>43</v>
      </c>
      <c r="G654" s="294"/>
      <c r="H654" s="294"/>
      <c r="I654" s="275" t="s">
        <v>43</v>
      </c>
      <c r="J654" s="275" t="s">
        <v>43</v>
      </c>
      <c r="K654" s="277"/>
      <c r="L654" s="278">
        <f>SUM(L652:L653)</f>
        <v>0</v>
      </c>
      <c r="M654" s="278">
        <f t="shared" ref="M654" si="192">SUM(M652:M653)</f>
        <v>0</v>
      </c>
      <c r="N654" s="278">
        <f t="shared" ref="N654" si="193">SUM(N652:N653)</f>
        <v>0</v>
      </c>
      <c r="O654" s="278">
        <f t="shared" ref="O654" si="194">SUM(O652:O653)</f>
        <v>0</v>
      </c>
      <c r="P654" s="275"/>
      <c r="Q654" s="275"/>
      <c r="R654" s="275"/>
      <c r="S654" s="275"/>
      <c r="T654" s="292"/>
      <c r="U654" s="292"/>
      <c r="V654" s="292"/>
      <c r="W654" s="308"/>
      <c r="X654" s="266"/>
      <c r="Y654" s="282">
        <f>$AE$9-((N654*24))</f>
        <v>744</v>
      </c>
      <c r="Z654" s="270">
        <v>1500</v>
      </c>
      <c r="AA654" s="273"/>
      <c r="AB654" s="283">
        <f>Z654</f>
        <v>1500</v>
      </c>
      <c r="AC654" s="282">
        <f>(AB654*(Y654-L654*24))/Y654</f>
        <v>1500</v>
      </c>
      <c r="AD654" s="282">
        <f>(AC654/AB654)*100</f>
        <v>100</v>
      </c>
      <c r="AE654" s="259"/>
      <c r="AF654" s="259"/>
      <c r="AG654" s="259"/>
      <c r="AH654" s="259"/>
      <c r="AI654" s="259"/>
      <c r="AJ654" s="259"/>
      <c r="AK654" s="259"/>
      <c r="AL654" s="259"/>
      <c r="AM654" s="259"/>
      <c r="AN654" s="259"/>
      <c r="AO654" s="259"/>
      <c r="AP654" s="259"/>
      <c r="AQ654" s="259"/>
      <c r="AR654" s="259"/>
      <c r="AS654" s="259"/>
      <c r="AT654" s="259"/>
      <c r="AU654" s="259"/>
    </row>
    <row r="655" spans="1:47" s="286" customFormat="1" ht="30" customHeight="1">
      <c r="A655" s="270">
        <v>20</v>
      </c>
      <c r="B655" s="321" t="s">
        <v>543</v>
      </c>
      <c r="C655" s="341" t="s">
        <v>541</v>
      </c>
      <c r="D655" s="270">
        <v>1500</v>
      </c>
      <c r="E655" s="274" t="s">
        <v>534</v>
      </c>
      <c r="F655" s="275"/>
      <c r="G655" s="289"/>
      <c r="H655" s="289"/>
      <c r="I655" s="275"/>
      <c r="J655" s="275"/>
      <c r="K655" s="277"/>
      <c r="L655" s="278">
        <f>IF(RIGHT(T655)="T",(+H655-G655),0)</f>
        <v>0</v>
      </c>
      <c r="M655" s="278">
        <f>IF(RIGHT(T655)="U",(+H655-G655),0)</f>
        <v>0</v>
      </c>
      <c r="N655" s="278">
        <f>IF(RIGHT(T655)="C",(+H655-G655),0)</f>
        <v>0</v>
      </c>
      <c r="O655" s="278">
        <f>IF(RIGHT(T655)="D",(+H655-G655),0)</f>
        <v>0</v>
      </c>
      <c r="P655" s="275"/>
      <c r="Q655" s="275"/>
      <c r="R655" s="275"/>
      <c r="S655" s="275"/>
      <c r="T655" s="188"/>
      <c r="U655" s="188"/>
      <c r="V655" s="188"/>
      <c r="W655" s="290"/>
      <c r="X655" s="266"/>
      <c r="Y655" s="292"/>
      <c r="Z655" s="292"/>
      <c r="AA655" s="292"/>
      <c r="AB655" s="292"/>
      <c r="AC655" s="282"/>
      <c r="AD655" s="292"/>
      <c r="AE655" s="259"/>
      <c r="AF655" s="259"/>
      <c r="AG655" s="259"/>
      <c r="AH655" s="259"/>
      <c r="AI655" s="259"/>
      <c r="AJ655" s="259"/>
      <c r="AK655" s="259"/>
      <c r="AL655" s="259"/>
      <c r="AM655" s="259"/>
      <c r="AN655" s="259"/>
      <c r="AO655" s="259"/>
      <c r="AP655" s="259"/>
      <c r="AQ655" s="259"/>
      <c r="AR655" s="259"/>
      <c r="AS655" s="259"/>
      <c r="AT655" s="259"/>
      <c r="AU655" s="259"/>
    </row>
    <row r="656" spans="1:47" s="286" customFormat="1" ht="30" customHeight="1">
      <c r="A656" s="270"/>
      <c r="B656" s="396"/>
      <c r="C656" s="341"/>
      <c r="D656" s="270"/>
      <c r="E656" s="274"/>
      <c r="F656" s="275"/>
      <c r="G656" s="323"/>
      <c r="H656" s="323"/>
      <c r="I656" s="275"/>
      <c r="J656" s="275"/>
      <c r="K656" s="277"/>
      <c r="L656" s="278">
        <f>IF(RIGHT(T656)="T",(+H656-G656),0)</f>
        <v>0</v>
      </c>
      <c r="M656" s="278">
        <f>IF(RIGHT(T656)="U",(+H656-G656),0)</f>
        <v>0</v>
      </c>
      <c r="N656" s="278">
        <f>IF(RIGHT(T656)="C",(+H656-G656),0)</f>
        <v>0</v>
      </c>
      <c r="O656" s="278">
        <f>IF(RIGHT(T656)="D",(+H656-G656),0)</f>
        <v>0</v>
      </c>
      <c r="P656" s="275"/>
      <c r="Q656" s="275"/>
      <c r="R656" s="275"/>
      <c r="S656" s="275"/>
      <c r="T656" s="329"/>
      <c r="U656" s="329"/>
      <c r="V656" s="329"/>
      <c r="W656" s="333"/>
      <c r="X656" s="266"/>
      <c r="Y656" s="292"/>
      <c r="Z656" s="292"/>
      <c r="AA656" s="292"/>
      <c r="AB656" s="292"/>
      <c r="AC656" s="282"/>
      <c r="AD656" s="292"/>
      <c r="AE656" s="259"/>
      <c r="AF656" s="259"/>
      <c r="AG656" s="259"/>
      <c r="AH656" s="259"/>
      <c r="AI656" s="259"/>
      <c r="AJ656" s="259"/>
      <c r="AK656" s="259"/>
      <c r="AL656" s="259"/>
      <c r="AM656" s="259"/>
      <c r="AN656" s="259"/>
      <c r="AO656" s="259"/>
      <c r="AP656" s="259"/>
      <c r="AQ656" s="259"/>
      <c r="AR656" s="259"/>
      <c r="AS656" s="259"/>
      <c r="AT656" s="259"/>
      <c r="AU656" s="259"/>
    </row>
    <row r="657" spans="1:47" s="286" customFormat="1" ht="30" customHeight="1">
      <c r="A657" s="270"/>
      <c r="B657" s="262"/>
      <c r="C657" s="293" t="s">
        <v>47</v>
      </c>
      <c r="D657" s="292"/>
      <c r="E657" s="274"/>
      <c r="F657" s="275" t="s">
        <v>43</v>
      </c>
      <c r="G657" s="294"/>
      <c r="H657" s="294"/>
      <c r="I657" s="275" t="s">
        <v>43</v>
      </c>
      <c r="J657" s="275" t="s">
        <v>43</v>
      </c>
      <c r="K657" s="277"/>
      <c r="L657" s="278">
        <f>SUM(L655:L656)</f>
        <v>0</v>
      </c>
      <c r="M657" s="278">
        <f t="shared" ref="M657" si="195">SUM(M655:M656)</f>
        <v>0</v>
      </c>
      <c r="N657" s="278">
        <f t="shared" ref="N657" si="196">SUM(N655:N656)</f>
        <v>0</v>
      </c>
      <c r="O657" s="278">
        <f t="shared" ref="O657" si="197">SUM(O655:O656)</f>
        <v>0</v>
      </c>
      <c r="P657" s="275"/>
      <c r="Q657" s="275"/>
      <c r="R657" s="275"/>
      <c r="S657" s="275"/>
      <c r="T657" s="292"/>
      <c r="U657" s="292"/>
      <c r="V657" s="292"/>
      <c r="W657" s="308"/>
      <c r="X657" s="266"/>
      <c r="Y657" s="282">
        <f>$AE$9-((N657*24))</f>
        <v>744</v>
      </c>
      <c r="Z657" s="270">
        <v>1500</v>
      </c>
      <c r="AA657" s="273"/>
      <c r="AB657" s="283">
        <f>Z657</f>
        <v>1500</v>
      </c>
      <c r="AC657" s="282">
        <f>(AB657*(Y657-L657*24))/Y657</f>
        <v>1500</v>
      </c>
      <c r="AD657" s="282">
        <f>(AC657/AB657)*100</f>
        <v>100</v>
      </c>
      <c r="AE657" s="259"/>
      <c r="AF657" s="259"/>
      <c r="AG657" s="259"/>
      <c r="AH657" s="259"/>
      <c r="AI657" s="259"/>
      <c r="AJ657" s="259"/>
      <c r="AK657" s="259"/>
      <c r="AL657" s="259"/>
      <c r="AM657" s="259"/>
      <c r="AN657" s="259"/>
      <c r="AO657" s="259"/>
      <c r="AP657" s="259"/>
      <c r="AQ657" s="259"/>
      <c r="AR657" s="259"/>
      <c r="AS657" s="259"/>
      <c r="AT657" s="259"/>
      <c r="AU657" s="259"/>
    </row>
    <row r="658" spans="1:47" s="286" customFormat="1" ht="30" customHeight="1">
      <c r="A658" s="270"/>
      <c r="B658" s="262"/>
      <c r="C658" s="293"/>
      <c r="D658" s="292"/>
      <c r="E658" s="274"/>
      <c r="F658" s="275"/>
      <c r="G658" s="294"/>
      <c r="H658" s="294"/>
      <c r="I658" s="275"/>
      <c r="J658" s="275"/>
      <c r="K658" s="277"/>
      <c r="L658" s="278"/>
      <c r="M658" s="278"/>
      <c r="N658" s="278"/>
      <c r="O658" s="278"/>
      <c r="P658" s="275"/>
      <c r="Q658" s="275"/>
      <c r="R658" s="275"/>
      <c r="S658" s="275"/>
      <c r="T658" s="292"/>
      <c r="U658" s="292"/>
      <c r="V658" s="292"/>
      <c r="W658" s="308"/>
      <c r="X658" s="266"/>
      <c r="Y658" s="282"/>
      <c r="Z658" s="270"/>
      <c r="AA658" s="273"/>
      <c r="AB658" s="283"/>
      <c r="AC658" s="282"/>
      <c r="AD658" s="282"/>
      <c r="AE658" s="259"/>
      <c r="AF658" s="259"/>
      <c r="AG658" s="259"/>
      <c r="AH658" s="259"/>
      <c r="AI658" s="259"/>
      <c r="AJ658" s="259"/>
      <c r="AK658" s="259"/>
      <c r="AL658" s="259"/>
      <c r="AM658" s="259"/>
      <c r="AN658" s="259"/>
      <c r="AO658" s="259"/>
      <c r="AP658" s="259"/>
      <c r="AQ658" s="259"/>
      <c r="AR658" s="259"/>
      <c r="AS658" s="259"/>
      <c r="AT658" s="259"/>
      <c r="AU658" s="259"/>
    </row>
    <row r="659" spans="1:47" s="286" customFormat="1" ht="30" customHeight="1">
      <c r="A659" s="345" t="s">
        <v>38</v>
      </c>
      <c r="B659" s="345"/>
      <c r="C659" s="263" t="s">
        <v>260</v>
      </c>
      <c r="D659" s="397"/>
      <c r="E659" s="274" t="s">
        <v>534</v>
      </c>
      <c r="F659" s="275" t="s">
        <v>43</v>
      </c>
      <c r="G659" s="261"/>
      <c r="H659" s="261"/>
      <c r="I659" s="264"/>
      <c r="J659" s="264"/>
      <c r="K659" s="264"/>
      <c r="L659" s="388"/>
      <c r="M659" s="388"/>
      <c r="N659" s="388"/>
      <c r="O659" s="388"/>
      <c r="P659" s="388"/>
      <c r="Q659" s="388"/>
      <c r="R659" s="388"/>
      <c r="S659" s="388"/>
      <c r="T659" s="389"/>
      <c r="U659" s="389"/>
      <c r="V659" s="389"/>
      <c r="W659" s="274"/>
      <c r="X659" s="266"/>
      <c r="Y659" s="282"/>
      <c r="Z659" s="397"/>
      <c r="AA659" s="262"/>
      <c r="AB659" s="283"/>
      <c r="AC659" s="282"/>
      <c r="AD659" s="389"/>
      <c r="AE659" s="259"/>
      <c r="AF659" s="259"/>
      <c r="AG659" s="259"/>
      <c r="AH659" s="259"/>
      <c r="AI659" s="259"/>
      <c r="AJ659" s="259"/>
      <c r="AK659" s="259"/>
      <c r="AL659" s="259"/>
      <c r="AM659" s="259"/>
      <c r="AN659" s="259"/>
      <c r="AO659" s="259"/>
      <c r="AP659" s="259"/>
      <c r="AQ659" s="259"/>
      <c r="AR659" s="259"/>
      <c r="AS659" s="259"/>
      <c r="AT659" s="259"/>
      <c r="AU659" s="259"/>
    </row>
    <row r="660" spans="1:47" s="286" customFormat="1" ht="30" customHeight="1">
      <c r="A660" s="270">
        <v>1</v>
      </c>
      <c r="B660" s="262" t="s">
        <v>265</v>
      </c>
      <c r="C660" s="341" t="s">
        <v>483</v>
      </c>
      <c r="D660" s="270">
        <v>315</v>
      </c>
      <c r="E660" s="274" t="s">
        <v>534</v>
      </c>
      <c r="F660" s="275" t="s">
        <v>43</v>
      </c>
      <c r="G660" s="289"/>
      <c r="H660" s="289"/>
      <c r="I660" s="369"/>
      <c r="J660" s="369"/>
      <c r="K660" s="369"/>
      <c r="L660" s="278">
        <f>IF(RIGHT(T660)="T",(+H660-G660),0)</f>
        <v>0</v>
      </c>
      <c r="M660" s="278">
        <f>IF(RIGHT(T660)="U",(+H660-G660),0)</f>
        <v>0</v>
      </c>
      <c r="N660" s="278">
        <f>IF(RIGHT(T660)="C",(+H660-G660),0)</f>
        <v>0</v>
      </c>
      <c r="O660" s="278">
        <f>IF(RIGHT(T660)="D",(+H660-G660),0)</f>
        <v>0</v>
      </c>
      <c r="P660" s="279"/>
      <c r="Q660" s="279"/>
      <c r="R660" s="279"/>
      <c r="S660" s="279"/>
      <c r="T660" s="188"/>
      <c r="U660" s="188"/>
      <c r="V660" s="188"/>
      <c r="W660" s="290"/>
      <c r="X660" s="266"/>
      <c r="Y660" s="282"/>
      <c r="Z660" s="270"/>
      <c r="AA660" s="273"/>
      <c r="AB660" s="283"/>
      <c r="AC660" s="282"/>
      <c r="AD660" s="282"/>
      <c r="AE660" s="259"/>
      <c r="AF660" s="259"/>
      <c r="AG660" s="259"/>
      <c r="AH660" s="259"/>
      <c r="AI660" s="259"/>
      <c r="AJ660" s="259"/>
      <c r="AK660" s="259"/>
      <c r="AL660" s="259"/>
      <c r="AM660" s="259"/>
      <c r="AN660" s="259"/>
      <c r="AO660" s="259"/>
      <c r="AP660" s="259"/>
      <c r="AQ660" s="259"/>
      <c r="AR660" s="259"/>
      <c r="AS660" s="259"/>
      <c r="AT660" s="259"/>
      <c r="AU660" s="259"/>
    </row>
    <row r="661" spans="1:47" s="286" customFormat="1" ht="30" customHeight="1">
      <c r="A661" s="270"/>
      <c r="B661" s="262"/>
      <c r="C661" s="341"/>
      <c r="D661" s="270"/>
      <c r="E661" s="274"/>
      <c r="F661" s="275"/>
      <c r="G661" s="289"/>
      <c r="H661" s="289"/>
      <c r="I661" s="369"/>
      <c r="J661" s="369"/>
      <c r="K661" s="369"/>
      <c r="L661" s="278">
        <f>IF(RIGHT(T661)="T",(+H661-G661),0)</f>
        <v>0</v>
      </c>
      <c r="M661" s="278">
        <f>IF(RIGHT(T661)="U",(+H661-G661),0)</f>
        <v>0</v>
      </c>
      <c r="N661" s="278">
        <f>IF(RIGHT(T661)="C",(+H661-G661),0)</f>
        <v>0</v>
      </c>
      <c r="O661" s="278">
        <f>IF(RIGHT(T661)="D",(+H661-G661),0)</f>
        <v>0</v>
      </c>
      <c r="P661" s="279"/>
      <c r="Q661" s="279"/>
      <c r="R661" s="279"/>
      <c r="S661" s="279"/>
      <c r="T661" s="289"/>
      <c r="U661" s="289"/>
      <c r="V661" s="289"/>
      <c r="W661" s="290"/>
      <c r="X661" s="266"/>
      <c r="Y661" s="282"/>
      <c r="Z661" s="270"/>
      <c r="AA661" s="273"/>
      <c r="AB661" s="283"/>
      <c r="AC661" s="282"/>
      <c r="AD661" s="282"/>
      <c r="AE661" s="259"/>
      <c r="AF661" s="259"/>
      <c r="AG661" s="259"/>
      <c r="AH661" s="259"/>
      <c r="AI661" s="259"/>
      <c r="AJ661" s="259"/>
      <c r="AK661" s="259"/>
      <c r="AL661" s="259"/>
      <c r="AM661" s="259"/>
      <c r="AN661" s="259"/>
      <c r="AO661" s="259"/>
      <c r="AP661" s="259"/>
      <c r="AQ661" s="259"/>
      <c r="AR661" s="259"/>
      <c r="AS661" s="259"/>
      <c r="AT661" s="259"/>
      <c r="AU661" s="259"/>
    </row>
    <row r="662" spans="1:47" s="297" customFormat="1" ht="30" customHeight="1">
      <c r="A662" s="291"/>
      <c r="B662" s="292"/>
      <c r="C662" s="293" t="s">
        <v>47</v>
      </c>
      <c r="D662" s="292"/>
      <c r="E662" s="274"/>
      <c r="F662" s="275" t="s">
        <v>43</v>
      </c>
      <c r="G662" s="294"/>
      <c r="H662" s="294"/>
      <c r="I662" s="275" t="s">
        <v>43</v>
      </c>
      <c r="J662" s="275" t="s">
        <v>43</v>
      </c>
      <c r="K662" s="275" t="s">
        <v>43</v>
      </c>
      <c r="L662" s="278">
        <f>SUM(L660:L661)</f>
        <v>0</v>
      </c>
      <c r="M662" s="278">
        <f t="shared" ref="M662:O662" si="198">SUM(M660:M661)</f>
        <v>0</v>
      </c>
      <c r="N662" s="278">
        <f t="shared" si="198"/>
        <v>0</v>
      </c>
      <c r="O662" s="278">
        <f t="shared" si="198"/>
        <v>0</v>
      </c>
      <c r="P662" s="275"/>
      <c r="Q662" s="275"/>
      <c r="R662" s="275"/>
      <c r="S662" s="275"/>
      <c r="T662" s="292"/>
      <c r="U662" s="292"/>
      <c r="V662" s="292"/>
      <c r="W662" s="292"/>
      <c r="X662" s="266"/>
      <c r="Y662" s="282">
        <f>$AE$9-((N662*24))</f>
        <v>744</v>
      </c>
      <c r="Z662" s="270">
        <v>315</v>
      </c>
      <c r="AA662" s="273"/>
      <c r="AB662" s="283">
        <f t="shared" ref="AB662" si="199">Z662</f>
        <v>315</v>
      </c>
      <c r="AC662" s="282">
        <f>(AB662*(Y662-L662*24))/Y662</f>
        <v>315</v>
      </c>
      <c r="AD662" s="282">
        <f t="shared" ref="AD662" si="200">(AC662/AB662)*100</f>
        <v>100</v>
      </c>
      <c r="AE662" s="296"/>
    </row>
    <row r="663" spans="1:47" s="286" customFormat="1" ht="30" customHeight="1">
      <c r="A663" s="270">
        <v>2</v>
      </c>
      <c r="B663" s="262" t="s">
        <v>261</v>
      </c>
      <c r="C663" s="368" t="s">
        <v>262</v>
      </c>
      <c r="D663" s="270">
        <v>315</v>
      </c>
      <c r="E663" s="274" t="s">
        <v>534</v>
      </c>
      <c r="F663" s="275" t="s">
        <v>43</v>
      </c>
      <c r="G663" s="289"/>
      <c r="H663" s="289"/>
      <c r="I663" s="369"/>
      <c r="J663" s="369"/>
      <c r="K663" s="369"/>
      <c r="L663" s="278">
        <f>IF(RIGHT(T663)="T",(+H663-G663),0)</f>
        <v>0</v>
      </c>
      <c r="M663" s="278">
        <f>IF(RIGHT(T663)="U",(+H663-G663),0)</f>
        <v>0</v>
      </c>
      <c r="N663" s="278">
        <f>IF(RIGHT(T663)="C",(+H663-G663),0)</f>
        <v>0</v>
      </c>
      <c r="O663" s="278">
        <f>IF(RIGHT(T663)="D",(+H663-G663),0)</f>
        <v>0</v>
      </c>
      <c r="P663" s="378"/>
      <c r="Q663" s="378"/>
      <c r="R663" s="378"/>
      <c r="S663" s="378"/>
      <c r="T663" s="188"/>
      <c r="U663" s="188"/>
      <c r="V663" s="188"/>
      <c r="W663" s="290"/>
      <c r="X663" s="266"/>
      <c r="Y663" s="282">
        <f>$AE$9-((N663*24))</f>
        <v>744</v>
      </c>
      <c r="Z663" s="270">
        <v>315</v>
      </c>
      <c r="AA663" s="273"/>
      <c r="AB663" s="283">
        <f t="shared" si="180"/>
        <v>315</v>
      </c>
      <c r="AC663" s="282">
        <f>(AB663*(Y663-L663*24))/Y663</f>
        <v>315</v>
      </c>
      <c r="AD663" s="282">
        <f t="shared" ref="AD663:AD688" si="201">(AC663/AB663)*100</f>
        <v>100</v>
      </c>
      <c r="AE663" s="259"/>
      <c r="AF663" s="259"/>
      <c r="AG663" s="259"/>
      <c r="AH663" s="259"/>
      <c r="AI663" s="259"/>
      <c r="AJ663" s="259"/>
      <c r="AK663" s="259"/>
      <c r="AL663" s="259"/>
      <c r="AM663" s="259"/>
      <c r="AN663" s="259"/>
      <c r="AO663" s="259"/>
      <c r="AP663" s="259"/>
      <c r="AQ663" s="259"/>
      <c r="AR663" s="259"/>
      <c r="AS663" s="259"/>
      <c r="AT663" s="259"/>
      <c r="AU663" s="259"/>
    </row>
    <row r="664" spans="1:47" s="286" customFormat="1" ht="30" customHeight="1">
      <c r="A664" s="270">
        <v>3</v>
      </c>
      <c r="B664" s="262" t="s">
        <v>263</v>
      </c>
      <c r="C664" s="368" t="s">
        <v>264</v>
      </c>
      <c r="D664" s="270">
        <v>315</v>
      </c>
      <c r="E664" s="274" t="s">
        <v>534</v>
      </c>
      <c r="F664" s="275" t="s">
        <v>43</v>
      </c>
      <c r="G664" s="289"/>
      <c r="H664" s="289"/>
      <c r="I664" s="369"/>
      <c r="J664" s="369"/>
      <c r="K664" s="369"/>
      <c r="L664" s="278">
        <f>IF(RIGHT(T664)="T",(+H664-G664),0)</f>
        <v>0</v>
      </c>
      <c r="M664" s="278">
        <f>IF(RIGHT(T664)="U",(+H664-G664),0)</f>
        <v>0</v>
      </c>
      <c r="N664" s="278">
        <f>IF(RIGHT(T664)="C",(+H664-G664),0)</f>
        <v>0</v>
      </c>
      <c r="O664" s="278">
        <f>IF(RIGHT(T664)="D",(+H664-G664),0)</f>
        <v>0</v>
      </c>
      <c r="P664" s="378"/>
      <c r="Q664" s="378"/>
      <c r="R664" s="378"/>
      <c r="S664" s="378"/>
      <c r="T664" s="188"/>
      <c r="U664" s="188"/>
      <c r="V664" s="188"/>
      <c r="W664" s="290"/>
      <c r="X664" s="266"/>
      <c r="Y664" s="282">
        <f>$AE$9-((N664*24))</f>
        <v>744</v>
      </c>
      <c r="Z664" s="270">
        <v>315</v>
      </c>
      <c r="AA664" s="273"/>
      <c r="AB664" s="283">
        <f t="shared" si="180"/>
        <v>315</v>
      </c>
      <c r="AC664" s="282">
        <f>(AB664*(Y664-L664*24))/Y664</f>
        <v>315</v>
      </c>
      <c r="AD664" s="282">
        <f t="shared" si="201"/>
        <v>100</v>
      </c>
      <c r="AE664" s="259"/>
      <c r="AF664" s="259"/>
      <c r="AG664" s="259"/>
      <c r="AH664" s="259"/>
      <c r="AI664" s="259"/>
      <c r="AJ664" s="259"/>
      <c r="AK664" s="259"/>
      <c r="AL664" s="259"/>
      <c r="AM664" s="259"/>
      <c r="AN664" s="259"/>
      <c r="AO664" s="259"/>
      <c r="AP664" s="259"/>
      <c r="AQ664" s="259"/>
      <c r="AR664" s="259"/>
      <c r="AS664" s="259"/>
      <c r="AT664" s="259"/>
      <c r="AU664" s="259"/>
    </row>
    <row r="665" spans="1:47" s="286" customFormat="1" ht="30" customHeight="1">
      <c r="A665" s="270">
        <v>4</v>
      </c>
      <c r="B665" s="262" t="s">
        <v>443</v>
      </c>
      <c r="C665" s="368" t="s">
        <v>444</v>
      </c>
      <c r="D665" s="270">
        <v>315</v>
      </c>
      <c r="E665" s="274" t="s">
        <v>534</v>
      </c>
      <c r="F665" s="275"/>
      <c r="G665" s="345"/>
      <c r="H665" s="345"/>
      <c r="I665" s="369"/>
      <c r="J665" s="369"/>
      <c r="K665" s="369"/>
      <c r="L665" s="278">
        <f>IF(RIGHT(T665)="T",(+H665-G665),0)</f>
        <v>0</v>
      </c>
      <c r="M665" s="278">
        <f>IF(RIGHT(T665)="U",(+H665-G665),0)</f>
        <v>0</v>
      </c>
      <c r="N665" s="278">
        <f>IF(RIGHT(T665)="C",(+H665-G665),0)</f>
        <v>0</v>
      </c>
      <c r="O665" s="278">
        <f>IF(RIGHT(T665)="D",(+H665-G665),0)</f>
        <v>0</v>
      </c>
      <c r="P665" s="378"/>
      <c r="Q665" s="378"/>
      <c r="R665" s="378"/>
      <c r="S665" s="378"/>
      <c r="T665" s="378"/>
      <c r="U665" s="378"/>
      <c r="V665" s="378"/>
      <c r="W665" s="386"/>
      <c r="X665" s="266"/>
      <c r="Y665" s="282">
        <f>$AE$9-((N665*24))</f>
        <v>744</v>
      </c>
      <c r="Z665" s="270">
        <v>315</v>
      </c>
      <c r="AA665" s="273"/>
      <c r="AB665" s="283">
        <f>Z665</f>
        <v>315</v>
      </c>
      <c r="AC665" s="282">
        <f>(AB665*(Y665-L665*24))/Y665</f>
        <v>315</v>
      </c>
      <c r="AD665" s="282">
        <f>(AC665/AB665)*100</f>
        <v>100</v>
      </c>
      <c r="AE665" s="259"/>
      <c r="AF665" s="259"/>
      <c r="AG665" s="259"/>
      <c r="AH665" s="259"/>
      <c r="AI665" s="259"/>
      <c r="AJ665" s="259"/>
      <c r="AK665" s="259"/>
      <c r="AL665" s="259"/>
      <c r="AM665" s="259"/>
      <c r="AN665" s="259"/>
      <c r="AO665" s="259"/>
      <c r="AP665" s="259"/>
      <c r="AQ665" s="259"/>
      <c r="AR665" s="259"/>
      <c r="AS665" s="259"/>
      <c r="AT665" s="259"/>
      <c r="AU665" s="259"/>
    </row>
    <row r="666" spans="1:47" s="286" customFormat="1" ht="30" customHeight="1">
      <c r="A666" s="270">
        <v>5</v>
      </c>
      <c r="B666" s="262" t="s">
        <v>266</v>
      </c>
      <c r="C666" s="368" t="s">
        <v>267</v>
      </c>
      <c r="D666" s="270">
        <v>315</v>
      </c>
      <c r="E666" s="274" t="s">
        <v>534</v>
      </c>
      <c r="F666" s="275" t="s">
        <v>43</v>
      </c>
      <c r="G666" s="289"/>
      <c r="H666" s="289"/>
      <c r="I666" s="369"/>
      <c r="J666" s="369"/>
      <c r="K666" s="369"/>
      <c r="L666" s="278">
        <f>IF(RIGHT(T666)="T",(+H666-G666),0)</f>
        <v>0</v>
      </c>
      <c r="M666" s="278">
        <f>IF(RIGHT(T666)="U",(+H666-G666),0)</f>
        <v>0</v>
      </c>
      <c r="N666" s="278">
        <f>IF(RIGHT(T666)="C",(+H666-G666),0)</f>
        <v>0</v>
      </c>
      <c r="O666" s="278">
        <f>IF(RIGHT(T666)="D",(+H666-G666),0)</f>
        <v>0</v>
      </c>
      <c r="P666" s="279"/>
      <c r="Q666" s="279"/>
      <c r="R666" s="279"/>
      <c r="S666" s="279"/>
      <c r="T666" s="289"/>
      <c r="U666" s="289"/>
      <c r="V666" s="289"/>
      <c r="W666" s="290"/>
      <c r="X666" s="266"/>
      <c r="Y666" s="282">
        <f>$AE$9-((N666*24))</f>
        <v>744</v>
      </c>
      <c r="Z666" s="270">
        <v>315</v>
      </c>
      <c r="AA666" s="273"/>
      <c r="AB666" s="283">
        <f t="shared" si="180"/>
        <v>315</v>
      </c>
      <c r="AC666" s="282">
        <f>(AB666*(Y666-L666*24))/Y666</f>
        <v>315</v>
      </c>
      <c r="AD666" s="282">
        <f t="shared" si="201"/>
        <v>100</v>
      </c>
      <c r="AE666" s="259"/>
      <c r="AF666" s="259"/>
      <c r="AG666" s="259"/>
      <c r="AH666" s="259"/>
      <c r="AI666" s="259"/>
      <c r="AJ666" s="259"/>
      <c r="AK666" s="259"/>
      <c r="AL666" s="259"/>
      <c r="AM666" s="259"/>
      <c r="AN666" s="259"/>
      <c r="AO666" s="259"/>
      <c r="AP666" s="259"/>
      <c r="AQ666" s="259"/>
      <c r="AR666" s="259"/>
      <c r="AS666" s="259"/>
      <c r="AT666" s="259"/>
      <c r="AU666" s="259"/>
    </row>
    <row r="667" spans="1:47" s="286" customFormat="1" ht="30" customHeight="1">
      <c r="A667" s="270">
        <v>6</v>
      </c>
      <c r="B667" s="262" t="s">
        <v>268</v>
      </c>
      <c r="C667" s="368" t="s">
        <v>269</v>
      </c>
      <c r="D667" s="270">
        <v>315</v>
      </c>
      <c r="E667" s="274" t="s">
        <v>534</v>
      </c>
      <c r="F667" s="275" t="s">
        <v>43</v>
      </c>
      <c r="G667" s="323"/>
      <c r="H667" s="323"/>
      <c r="I667" s="369"/>
      <c r="J667" s="369"/>
      <c r="K667" s="369"/>
      <c r="L667" s="278">
        <f>IF(RIGHT(T667)="T",(+H667-G667),0)</f>
        <v>0</v>
      </c>
      <c r="M667" s="278">
        <f>IF(RIGHT(T667)="U",(+H667-G667),0)</f>
        <v>0</v>
      </c>
      <c r="N667" s="278">
        <f>IF(RIGHT(T667)="C",(+H667-G667),0)</f>
        <v>0</v>
      </c>
      <c r="O667" s="278">
        <f>IF(RIGHT(T667)="D",(+H667-G667),0)</f>
        <v>0</v>
      </c>
      <c r="P667" s="279"/>
      <c r="Q667" s="279"/>
      <c r="R667" s="279"/>
      <c r="S667" s="279"/>
      <c r="T667" s="329"/>
      <c r="U667" s="329"/>
      <c r="V667" s="329"/>
      <c r="W667" s="333"/>
      <c r="X667" s="266"/>
      <c r="Y667" s="282"/>
      <c r="Z667" s="270"/>
      <c r="AA667" s="273"/>
      <c r="AB667" s="283"/>
      <c r="AC667" s="282"/>
      <c r="AD667" s="282"/>
      <c r="AE667" s="259"/>
      <c r="AF667" s="259"/>
      <c r="AG667" s="259"/>
      <c r="AH667" s="259"/>
      <c r="AI667" s="259"/>
      <c r="AJ667" s="259"/>
      <c r="AK667" s="259"/>
      <c r="AL667" s="259"/>
      <c r="AM667" s="259"/>
      <c r="AN667" s="259"/>
      <c r="AO667" s="259"/>
      <c r="AP667" s="259"/>
      <c r="AQ667" s="259"/>
      <c r="AR667" s="259"/>
      <c r="AS667" s="259"/>
      <c r="AT667" s="259"/>
      <c r="AU667" s="259"/>
    </row>
    <row r="668" spans="1:47" s="297" customFormat="1" ht="30" customHeight="1">
      <c r="A668" s="291"/>
      <c r="B668" s="292"/>
      <c r="C668" s="293" t="s">
        <v>47</v>
      </c>
      <c r="D668" s="292"/>
      <c r="E668" s="274"/>
      <c r="F668" s="275" t="s">
        <v>43</v>
      </c>
      <c r="G668" s="294"/>
      <c r="H668" s="294"/>
      <c r="I668" s="275" t="s">
        <v>43</v>
      </c>
      <c r="J668" s="275" t="s">
        <v>43</v>
      </c>
      <c r="K668" s="275" t="s">
        <v>43</v>
      </c>
      <c r="L668" s="278">
        <f>SUM(L666:L667)</f>
        <v>0</v>
      </c>
      <c r="M668" s="278">
        <f>SUM(M666:M667)</f>
        <v>0</v>
      </c>
      <c r="N668" s="278">
        <f>SUM(N666:N667)</f>
        <v>0</v>
      </c>
      <c r="O668" s="278">
        <f>SUM(O666:O667)</f>
        <v>0</v>
      </c>
      <c r="P668" s="275"/>
      <c r="Q668" s="275"/>
      <c r="R668" s="275"/>
      <c r="S668" s="275"/>
      <c r="T668" s="292"/>
      <c r="U668" s="292"/>
      <c r="V668" s="292"/>
      <c r="W668" s="308"/>
      <c r="X668" s="266"/>
      <c r="Y668" s="282">
        <f>$AE$9-((N668*24))</f>
        <v>744</v>
      </c>
      <c r="Z668" s="270">
        <v>315</v>
      </c>
      <c r="AA668" s="273"/>
      <c r="AB668" s="283">
        <f t="shared" ref="AB668" si="202">Z668</f>
        <v>315</v>
      </c>
      <c r="AC668" s="282">
        <f>(AB668*(Y668-L668*24))/Y668</f>
        <v>315</v>
      </c>
      <c r="AD668" s="282">
        <f t="shared" ref="AD668" si="203">(AC668/AB668)*100</f>
        <v>100</v>
      </c>
      <c r="AE668" s="296"/>
    </row>
    <row r="669" spans="1:47" s="286" customFormat="1" ht="30" customHeight="1">
      <c r="A669" s="270">
        <f>A667+1</f>
        <v>7</v>
      </c>
      <c r="B669" s="262" t="s">
        <v>270</v>
      </c>
      <c r="C669" s="368" t="s">
        <v>271</v>
      </c>
      <c r="D669" s="270">
        <v>315</v>
      </c>
      <c r="E669" s="274" t="s">
        <v>534</v>
      </c>
      <c r="F669" s="275" t="s">
        <v>43</v>
      </c>
      <c r="G669" s="186"/>
      <c r="H669" s="186"/>
      <c r="I669" s="369"/>
      <c r="J669" s="369"/>
      <c r="K669" s="369"/>
      <c r="L669" s="278">
        <f>IF(RIGHT(T669)="T",(+H669-G669),0)</f>
        <v>0</v>
      </c>
      <c r="M669" s="278">
        <f>IF(RIGHT(T669)="U",(+H669-G669),0)</f>
        <v>0</v>
      </c>
      <c r="N669" s="278">
        <f>IF(RIGHT(T669)="C",(+H669-G669),0)</f>
        <v>0</v>
      </c>
      <c r="O669" s="278">
        <f>IF(RIGHT(T669)="D",(+H669-G669),0)</f>
        <v>0</v>
      </c>
      <c r="P669" s="279"/>
      <c r="Q669" s="279"/>
      <c r="R669" s="279"/>
      <c r="S669" s="279"/>
      <c r="T669" s="187"/>
      <c r="U669" s="187"/>
      <c r="V669" s="187"/>
      <c r="W669" s="287"/>
      <c r="X669" s="266"/>
      <c r="Y669" s="282">
        <f>$AE$9-((N669*24))</f>
        <v>744</v>
      </c>
      <c r="Z669" s="270">
        <v>315</v>
      </c>
      <c r="AA669" s="273"/>
      <c r="AB669" s="283">
        <f t="shared" si="180"/>
        <v>315</v>
      </c>
      <c r="AC669" s="282">
        <f>(AB669*(Y669-L669*24))/Y669</f>
        <v>315</v>
      </c>
      <c r="AD669" s="282">
        <f t="shared" si="201"/>
        <v>100</v>
      </c>
      <c r="AE669" s="259"/>
      <c r="AF669" s="259"/>
      <c r="AG669" s="259"/>
      <c r="AH669" s="259"/>
      <c r="AI669" s="259"/>
      <c r="AJ669" s="259"/>
      <c r="AK669" s="259"/>
      <c r="AL669" s="259"/>
      <c r="AM669" s="259"/>
      <c r="AN669" s="259"/>
      <c r="AO669" s="259"/>
      <c r="AP669" s="259"/>
      <c r="AQ669" s="259"/>
      <c r="AR669" s="259"/>
      <c r="AS669" s="259"/>
      <c r="AT669" s="259"/>
      <c r="AU669" s="259"/>
    </row>
    <row r="670" spans="1:47" s="286" customFormat="1" ht="30" customHeight="1">
      <c r="A670" s="270"/>
      <c r="B670" s="262"/>
      <c r="C670" s="368"/>
      <c r="D670" s="270"/>
      <c r="E670" s="274"/>
      <c r="F670" s="275"/>
      <c r="G670" s="289"/>
      <c r="H670" s="289"/>
      <c r="I670" s="369"/>
      <c r="J670" s="369"/>
      <c r="K670" s="369"/>
      <c r="L670" s="278">
        <f>IF(RIGHT(T670)="T",(+H670-G670),0)</f>
        <v>0</v>
      </c>
      <c r="M670" s="278">
        <f>IF(RIGHT(T670)="U",(+H670-G670),0)</f>
        <v>0</v>
      </c>
      <c r="N670" s="278">
        <f>IF(RIGHT(T670)="C",(+H670-G670),0)</f>
        <v>0</v>
      </c>
      <c r="O670" s="278">
        <f>IF(RIGHT(T670)="D",(+H670-G670),0)</f>
        <v>0</v>
      </c>
      <c r="P670" s="279"/>
      <c r="Q670" s="279"/>
      <c r="R670" s="279"/>
      <c r="S670" s="279"/>
      <c r="T670" s="188"/>
      <c r="U670" s="188"/>
      <c r="V670" s="188"/>
      <c r="W670" s="290"/>
      <c r="X670" s="266"/>
      <c r="Y670" s="282"/>
      <c r="Z670" s="270"/>
      <c r="AA670" s="273"/>
      <c r="AB670" s="283"/>
      <c r="AC670" s="282"/>
      <c r="AD670" s="282"/>
      <c r="AE670" s="259"/>
      <c r="AF670" s="259"/>
      <c r="AG670" s="259"/>
      <c r="AH670" s="259"/>
      <c r="AI670" s="259"/>
      <c r="AJ670" s="259"/>
      <c r="AK670" s="259"/>
      <c r="AL670" s="259"/>
      <c r="AM670" s="259"/>
      <c r="AN670" s="259"/>
      <c r="AO670" s="259"/>
      <c r="AP670" s="259"/>
      <c r="AQ670" s="259"/>
      <c r="AR670" s="259"/>
      <c r="AS670" s="259"/>
      <c r="AT670" s="259"/>
      <c r="AU670" s="259"/>
    </row>
    <row r="671" spans="1:47" s="286" customFormat="1" ht="30" customHeight="1">
      <c r="A671" s="270"/>
      <c r="B671" s="262"/>
      <c r="C671" s="293" t="s">
        <v>47</v>
      </c>
      <c r="D671" s="292"/>
      <c r="E671" s="274"/>
      <c r="F671" s="275" t="s">
        <v>43</v>
      </c>
      <c r="G671" s="294"/>
      <c r="H671" s="294"/>
      <c r="I671" s="275" t="s">
        <v>43</v>
      </c>
      <c r="J671" s="275" t="s">
        <v>43</v>
      </c>
      <c r="K671" s="277"/>
      <c r="L671" s="278">
        <f>SUM(L669:L670)</f>
        <v>0</v>
      </c>
      <c r="M671" s="278">
        <f t="shared" ref="M671:O671" si="204">SUM(M669:M670)</f>
        <v>0</v>
      </c>
      <c r="N671" s="278">
        <f t="shared" si="204"/>
        <v>0</v>
      </c>
      <c r="O671" s="278">
        <f t="shared" si="204"/>
        <v>0</v>
      </c>
      <c r="P671" s="275"/>
      <c r="Q671" s="275"/>
      <c r="R671" s="275"/>
      <c r="S671" s="275"/>
      <c r="T671" s="292"/>
      <c r="U671" s="292"/>
      <c r="V671" s="292"/>
      <c r="W671" s="308"/>
      <c r="X671" s="266"/>
      <c r="Y671" s="282">
        <f>$AE$9-((N671*24))</f>
        <v>744</v>
      </c>
      <c r="Z671" s="270">
        <v>1500</v>
      </c>
      <c r="AA671" s="273"/>
      <c r="AB671" s="283">
        <f>Z671</f>
        <v>1500</v>
      </c>
      <c r="AC671" s="282">
        <f>(AB671*(Y671-L671*24))/Y671</f>
        <v>1500</v>
      </c>
      <c r="AD671" s="282">
        <f>(AC671/AB671)*100</f>
        <v>100</v>
      </c>
      <c r="AE671" s="259"/>
      <c r="AF671" s="259"/>
      <c r="AG671" s="259"/>
      <c r="AH671" s="259"/>
      <c r="AI671" s="259"/>
      <c r="AJ671" s="259"/>
      <c r="AK671" s="259"/>
      <c r="AL671" s="259"/>
      <c r="AM671" s="259"/>
      <c r="AN671" s="259"/>
      <c r="AO671" s="259"/>
      <c r="AP671" s="259"/>
      <c r="AQ671" s="259"/>
      <c r="AR671" s="259"/>
      <c r="AS671" s="259"/>
      <c r="AT671" s="259"/>
      <c r="AU671" s="259"/>
    </row>
    <row r="672" spans="1:47" s="286" customFormat="1" ht="30" customHeight="1">
      <c r="A672" s="270">
        <v>8</v>
      </c>
      <c r="B672" s="262" t="s">
        <v>272</v>
      </c>
      <c r="C672" s="368" t="s">
        <v>273</v>
      </c>
      <c r="D672" s="270">
        <v>315</v>
      </c>
      <c r="E672" s="274" t="s">
        <v>534</v>
      </c>
      <c r="F672" s="275" t="s">
        <v>43</v>
      </c>
      <c r="G672" s="345"/>
      <c r="H672" s="345"/>
      <c r="I672" s="369"/>
      <c r="J672" s="369"/>
      <c r="K672" s="369"/>
      <c r="L672" s="278">
        <f>IF(RIGHT(T672)="T",(+H672-G672),0)</f>
        <v>0</v>
      </c>
      <c r="M672" s="278">
        <f>IF(RIGHT(T672)="U",(+H672-G672),0)</f>
        <v>0</v>
      </c>
      <c r="N672" s="278">
        <f>IF(RIGHT(T672)="C",(+H672-G672),0)</f>
        <v>0</v>
      </c>
      <c r="O672" s="278">
        <f>IF(RIGHT(T672)="D",(+H672-G672),0)</f>
        <v>0</v>
      </c>
      <c r="P672" s="279"/>
      <c r="Q672" s="279"/>
      <c r="R672" s="279"/>
      <c r="S672" s="279"/>
      <c r="T672" s="279"/>
      <c r="U672" s="279"/>
      <c r="V672" s="279"/>
      <c r="W672" s="349"/>
      <c r="X672" s="266"/>
      <c r="Y672" s="282">
        <f>$AE$9-((N672*24))</f>
        <v>744</v>
      </c>
      <c r="Z672" s="270">
        <v>315</v>
      </c>
      <c r="AA672" s="273"/>
      <c r="AB672" s="283">
        <f t="shared" si="180"/>
        <v>315</v>
      </c>
      <c r="AC672" s="282">
        <f>(AB672*(Y672-L672*24))/Y672</f>
        <v>315</v>
      </c>
      <c r="AD672" s="282">
        <f t="shared" si="201"/>
        <v>100</v>
      </c>
      <c r="AE672" s="344"/>
      <c r="AF672" s="344"/>
      <c r="AG672" s="344"/>
      <c r="AH672" s="344"/>
      <c r="AI672" s="259"/>
      <c r="AJ672" s="259"/>
      <c r="AK672" s="259"/>
      <c r="AL672" s="259"/>
      <c r="AM672" s="259"/>
      <c r="AN672" s="259"/>
      <c r="AO672" s="259"/>
      <c r="AP672" s="259"/>
      <c r="AQ672" s="259"/>
      <c r="AR672" s="259"/>
      <c r="AS672" s="259"/>
      <c r="AT672" s="259"/>
      <c r="AU672" s="259"/>
    </row>
    <row r="673" spans="1:47" s="286" customFormat="1" ht="30" customHeight="1">
      <c r="A673" s="270">
        <v>9</v>
      </c>
      <c r="B673" s="262" t="s">
        <v>274</v>
      </c>
      <c r="C673" s="368" t="s">
        <v>275</v>
      </c>
      <c r="D673" s="270">
        <v>315</v>
      </c>
      <c r="E673" s="274" t="s">
        <v>534</v>
      </c>
      <c r="F673" s="275" t="s">
        <v>43</v>
      </c>
      <c r="G673" s="320"/>
      <c r="H673" s="320"/>
      <c r="I673" s="369"/>
      <c r="J673" s="369"/>
      <c r="K673" s="369"/>
      <c r="L673" s="278">
        <f>IF(RIGHT(T673)="T",(+H673-G673),0)</f>
        <v>0</v>
      </c>
      <c r="M673" s="278">
        <f>IF(RIGHT(T673)="U",(+H673-G673),0)</f>
        <v>0</v>
      </c>
      <c r="N673" s="278">
        <f>IF(RIGHT(T673)="C",(+H673-G673),0)</f>
        <v>0</v>
      </c>
      <c r="O673" s="278">
        <f>IF(RIGHT(T673)="D",(+H673-G673),0)</f>
        <v>0</v>
      </c>
      <c r="P673" s="279"/>
      <c r="Q673" s="279"/>
      <c r="R673" s="279"/>
      <c r="S673" s="279"/>
      <c r="T673" s="398"/>
      <c r="U673" s="398"/>
      <c r="V673" s="398"/>
      <c r="W673" s="399"/>
      <c r="X673" s="266"/>
      <c r="Y673" s="282"/>
      <c r="Z673" s="270"/>
      <c r="AA673" s="273"/>
      <c r="AB673" s="283"/>
      <c r="AC673" s="282"/>
      <c r="AD673" s="282"/>
      <c r="AE673" s="344"/>
      <c r="AF673" s="344"/>
      <c r="AG673" s="344"/>
      <c r="AH673" s="344"/>
      <c r="AI673" s="259"/>
      <c r="AJ673" s="259"/>
      <c r="AK673" s="259"/>
      <c r="AL673" s="259"/>
      <c r="AM673" s="259"/>
      <c r="AN673" s="259"/>
      <c r="AO673" s="259"/>
      <c r="AP673" s="259"/>
      <c r="AQ673" s="259"/>
      <c r="AR673" s="259"/>
      <c r="AS673" s="259"/>
      <c r="AT673" s="259"/>
      <c r="AU673" s="259"/>
    </row>
    <row r="674" spans="1:47" s="297" customFormat="1" ht="30" customHeight="1">
      <c r="A674" s="291"/>
      <c r="B674" s="292"/>
      <c r="C674" s="293" t="s">
        <v>47</v>
      </c>
      <c r="D674" s="292"/>
      <c r="E674" s="274"/>
      <c r="F674" s="275" t="s">
        <v>43</v>
      </c>
      <c r="G674" s="294"/>
      <c r="H674" s="294"/>
      <c r="I674" s="275" t="s">
        <v>43</v>
      </c>
      <c r="J674" s="275" t="s">
        <v>43</v>
      </c>
      <c r="K674" s="275" t="s">
        <v>43</v>
      </c>
      <c r="L674" s="278">
        <f>SUM(L673:L673)</f>
        <v>0</v>
      </c>
      <c r="M674" s="278">
        <f t="shared" ref="M674:O676" si="205">SUM(M673:M673)</f>
        <v>0</v>
      </c>
      <c r="N674" s="278">
        <f t="shared" si="205"/>
        <v>0</v>
      </c>
      <c r="O674" s="278">
        <f t="shared" si="205"/>
        <v>0</v>
      </c>
      <c r="P674" s="275"/>
      <c r="Q674" s="275"/>
      <c r="R674" s="275"/>
      <c r="S674" s="275"/>
      <c r="T674" s="292"/>
      <c r="U674" s="292"/>
      <c r="V674" s="292"/>
      <c r="W674" s="308"/>
      <c r="X674" s="266"/>
      <c r="Y674" s="282">
        <f>$AE$9-((N674*24))</f>
        <v>744</v>
      </c>
      <c r="Z674" s="270">
        <v>315</v>
      </c>
      <c r="AA674" s="273"/>
      <c r="AB674" s="283">
        <f t="shared" ref="AB674" si="206">Z674</f>
        <v>315</v>
      </c>
      <c r="AC674" s="282">
        <f>(AB674*(Y674-L674*24))/Y674</f>
        <v>315</v>
      </c>
      <c r="AD674" s="282">
        <f t="shared" ref="AD674" si="207">(AC674/AB674)*100</f>
        <v>100</v>
      </c>
      <c r="AE674" s="296"/>
    </row>
    <row r="675" spans="1:47" s="286" customFormat="1" ht="30" customHeight="1">
      <c r="A675" s="270">
        <v>10</v>
      </c>
      <c r="B675" s="262" t="s">
        <v>276</v>
      </c>
      <c r="C675" s="368" t="s">
        <v>277</v>
      </c>
      <c r="D675" s="270">
        <v>315</v>
      </c>
      <c r="E675" s="274" t="s">
        <v>534</v>
      </c>
      <c r="F675" s="275" t="s">
        <v>43</v>
      </c>
      <c r="G675" s="289"/>
      <c r="H675" s="289"/>
      <c r="I675" s="369"/>
      <c r="J675" s="369"/>
      <c r="K675" s="369"/>
      <c r="L675" s="278">
        <f>IF(RIGHT(T675)="T",(+H675-G675),0)</f>
        <v>0</v>
      </c>
      <c r="M675" s="278">
        <f>IF(RIGHT(T675)="U",(+H675-G675),0)</f>
        <v>0</v>
      </c>
      <c r="N675" s="278">
        <f>IF(RIGHT(T675)="C",(+H675-G675),0)</f>
        <v>0</v>
      </c>
      <c r="O675" s="278">
        <f>IF(RIGHT(T675)="D",(+H675-G675),0)</f>
        <v>0</v>
      </c>
      <c r="P675" s="279"/>
      <c r="Q675" s="279"/>
      <c r="R675" s="279"/>
      <c r="S675" s="279"/>
      <c r="T675" s="188"/>
      <c r="U675" s="188"/>
      <c r="V675" s="188"/>
      <c r="W675" s="290"/>
      <c r="X675" s="266"/>
      <c r="Y675" s="282"/>
      <c r="Z675" s="270"/>
      <c r="AA675" s="273"/>
      <c r="AB675" s="283"/>
      <c r="AC675" s="282"/>
      <c r="AD675" s="282"/>
      <c r="AE675" s="344"/>
      <c r="AF675" s="344"/>
      <c r="AG675" s="344"/>
      <c r="AH675" s="344"/>
      <c r="AI675" s="259"/>
      <c r="AJ675" s="259"/>
      <c r="AK675" s="259"/>
      <c r="AL675" s="259"/>
      <c r="AM675" s="259"/>
      <c r="AN675" s="259"/>
      <c r="AO675" s="259"/>
      <c r="AP675" s="259"/>
      <c r="AQ675" s="259"/>
      <c r="AR675" s="259"/>
      <c r="AS675" s="259"/>
      <c r="AT675" s="259"/>
      <c r="AU675" s="259"/>
    </row>
    <row r="676" spans="1:47" s="297" customFormat="1" ht="30" customHeight="1">
      <c r="A676" s="291"/>
      <c r="B676" s="292"/>
      <c r="C676" s="293" t="s">
        <v>47</v>
      </c>
      <c r="D676" s="292"/>
      <c r="E676" s="274"/>
      <c r="F676" s="275" t="s">
        <v>43</v>
      </c>
      <c r="G676" s="294"/>
      <c r="H676" s="294"/>
      <c r="I676" s="275" t="s">
        <v>43</v>
      </c>
      <c r="J676" s="275" t="s">
        <v>43</v>
      </c>
      <c r="K676" s="275" t="s">
        <v>43</v>
      </c>
      <c r="L676" s="278">
        <f>SUM(L675:L675)</f>
        <v>0</v>
      </c>
      <c r="M676" s="278">
        <f t="shared" si="205"/>
        <v>0</v>
      </c>
      <c r="N676" s="278">
        <f t="shared" si="205"/>
        <v>0</v>
      </c>
      <c r="O676" s="278">
        <f t="shared" si="205"/>
        <v>0</v>
      </c>
      <c r="P676" s="275"/>
      <c r="Q676" s="275"/>
      <c r="R676" s="275"/>
      <c r="S676" s="275"/>
      <c r="T676" s="292"/>
      <c r="U676" s="292"/>
      <c r="V676" s="292"/>
      <c r="W676" s="308"/>
      <c r="X676" s="266"/>
      <c r="Y676" s="282">
        <f>$AE$9-((N676*24))</f>
        <v>744</v>
      </c>
      <c r="Z676" s="270">
        <v>315</v>
      </c>
      <c r="AA676" s="273"/>
      <c r="AB676" s="283">
        <f t="shared" ref="AB676" si="208">Z676</f>
        <v>315</v>
      </c>
      <c r="AC676" s="282">
        <f>(AB676*(Y676-L676*24))/Y676</f>
        <v>315</v>
      </c>
      <c r="AD676" s="282">
        <f t="shared" ref="AD676" si="209">(AC676/AB676)*100</f>
        <v>100</v>
      </c>
      <c r="AE676" s="296"/>
    </row>
    <row r="677" spans="1:47" s="286" customFormat="1" ht="30" customHeight="1">
      <c r="A677" s="270">
        <v>11</v>
      </c>
      <c r="B677" s="262" t="s">
        <v>278</v>
      </c>
      <c r="C677" s="368" t="s">
        <v>279</v>
      </c>
      <c r="D677" s="270">
        <v>315</v>
      </c>
      <c r="E677" s="274" t="s">
        <v>534</v>
      </c>
      <c r="F677" s="275" t="s">
        <v>43</v>
      </c>
      <c r="G677" s="323"/>
      <c r="H677" s="323"/>
      <c r="I677" s="369"/>
      <c r="J677" s="369"/>
      <c r="K677" s="369"/>
      <c r="L677" s="278">
        <f>IF(RIGHT(T677)="T",(+H677-G677),0)</f>
        <v>0</v>
      </c>
      <c r="M677" s="278">
        <f>IF(RIGHT(T677)="U",(+H677-G677),0)</f>
        <v>0</v>
      </c>
      <c r="N677" s="278">
        <f>IF(RIGHT(T677)="C",(+H677-G677),0)</f>
        <v>0</v>
      </c>
      <c r="O677" s="278">
        <f>IF(RIGHT(T677)="D",(+H677-G677),0)</f>
        <v>0</v>
      </c>
      <c r="P677" s="279"/>
      <c r="Q677" s="279"/>
      <c r="R677" s="279"/>
      <c r="S677" s="279"/>
      <c r="T677" s="329"/>
      <c r="U677" s="329"/>
      <c r="V677" s="329"/>
      <c r="W677" s="333"/>
      <c r="X677" s="266"/>
      <c r="Y677" s="282"/>
      <c r="Z677" s="270"/>
      <c r="AA677" s="273"/>
      <c r="AB677" s="283"/>
      <c r="AC677" s="282"/>
      <c r="AD677" s="282"/>
      <c r="AE677" s="344"/>
      <c r="AF677" s="344"/>
      <c r="AG677" s="344"/>
      <c r="AH677" s="344"/>
      <c r="AI677" s="259"/>
      <c r="AJ677" s="259"/>
      <c r="AK677" s="259"/>
      <c r="AL677" s="259"/>
      <c r="AM677" s="259"/>
      <c r="AN677" s="259"/>
      <c r="AO677" s="259"/>
      <c r="AP677" s="259"/>
      <c r="AQ677" s="259"/>
      <c r="AR677" s="259"/>
      <c r="AS677" s="259"/>
      <c r="AT677" s="259"/>
      <c r="AU677" s="259"/>
    </row>
    <row r="678" spans="1:47" s="286" customFormat="1" ht="30" customHeight="1">
      <c r="A678" s="291"/>
      <c r="B678" s="292"/>
      <c r="C678" s="293" t="s">
        <v>47</v>
      </c>
      <c r="D678" s="292"/>
      <c r="E678" s="274"/>
      <c r="F678" s="275" t="s">
        <v>43</v>
      </c>
      <c r="G678" s="294"/>
      <c r="H678" s="294"/>
      <c r="I678" s="275" t="s">
        <v>43</v>
      </c>
      <c r="J678" s="275" t="s">
        <v>43</v>
      </c>
      <c r="K678" s="275" t="s">
        <v>43</v>
      </c>
      <c r="L678" s="278">
        <f>SUM(L677:L677)</f>
        <v>0</v>
      </c>
      <c r="M678" s="278">
        <f t="shared" ref="M678:O680" si="210">SUM(M677:M677)</f>
        <v>0</v>
      </c>
      <c r="N678" s="278">
        <f t="shared" si="210"/>
        <v>0</v>
      </c>
      <c r="O678" s="278">
        <f t="shared" si="210"/>
        <v>0</v>
      </c>
      <c r="P678" s="275"/>
      <c r="Q678" s="275"/>
      <c r="R678" s="275"/>
      <c r="S678" s="275"/>
      <c r="T678" s="292"/>
      <c r="U678" s="292"/>
      <c r="V678" s="292"/>
      <c r="W678" s="308"/>
      <c r="X678" s="266"/>
      <c r="Y678" s="282">
        <f>$AE$9-((N678*24))</f>
        <v>744</v>
      </c>
      <c r="Z678" s="270">
        <v>315</v>
      </c>
      <c r="AA678" s="273"/>
      <c r="AB678" s="283">
        <f t="shared" ref="AB678" si="211">Z678</f>
        <v>315</v>
      </c>
      <c r="AC678" s="282">
        <f>(AB678*(Y678-L678*24))/Y678</f>
        <v>315</v>
      </c>
      <c r="AD678" s="282">
        <f t="shared" ref="AD678" si="212">(AC678/AB678)*100</f>
        <v>100</v>
      </c>
      <c r="AE678" s="344"/>
      <c r="AF678" s="344"/>
      <c r="AG678" s="344"/>
      <c r="AH678" s="344"/>
      <c r="AI678" s="259"/>
      <c r="AJ678" s="259"/>
      <c r="AK678" s="259"/>
      <c r="AL678" s="259"/>
      <c r="AM678" s="259"/>
      <c r="AN678" s="259"/>
      <c r="AO678" s="259"/>
      <c r="AP678" s="259"/>
      <c r="AQ678" s="259"/>
      <c r="AR678" s="259"/>
      <c r="AS678" s="259"/>
      <c r="AT678" s="259"/>
      <c r="AU678" s="259"/>
    </row>
    <row r="679" spans="1:47" s="286" customFormat="1" ht="30" customHeight="1">
      <c r="A679" s="270">
        <v>12</v>
      </c>
      <c r="B679" s="262" t="s">
        <v>280</v>
      </c>
      <c r="C679" s="368" t="s">
        <v>281</v>
      </c>
      <c r="D679" s="270">
        <v>500</v>
      </c>
      <c r="E679" s="274" t="s">
        <v>534</v>
      </c>
      <c r="F679" s="275" t="s">
        <v>43</v>
      </c>
      <c r="G679" s="186"/>
      <c r="H679" s="383"/>
      <c r="I679" s="369"/>
      <c r="J679" s="369"/>
      <c r="K679" s="369"/>
      <c r="L679" s="278">
        <f>IF(RIGHT(T679)="T",(+H679-G679),0)</f>
        <v>0</v>
      </c>
      <c r="M679" s="278">
        <f>IF(RIGHT(T679)="U",(+H679-G679),0)</f>
        <v>0</v>
      </c>
      <c r="N679" s="278">
        <f>IF(RIGHT(T679)="C",(+H679-G679),0)</f>
        <v>0</v>
      </c>
      <c r="O679" s="278">
        <f>IF(RIGHT(T679)="D",(+H679-G679),0)</f>
        <v>0</v>
      </c>
      <c r="P679" s="279"/>
      <c r="Q679" s="279"/>
      <c r="R679" s="279"/>
      <c r="S679" s="279"/>
      <c r="T679" s="187"/>
      <c r="U679" s="187"/>
      <c r="V679" s="187"/>
      <c r="W679" s="287"/>
      <c r="X679" s="266"/>
      <c r="Y679" s="282"/>
      <c r="Z679" s="270"/>
      <c r="AA679" s="273"/>
      <c r="AB679" s="283"/>
      <c r="AC679" s="282"/>
      <c r="AD679" s="282"/>
      <c r="AE679" s="344"/>
      <c r="AF679" s="344"/>
      <c r="AG679" s="344"/>
      <c r="AH679" s="344"/>
      <c r="AI679" s="259"/>
      <c r="AJ679" s="259"/>
      <c r="AK679" s="259"/>
      <c r="AL679" s="259"/>
      <c r="AM679" s="259"/>
      <c r="AN679" s="259"/>
      <c r="AO679" s="259"/>
      <c r="AP679" s="259"/>
      <c r="AQ679" s="259"/>
      <c r="AR679" s="259"/>
      <c r="AS679" s="259"/>
      <c r="AT679" s="259"/>
      <c r="AU679" s="259"/>
    </row>
    <row r="680" spans="1:47" s="286" customFormat="1" ht="30" customHeight="1">
      <c r="A680" s="291"/>
      <c r="B680" s="292"/>
      <c r="C680" s="293" t="s">
        <v>47</v>
      </c>
      <c r="D680" s="292"/>
      <c r="E680" s="274"/>
      <c r="F680" s="275" t="s">
        <v>43</v>
      </c>
      <c r="G680" s="294"/>
      <c r="H680" s="294"/>
      <c r="I680" s="275" t="s">
        <v>43</v>
      </c>
      <c r="J680" s="275" t="s">
        <v>43</v>
      </c>
      <c r="K680" s="275" t="s">
        <v>43</v>
      </c>
      <c r="L680" s="278">
        <f>SUM(L679:L679)</f>
        <v>0</v>
      </c>
      <c r="M680" s="278">
        <f t="shared" si="210"/>
        <v>0</v>
      </c>
      <c r="N680" s="278">
        <f t="shared" si="210"/>
        <v>0</v>
      </c>
      <c r="O680" s="278">
        <f t="shared" si="210"/>
        <v>0</v>
      </c>
      <c r="P680" s="275"/>
      <c r="Q680" s="275"/>
      <c r="R680" s="275"/>
      <c r="S680" s="275"/>
      <c r="T680" s="292"/>
      <c r="U680" s="292"/>
      <c r="V680" s="292"/>
      <c r="W680" s="308"/>
      <c r="X680" s="266"/>
      <c r="Y680" s="282">
        <f>$AE$9-((N680*24))</f>
        <v>744</v>
      </c>
      <c r="Z680" s="270">
        <v>500</v>
      </c>
      <c r="AA680" s="273"/>
      <c r="AB680" s="283">
        <f t="shared" ref="AB680" si="213">Z680</f>
        <v>500</v>
      </c>
      <c r="AC680" s="282">
        <f>(AB680*(Y680-L680*24))/Y680</f>
        <v>500</v>
      </c>
      <c r="AD680" s="282">
        <f t="shared" ref="AD680" si="214">(AC680/AB680)*100</f>
        <v>100</v>
      </c>
      <c r="AE680" s="344"/>
      <c r="AF680" s="344"/>
      <c r="AG680" s="344"/>
      <c r="AH680" s="344"/>
      <c r="AI680" s="259"/>
      <c r="AJ680" s="259"/>
      <c r="AK680" s="259"/>
      <c r="AL680" s="259"/>
      <c r="AM680" s="259"/>
      <c r="AN680" s="259"/>
      <c r="AO680" s="259"/>
      <c r="AP680" s="259"/>
      <c r="AQ680" s="259"/>
      <c r="AR680" s="259"/>
      <c r="AS680" s="259"/>
      <c r="AT680" s="259"/>
      <c r="AU680" s="259"/>
    </row>
    <row r="681" spans="1:47" s="286" customFormat="1" ht="30" customHeight="1">
      <c r="A681" s="270">
        <v>13</v>
      </c>
      <c r="B681" s="262" t="s">
        <v>283</v>
      </c>
      <c r="C681" s="368" t="s">
        <v>284</v>
      </c>
      <c r="D681" s="270">
        <v>315</v>
      </c>
      <c r="E681" s="274" t="s">
        <v>534</v>
      </c>
      <c r="F681" s="275" t="s">
        <v>43</v>
      </c>
      <c r="G681" s="186"/>
      <c r="H681" s="186"/>
      <c r="I681" s="369"/>
      <c r="J681" s="369"/>
      <c r="K681" s="369"/>
      <c r="L681" s="278">
        <f>IF(RIGHT(T681)="T",(+H681-G681),0)</f>
        <v>0</v>
      </c>
      <c r="M681" s="278">
        <f>IF(RIGHT(T681)="U",(+H681-G681),0)</f>
        <v>0</v>
      </c>
      <c r="N681" s="278">
        <f>IF(RIGHT(T681)="C",(+H681-G681),0)</f>
        <v>0</v>
      </c>
      <c r="O681" s="278">
        <f>IF(RIGHT(T681)="D",(+H681-G681),0)</f>
        <v>0</v>
      </c>
      <c r="P681" s="279"/>
      <c r="Q681" s="279"/>
      <c r="R681" s="279"/>
      <c r="S681" s="279"/>
      <c r="T681" s="187"/>
      <c r="U681" s="187"/>
      <c r="V681" s="187"/>
      <c r="W681" s="302"/>
      <c r="X681" s="266"/>
      <c r="Y681" s="282"/>
      <c r="Z681" s="270"/>
      <c r="AA681" s="273"/>
      <c r="AB681" s="283"/>
      <c r="AC681" s="282"/>
      <c r="AD681" s="282"/>
      <c r="AE681" s="344"/>
      <c r="AF681" s="344"/>
      <c r="AG681" s="344"/>
      <c r="AH681" s="344"/>
      <c r="AI681" s="259"/>
      <c r="AJ681" s="259"/>
      <c r="AK681" s="259"/>
      <c r="AL681" s="259"/>
      <c r="AM681" s="259"/>
      <c r="AN681" s="259"/>
      <c r="AO681" s="259"/>
      <c r="AP681" s="259"/>
      <c r="AQ681" s="259"/>
      <c r="AR681" s="259"/>
      <c r="AS681" s="259"/>
      <c r="AT681" s="259"/>
      <c r="AU681" s="259"/>
    </row>
    <row r="682" spans="1:47" s="286" customFormat="1" ht="30" customHeight="1">
      <c r="A682" s="291"/>
      <c r="B682" s="292"/>
      <c r="C682" s="293" t="s">
        <v>47</v>
      </c>
      <c r="D682" s="292"/>
      <c r="E682" s="274"/>
      <c r="F682" s="275" t="s">
        <v>43</v>
      </c>
      <c r="G682" s="294"/>
      <c r="H682" s="294"/>
      <c r="I682" s="275" t="s">
        <v>43</v>
      </c>
      <c r="J682" s="275" t="s">
        <v>43</v>
      </c>
      <c r="K682" s="275" t="s">
        <v>43</v>
      </c>
      <c r="L682" s="278">
        <f>SUM(L681:L681)</f>
        <v>0</v>
      </c>
      <c r="M682" s="278">
        <f>SUM(M681:M681)</f>
        <v>0</v>
      </c>
      <c r="N682" s="278">
        <f>SUM(N681:N681)</f>
        <v>0</v>
      </c>
      <c r="O682" s="278">
        <f>SUM(O681:O681)</f>
        <v>0</v>
      </c>
      <c r="P682" s="275"/>
      <c r="Q682" s="275"/>
      <c r="R682" s="275"/>
      <c r="S682" s="275"/>
      <c r="T682" s="292"/>
      <c r="U682" s="292"/>
      <c r="V682" s="292"/>
      <c r="W682" s="308"/>
      <c r="X682" s="266"/>
      <c r="Y682" s="282">
        <f>$AE$9-((N682*24))</f>
        <v>744</v>
      </c>
      <c r="Z682" s="270">
        <v>315</v>
      </c>
      <c r="AA682" s="273"/>
      <c r="AB682" s="283">
        <f t="shared" ref="AB682" si="215">Z682</f>
        <v>315</v>
      </c>
      <c r="AC682" s="282">
        <f>(AB682*(Y682-L682*24))/Y682</f>
        <v>315</v>
      </c>
      <c r="AD682" s="282">
        <f t="shared" ref="AD682" si="216">(AC682/AB682)*100</f>
        <v>100</v>
      </c>
      <c r="AE682" s="344"/>
      <c r="AF682" s="344"/>
      <c r="AG682" s="344"/>
      <c r="AH682" s="344"/>
      <c r="AI682" s="259"/>
      <c r="AJ682" s="259"/>
      <c r="AK682" s="259"/>
      <c r="AL682" s="259"/>
      <c r="AM682" s="259"/>
      <c r="AN682" s="259"/>
      <c r="AO682" s="259"/>
      <c r="AP682" s="259"/>
      <c r="AQ682" s="259"/>
      <c r="AR682" s="259"/>
      <c r="AS682" s="259"/>
      <c r="AT682" s="259"/>
      <c r="AU682" s="259"/>
    </row>
    <row r="683" spans="1:47" s="286" customFormat="1" ht="30" customHeight="1">
      <c r="A683" s="270">
        <v>14</v>
      </c>
      <c r="B683" s="262" t="s">
        <v>285</v>
      </c>
      <c r="C683" s="368" t="s">
        <v>286</v>
      </c>
      <c r="D683" s="270">
        <v>315</v>
      </c>
      <c r="E683" s="274" t="s">
        <v>534</v>
      </c>
      <c r="F683" s="275" t="s">
        <v>43</v>
      </c>
      <c r="G683" s="186"/>
      <c r="H683" s="186"/>
      <c r="I683" s="369"/>
      <c r="J683" s="369"/>
      <c r="K683" s="369"/>
      <c r="L683" s="278">
        <f>IF(RIGHT(T683)="T",(+H683-G683),0)</f>
        <v>0</v>
      </c>
      <c r="M683" s="278">
        <f>IF(RIGHT(T683)="U",(+H683-G683),0)</f>
        <v>0</v>
      </c>
      <c r="N683" s="278">
        <f>IF(RIGHT(T683)="C",(+H683-G683),0)</f>
        <v>0</v>
      </c>
      <c r="O683" s="278">
        <f>IF(RIGHT(T683)="D",(+H683-G683),0)</f>
        <v>0</v>
      </c>
      <c r="P683" s="279"/>
      <c r="Q683" s="279"/>
      <c r="R683" s="279"/>
      <c r="S683" s="279"/>
      <c r="T683" s="187"/>
      <c r="U683" s="187"/>
      <c r="V683" s="187"/>
      <c r="W683" s="302"/>
      <c r="X683" s="266"/>
      <c r="Y683" s="282"/>
      <c r="Z683" s="270"/>
      <c r="AA683" s="273"/>
      <c r="AB683" s="283"/>
      <c r="AC683" s="282"/>
      <c r="AD683" s="282"/>
      <c r="AE683" s="344"/>
      <c r="AF683" s="344"/>
      <c r="AG683" s="344"/>
      <c r="AH683" s="344"/>
      <c r="AI683" s="259"/>
      <c r="AJ683" s="259"/>
      <c r="AK683" s="259"/>
      <c r="AL683" s="259"/>
      <c r="AM683" s="259"/>
      <c r="AN683" s="259"/>
      <c r="AO683" s="259"/>
      <c r="AP683" s="259"/>
      <c r="AQ683" s="259"/>
      <c r="AR683" s="259"/>
      <c r="AS683" s="259"/>
      <c r="AT683" s="259"/>
      <c r="AU683" s="259"/>
    </row>
    <row r="684" spans="1:47" s="286" customFormat="1" ht="30" customHeight="1">
      <c r="A684" s="291"/>
      <c r="B684" s="292"/>
      <c r="C684" s="293" t="s">
        <v>47</v>
      </c>
      <c r="D684" s="292"/>
      <c r="E684" s="274"/>
      <c r="F684" s="275" t="s">
        <v>43</v>
      </c>
      <c r="G684" s="294"/>
      <c r="H684" s="294"/>
      <c r="I684" s="275" t="s">
        <v>43</v>
      </c>
      <c r="J684" s="275" t="s">
        <v>43</v>
      </c>
      <c r="K684" s="275" t="s">
        <v>43</v>
      </c>
      <c r="L684" s="278">
        <f>SUM(L682:L683)</f>
        <v>0</v>
      </c>
      <c r="M684" s="278">
        <f>SUM(M682:M683)</f>
        <v>0</v>
      </c>
      <c r="N684" s="278">
        <f>SUM(N682:N683)</f>
        <v>0</v>
      </c>
      <c r="O684" s="278">
        <f>SUM(O682:O683)</f>
        <v>0</v>
      </c>
      <c r="P684" s="275"/>
      <c r="Q684" s="275"/>
      <c r="R684" s="275"/>
      <c r="S684" s="275"/>
      <c r="T684" s="292"/>
      <c r="U684" s="292"/>
      <c r="V684" s="292"/>
      <c r="W684" s="349"/>
      <c r="X684" s="266"/>
      <c r="Y684" s="282">
        <f>$AE$9-((N684*24))</f>
        <v>744</v>
      </c>
      <c r="Z684" s="270">
        <v>315</v>
      </c>
      <c r="AA684" s="273"/>
      <c r="AB684" s="283">
        <f t="shared" ref="AB684" si="217">Z684</f>
        <v>315</v>
      </c>
      <c r="AC684" s="282">
        <f>(AB684*(Y684-L684*24))/Y684</f>
        <v>315</v>
      </c>
      <c r="AD684" s="282">
        <f t="shared" ref="AD684" si="218">(AC684/AB684)*100</f>
        <v>100</v>
      </c>
      <c r="AE684" s="344"/>
      <c r="AF684" s="344"/>
      <c r="AG684" s="344"/>
      <c r="AH684" s="344"/>
      <c r="AI684" s="259"/>
      <c r="AJ684" s="259"/>
      <c r="AK684" s="259"/>
      <c r="AL684" s="259"/>
      <c r="AM684" s="259"/>
      <c r="AN684" s="259"/>
      <c r="AO684" s="259"/>
      <c r="AP684" s="259"/>
      <c r="AQ684" s="259"/>
      <c r="AR684" s="259"/>
      <c r="AS684" s="259"/>
      <c r="AT684" s="259"/>
      <c r="AU684" s="259"/>
    </row>
    <row r="685" spans="1:47" s="286" customFormat="1" ht="30" customHeight="1">
      <c r="A685" s="270">
        <v>15</v>
      </c>
      <c r="B685" s="262" t="s">
        <v>445</v>
      </c>
      <c r="C685" s="368" t="s">
        <v>446</v>
      </c>
      <c r="D685" s="270">
        <v>500</v>
      </c>
      <c r="E685" s="274" t="s">
        <v>534</v>
      </c>
      <c r="F685" s="275"/>
      <c r="G685" s="276">
        <v>43077.418055555558</v>
      </c>
      <c r="H685" s="276">
        <v>43077.645138888889</v>
      </c>
      <c r="I685" s="369"/>
      <c r="J685" s="369"/>
      <c r="K685" s="369"/>
      <c r="L685" s="387">
        <v>0</v>
      </c>
      <c r="M685" s="387">
        <v>0</v>
      </c>
      <c r="N685" s="387">
        <v>0</v>
      </c>
      <c r="O685" s="387">
        <v>0</v>
      </c>
      <c r="P685" s="279"/>
      <c r="Q685" s="279"/>
      <c r="R685" s="279"/>
      <c r="S685" s="279"/>
      <c r="T685" s="280" t="s">
        <v>464</v>
      </c>
      <c r="U685" s="280"/>
      <c r="V685" s="280"/>
      <c r="W685" s="281" t="s">
        <v>1118</v>
      </c>
      <c r="X685" s="266"/>
      <c r="Y685" s="282">
        <f>$AE$9-((N685*24))</f>
        <v>744</v>
      </c>
      <c r="Z685" s="270">
        <v>500</v>
      </c>
      <c r="AA685" s="273"/>
      <c r="AB685" s="283">
        <f t="shared" ref="AB685:AB694" si="219">Z685</f>
        <v>500</v>
      </c>
      <c r="AC685" s="282">
        <f>(AB685*(Y685-L685*24))/Y685</f>
        <v>500</v>
      </c>
      <c r="AD685" s="282">
        <f t="shared" si="201"/>
        <v>100</v>
      </c>
      <c r="AE685" s="344"/>
      <c r="AF685" s="344"/>
      <c r="AG685" s="344"/>
      <c r="AH685" s="344"/>
      <c r="AI685" s="259"/>
      <c r="AJ685" s="259"/>
      <c r="AK685" s="259"/>
      <c r="AL685" s="259"/>
      <c r="AM685" s="259"/>
      <c r="AN685" s="259"/>
      <c r="AO685" s="259"/>
      <c r="AP685" s="259"/>
      <c r="AQ685" s="259"/>
      <c r="AR685" s="259"/>
      <c r="AS685" s="259"/>
      <c r="AT685" s="259"/>
      <c r="AU685" s="259"/>
    </row>
    <row r="686" spans="1:47" s="286" customFormat="1" ht="30" customHeight="1">
      <c r="A686" s="270">
        <v>16</v>
      </c>
      <c r="B686" s="262" t="s">
        <v>447</v>
      </c>
      <c r="C686" s="368" t="s">
        <v>448</v>
      </c>
      <c r="D686" s="270">
        <v>500</v>
      </c>
      <c r="E686" s="274" t="s">
        <v>534</v>
      </c>
      <c r="F686" s="275"/>
      <c r="G686" s="345"/>
      <c r="H686" s="345"/>
      <c r="I686" s="369"/>
      <c r="J686" s="369"/>
      <c r="K686" s="369"/>
      <c r="L686" s="387">
        <v>0</v>
      </c>
      <c r="M686" s="387">
        <v>0</v>
      </c>
      <c r="N686" s="387">
        <v>0</v>
      </c>
      <c r="O686" s="387">
        <v>0</v>
      </c>
      <c r="P686" s="279"/>
      <c r="Q686" s="279"/>
      <c r="R686" s="279"/>
      <c r="S686" s="279"/>
      <c r="T686" s="279"/>
      <c r="U686" s="279"/>
      <c r="V686" s="279"/>
      <c r="W686" s="349"/>
      <c r="X686" s="266"/>
      <c r="Y686" s="282">
        <f>$AE$9-((N686*24))</f>
        <v>744</v>
      </c>
      <c r="Z686" s="270">
        <v>500</v>
      </c>
      <c r="AA686" s="273"/>
      <c r="AB686" s="283">
        <f t="shared" si="219"/>
        <v>500</v>
      </c>
      <c r="AC686" s="282">
        <f>(AB686*(Y686-L686*24))/Y686</f>
        <v>500</v>
      </c>
      <c r="AD686" s="282">
        <f t="shared" si="201"/>
        <v>100</v>
      </c>
      <c r="AE686" s="344"/>
      <c r="AF686" s="344"/>
      <c r="AG686" s="344"/>
      <c r="AH686" s="344"/>
      <c r="AI686" s="259"/>
      <c r="AJ686" s="259"/>
      <c r="AK686" s="259"/>
      <c r="AL686" s="259"/>
      <c r="AM686" s="259"/>
      <c r="AN686" s="259"/>
      <c r="AO686" s="259"/>
      <c r="AP686" s="259"/>
      <c r="AQ686" s="259"/>
      <c r="AR686" s="259"/>
      <c r="AS686" s="259"/>
      <c r="AT686" s="259"/>
      <c r="AU686" s="259"/>
    </row>
    <row r="687" spans="1:47" s="286" customFormat="1" ht="30" customHeight="1">
      <c r="A687" s="270">
        <v>17</v>
      </c>
      <c r="B687" s="262" t="s">
        <v>287</v>
      </c>
      <c r="C687" s="368" t="s">
        <v>288</v>
      </c>
      <c r="D687" s="270">
        <v>315</v>
      </c>
      <c r="E687" s="274" t="s">
        <v>534</v>
      </c>
      <c r="F687" s="275" t="s">
        <v>43</v>
      </c>
      <c r="G687" s="345"/>
      <c r="H687" s="345"/>
      <c r="I687" s="369"/>
      <c r="J687" s="369"/>
      <c r="K687" s="369"/>
      <c r="L687" s="387">
        <v>0</v>
      </c>
      <c r="M687" s="387">
        <v>0</v>
      </c>
      <c r="N687" s="387">
        <v>0</v>
      </c>
      <c r="O687" s="387">
        <v>0</v>
      </c>
      <c r="P687" s="279"/>
      <c r="Q687" s="279"/>
      <c r="R687" s="279"/>
      <c r="S687" s="279"/>
      <c r="T687" s="279"/>
      <c r="U687" s="279"/>
      <c r="V687" s="279"/>
      <c r="W687" s="349"/>
      <c r="X687" s="266"/>
      <c r="Y687" s="282">
        <f>$AE$9-((N687*24))</f>
        <v>744</v>
      </c>
      <c r="Z687" s="270">
        <v>315</v>
      </c>
      <c r="AA687" s="273"/>
      <c r="AB687" s="283">
        <f t="shared" si="219"/>
        <v>315</v>
      </c>
      <c r="AC687" s="282">
        <f>(AB687*(Y687-L687*24))/Y687</f>
        <v>315</v>
      </c>
      <c r="AD687" s="282">
        <f t="shared" si="201"/>
        <v>100</v>
      </c>
      <c r="AE687" s="344"/>
      <c r="AF687" s="344"/>
      <c r="AG687" s="344"/>
      <c r="AH687" s="344"/>
      <c r="AI687" s="259"/>
      <c r="AJ687" s="259"/>
      <c r="AK687" s="259"/>
      <c r="AL687" s="259"/>
      <c r="AM687" s="259"/>
      <c r="AN687" s="259"/>
      <c r="AO687" s="259"/>
      <c r="AP687" s="259"/>
      <c r="AQ687" s="259"/>
      <c r="AR687" s="259"/>
      <c r="AS687" s="259"/>
      <c r="AT687" s="259"/>
      <c r="AU687" s="259"/>
    </row>
    <row r="688" spans="1:47" s="286" customFormat="1" ht="30" customHeight="1">
      <c r="A688" s="270">
        <v>18</v>
      </c>
      <c r="B688" s="262" t="s">
        <v>289</v>
      </c>
      <c r="C688" s="368" t="s">
        <v>290</v>
      </c>
      <c r="D688" s="270">
        <v>315</v>
      </c>
      <c r="E688" s="274" t="s">
        <v>534</v>
      </c>
      <c r="F688" s="275" t="s">
        <v>43</v>
      </c>
      <c r="G688" s="345"/>
      <c r="H688" s="345"/>
      <c r="I688" s="369"/>
      <c r="J688" s="369"/>
      <c r="K688" s="369"/>
      <c r="L688" s="387">
        <v>0</v>
      </c>
      <c r="M688" s="387">
        <v>0</v>
      </c>
      <c r="N688" s="387">
        <v>0</v>
      </c>
      <c r="O688" s="387">
        <v>0</v>
      </c>
      <c r="P688" s="279"/>
      <c r="Q688" s="279"/>
      <c r="R688" s="279"/>
      <c r="S688" s="279"/>
      <c r="T688" s="279"/>
      <c r="U688" s="279"/>
      <c r="V688" s="279"/>
      <c r="W688" s="349"/>
      <c r="X688" s="266"/>
      <c r="Y688" s="282">
        <f>$AE$9-((N688*24))</f>
        <v>744</v>
      </c>
      <c r="Z688" s="270">
        <v>315</v>
      </c>
      <c r="AA688" s="273"/>
      <c r="AB688" s="283">
        <f t="shared" si="219"/>
        <v>315</v>
      </c>
      <c r="AC688" s="282">
        <f>(AB688*(Y688-L688*24))/Y688</f>
        <v>315</v>
      </c>
      <c r="AD688" s="282">
        <f t="shared" si="201"/>
        <v>100</v>
      </c>
      <c r="AE688" s="344"/>
      <c r="AF688" s="344"/>
      <c r="AG688" s="344"/>
      <c r="AH688" s="344"/>
      <c r="AI688" s="259"/>
      <c r="AJ688" s="259"/>
      <c r="AK688" s="259"/>
      <c r="AL688" s="259"/>
      <c r="AM688" s="259"/>
      <c r="AN688" s="259"/>
      <c r="AO688" s="259"/>
      <c r="AP688" s="259"/>
      <c r="AQ688" s="259"/>
      <c r="AR688" s="259"/>
      <c r="AS688" s="259"/>
      <c r="AT688" s="259"/>
      <c r="AU688" s="259"/>
    </row>
    <row r="689" spans="1:47" s="286" customFormat="1" ht="30" customHeight="1">
      <c r="A689" s="270"/>
      <c r="B689" s="262"/>
      <c r="C689" s="368"/>
      <c r="D689" s="270"/>
      <c r="E689" s="274"/>
      <c r="F689" s="275"/>
      <c r="G689" s="345"/>
      <c r="H689" s="345"/>
      <c r="I689" s="369"/>
      <c r="J689" s="369"/>
      <c r="K689" s="369"/>
      <c r="L689" s="387"/>
      <c r="M689" s="387"/>
      <c r="N689" s="387"/>
      <c r="O689" s="387"/>
      <c r="P689" s="279"/>
      <c r="Q689" s="279"/>
      <c r="R689" s="279"/>
      <c r="S689" s="279"/>
      <c r="T689" s="279"/>
      <c r="U689" s="279"/>
      <c r="V689" s="279"/>
      <c r="W689" s="349"/>
      <c r="X689" s="266"/>
      <c r="Y689" s="282"/>
      <c r="Z689" s="270"/>
      <c r="AA689" s="273"/>
      <c r="AB689" s="283"/>
      <c r="AC689" s="282"/>
      <c r="AD689" s="282"/>
      <c r="AE689" s="344"/>
      <c r="AF689" s="344"/>
      <c r="AG689" s="344"/>
      <c r="AH689" s="344"/>
      <c r="AI689" s="259"/>
      <c r="AJ689" s="259"/>
      <c r="AK689" s="259"/>
      <c r="AL689" s="259"/>
      <c r="AM689" s="259"/>
      <c r="AN689" s="259"/>
      <c r="AO689" s="259"/>
      <c r="AP689" s="259"/>
      <c r="AQ689" s="259"/>
      <c r="AR689" s="259"/>
      <c r="AS689" s="259"/>
      <c r="AT689" s="259"/>
      <c r="AU689" s="259"/>
    </row>
    <row r="690" spans="1:47" s="286" customFormat="1" ht="30" customHeight="1">
      <c r="A690" s="345" t="s">
        <v>39</v>
      </c>
      <c r="B690" s="345"/>
      <c r="C690" s="263" t="s">
        <v>291</v>
      </c>
      <c r="D690" s="270"/>
      <c r="E690" s="274" t="s">
        <v>534</v>
      </c>
      <c r="F690" s="275" t="s">
        <v>43</v>
      </c>
      <c r="G690" s="261"/>
      <c r="H690" s="261"/>
      <c r="I690" s="264"/>
      <c r="J690" s="264"/>
      <c r="K690" s="264"/>
      <c r="L690" s="279"/>
      <c r="M690" s="378"/>
      <c r="N690" s="378"/>
      <c r="O690" s="279"/>
      <c r="P690" s="279"/>
      <c r="Q690" s="279"/>
      <c r="R690" s="279"/>
      <c r="S690" s="279"/>
      <c r="T690" s="279"/>
      <c r="U690" s="279"/>
      <c r="V690" s="279"/>
      <c r="W690" s="349"/>
      <c r="X690" s="266"/>
      <c r="Y690" s="282"/>
      <c r="Z690" s="270"/>
      <c r="AA690" s="273"/>
      <c r="AB690" s="283"/>
      <c r="AC690" s="282"/>
      <c r="AD690" s="282"/>
      <c r="AE690" s="344"/>
      <c r="AF690" s="344"/>
      <c r="AG690" s="344"/>
      <c r="AH690" s="344"/>
      <c r="AI690" s="259"/>
      <c r="AJ690" s="259"/>
      <c r="AK690" s="259"/>
      <c r="AL690" s="259"/>
      <c r="AM690" s="259"/>
      <c r="AN690" s="259"/>
      <c r="AO690" s="259"/>
      <c r="AP690" s="259"/>
      <c r="AQ690" s="259"/>
      <c r="AR690" s="259"/>
      <c r="AS690" s="259"/>
      <c r="AT690" s="259"/>
      <c r="AU690" s="259"/>
    </row>
    <row r="691" spans="1:47" s="286" customFormat="1" ht="25.5">
      <c r="A691" s="270">
        <v>1</v>
      </c>
      <c r="B691" s="262" t="s">
        <v>292</v>
      </c>
      <c r="C691" s="368" t="s">
        <v>293</v>
      </c>
      <c r="D691" s="270">
        <v>100</v>
      </c>
      <c r="E691" s="274" t="s">
        <v>534</v>
      </c>
      <c r="F691" s="275" t="s">
        <v>43</v>
      </c>
      <c r="G691" s="276">
        <v>43081.12777777778</v>
      </c>
      <c r="H691" s="276">
        <v>43081.131944444445</v>
      </c>
      <c r="I691" s="369"/>
      <c r="J691" s="369"/>
      <c r="K691" s="369"/>
      <c r="L691" s="278">
        <f>IF(RIGHT(T691)="t",(+H691-G691),0)</f>
        <v>0</v>
      </c>
      <c r="M691" s="278">
        <f>IF(RIGHT(T691)="U",(+H691-G691),0)</f>
        <v>0</v>
      </c>
      <c r="N691" s="278">
        <f>IF(RIGHT(T691)="C",(+H691-G691),0)</f>
        <v>4.166666665696539E-3</v>
      </c>
      <c r="O691" s="278">
        <f>IF(RIGHT(T691)="D",(+H691-G691),0)</f>
        <v>0</v>
      </c>
      <c r="P691" s="279"/>
      <c r="Q691" s="279"/>
      <c r="R691" s="279"/>
      <c r="S691" s="279"/>
      <c r="T691" s="280" t="s">
        <v>1485</v>
      </c>
      <c r="U691" s="280"/>
      <c r="V691" s="280"/>
      <c r="W691" s="281" t="s">
        <v>1486</v>
      </c>
      <c r="X691" s="266"/>
      <c r="Y691" s="282"/>
      <c r="Z691" s="270"/>
      <c r="AA691" s="273"/>
      <c r="AB691" s="283"/>
      <c r="AC691" s="282"/>
      <c r="AD691" s="282"/>
      <c r="AE691" s="344"/>
      <c r="AF691" s="344"/>
      <c r="AG691" s="344"/>
      <c r="AH691" s="344"/>
      <c r="AI691" s="259"/>
      <c r="AJ691" s="259"/>
      <c r="AK691" s="259"/>
      <c r="AL691" s="259"/>
      <c r="AM691" s="259"/>
      <c r="AN691" s="259"/>
      <c r="AO691" s="259"/>
      <c r="AP691" s="259"/>
      <c r="AQ691" s="259"/>
      <c r="AR691" s="259"/>
      <c r="AS691" s="259"/>
      <c r="AT691" s="259"/>
      <c r="AU691" s="259"/>
    </row>
    <row r="692" spans="1:47" s="286" customFormat="1" ht="25.5">
      <c r="A692" s="270"/>
      <c r="B692" s="262"/>
      <c r="C692" s="368"/>
      <c r="D692" s="270"/>
      <c r="E692" s="274"/>
      <c r="F692" s="275"/>
      <c r="G692" s="276">
        <v>43081.131944444445</v>
      </c>
      <c r="H692" s="276">
        <v>43081.313194444447</v>
      </c>
      <c r="I692" s="369"/>
      <c r="J692" s="369"/>
      <c r="K692" s="369"/>
      <c r="L692" s="278">
        <f>IF(RIGHT(T692)="t",(+H692-G692),0)</f>
        <v>0</v>
      </c>
      <c r="M692" s="278">
        <f>IF(RIGHT(T692)="U",(+H692-G692),0)</f>
        <v>0</v>
      </c>
      <c r="N692" s="278">
        <f>IF(RIGHT(T692)="C",(+H692-G692),0)</f>
        <v>0</v>
      </c>
      <c r="O692" s="278">
        <f>IF(RIGHT(T692)="D",(+H692-G692),0)</f>
        <v>0.18125000000145519</v>
      </c>
      <c r="P692" s="279"/>
      <c r="Q692" s="279"/>
      <c r="R692" s="279"/>
      <c r="S692" s="279"/>
      <c r="T692" s="280" t="s">
        <v>1128</v>
      </c>
      <c r="U692" s="280"/>
      <c r="V692" s="280"/>
      <c r="W692" s="281" t="s">
        <v>1460</v>
      </c>
      <c r="X692" s="266"/>
      <c r="Y692" s="282"/>
      <c r="Z692" s="270"/>
      <c r="AA692" s="273"/>
      <c r="AB692" s="283"/>
      <c r="AC692" s="282"/>
      <c r="AD692" s="282"/>
      <c r="AE692" s="344"/>
      <c r="AF692" s="344"/>
      <c r="AG692" s="344"/>
      <c r="AH692" s="344"/>
      <c r="AI692" s="259"/>
      <c r="AJ692" s="259"/>
      <c r="AK692" s="259"/>
      <c r="AL692" s="259"/>
      <c r="AM692" s="259"/>
      <c r="AN692" s="259"/>
      <c r="AO692" s="259"/>
      <c r="AP692" s="259"/>
      <c r="AQ692" s="259"/>
      <c r="AR692" s="259"/>
      <c r="AS692" s="259"/>
      <c r="AT692" s="259"/>
      <c r="AU692" s="259"/>
    </row>
    <row r="693" spans="1:47" s="286" customFormat="1" ht="30" customHeight="1">
      <c r="A693" s="291"/>
      <c r="B693" s="292"/>
      <c r="C693" s="293" t="s">
        <v>47</v>
      </c>
      <c r="D693" s="292"/>
      <c r="E693" s="274"/>
      <c r="F693" s="275" t="s">
        <v>43</v>
      </c>
      <c r="G693" s="311"/>
      <c r="H693" s="311"/>
      <c r="I693" s="275" t="s">
        <v>43</v>
      </c>
      <c r="J693" s="275" t="s">
        <v>43</v>
      </c>
      <c r="K693" s="275" t="s">
        <v>43</v>
      </c>
      <c r="L693" s="278">
        <f>SUM(L691:L692)</f>
        <v>0</v>
      </c>
      <c r="M693" s="278">
        <f t="shared" ref="M693:O693" si="220">SUM(M691:M692)</f>
        <v>0</v>
      </c>
      <c r="N693" s="278">
        <f t="shared" si="220"/>
        <v>4.166666665696539E-3</v>
      </c>
      <c r="O693" s="278">
        <f t="shared" si="220"/>
        <v>0.18125000000145519</v>
      </c>
      <c r="P693" s="275"/>
      <c r="Q693" s="275"/>
      <c r="R693" s="275"/>
      <c r="S693" s="275"/>
      <c r="T693" s="292"/>
      <c r="U693" s="292"/>
      <c r="V693" s="292"/>
      <c r="W693" s="292"/>
      <c r="X693" s="266"/>
      <c r="Y693" s="282">
        <f>$AE$9-((N693*24))</f>
        <v>743.90000000002328</v>
      </c>
      <c r="Z693" s="270">
        <v>100</v>
      </c>
      <c r="AA693" s="273"/>
      <c r="AB693" s="283">
        <f t="shared" ref="AB693" si="221">Z693</f>
        <v>100</v>
      </c>
      <c r="AC693" s="282">
        <f>(AB693*(Y693-L693*24))/Y693</f>
        <v>100</v>
      </c>
      <c r="AD693" s="282">
        <f t="shared" ref="AD693" si="222">(AC693/AB693)*100</f>
        <v>100</v>
      </c>
      <c r="AE693" s="344"/>
      <c r="AF693" s="344"/>
      <c r="AG693" s="344"/>
      <c r="AH693" s="344"/>
      <c r="AI693" s="259"/>
      <c r="AJ693" s="259"/>
      <c r="AK693" s="259"/>
      <c r="AL693" s="259"/>
      <c r="AM693" s="259"/>
      <c r="AN693" s="259"/>
      <c r="AO693" s="259"/>
      <c r="AP693" s="259"/>
      <c r="AQ693" s="259"/>
      <c r="AR693" s="259"/>
      <c r="AS693" s="259"/>
      <c r="AT693" s="259"/>
      <c r="AU693" s="259"/>
    </row>
    <row r="694" spans="1:47" s="286" customFormat="1" ht="30" customHeight="1">
      <c r="A694" s="270">
        <v>2</v>
      </c>
      <c r="B694" s="262" t="s">
        <v>294</v>
      </c>
      <c r="C694" s="368" t="s">
        <v>295</v>
      </c>
      <c r="D694" s="270">
        <v>100</v>
      </c>
      <c r="E694" s="274" t="s">
        <v>534</v>
      </c>
      <c r="F694" s="275" t="s">
        <v>43</v>
      </c>
      <c r="G694" s="276">
        <v>43081.122916666667</v>
      </c>
      <c r="H694" s="276">
        <v>43081.131944444445</v>
      </c>
      <c r="I694" s="369"/>
      <c r="J694" s="369"/>
      <c r="K694" s="369"/>
      <c r="L694" s="278">
        <f>IF(RIGHT(T694)="T",(+H694-G694),0)</f>
        <v>0</v>
      </c>
      <c r="M694" s="278">
        <f>IF(RIGHT(T694)="U",(+H694-G694),0)</f>
        <v>0</v>
      </c>
      <c r="N694" s="278">
        <f>IF(RIGHT(T694)="C",(+H694-G694),0)</f>
        <v>9.0277777781011537E-3</v>
      </c>
      <c r="O694" s="278">
        <f>IF(RIGHT(T694)="D",(+H694-G694),0)</f>
        <v>0</v>
      </c>
      <c r="P694" s="279"/>
      <c r="Q694" s="279"/>
      <c r="R694" s="279"/>
      <c r="S694" s="279"/>
      <c r="T694" s="280" t="s">
        <v>1485</v>
      </c>
      <c r="U694" s="280"/>
      <c r="V694" s="280"/>
      <c r="W694" s="281" t="s">
        <v>1486</v>
      </c>
      <c r="X694" s="266"/>
      <c r="Y694" s="282">
        <f>$AE$9-((N694*24))</f>
        <v>743.78333333332557</v>
      </c>
      <c r="Z694" s="270">
        <v>100</v>
      </c>
      <c r="AA694" s="273"/>
      <c r="AB694" s="283">
        <f t="shared" si="219"/>
        <v>100</v>
      </c>
      <c r="AC694" s="282">
        <f>(AB694*(Y694-L694*24))/Y694</f>
        <v>100</v>
      </c>
      <c r="AD694" s="282">
        <f t="shared" ref="AD694" si="223">(AC694/AB694)*100</f>
        <v>100</v>
      </c>
      <c r="AE694" s="344"/>
      <c r="AF694" s="344"/>
      <c r="AG694" s="344"/>
      <c r="AH694" s="344"/>
      <c r="AI694" s="259"/>
      <c r="AJ694" s="259"/>
      <c r="AK694" s="259"/>
      <c r="AL694" s="259"/>
      <c r="AM694" s="259"/>
      <c r="AN694" s="259"/>
      <c r="AO694" s="259"/>
      <c r="AP694" s="259"/>
      <c r="AQ694" s="259"/>
      <c r="AR694" s="259"/>
      <c r="AS694" s="259"/>
      <c r="AT694" s="259"/>
      <c r="AU694" s="259"/>
    </row>
    <row r="695" spans="1:47" s="286" customFormat="1" ht="30" customHeight="1">
      <c r="A695" s="270"/>
      <c r="B695" s="262"/>
      <c r="C695" s="368"/>
      <c r="D695" s="270"/>
      <c r="E695" s="274"/>
      <c r="F695" s="275"/>
      <c r="G695" s="276">
        <v>43081.131944444445</v>
      </c>
      <c r="H695" s="276">
        <v>43081.327777777777</v>
      </c>
      <c r="I695" s="369"/>
      <c r="J695" s="369"/>
      <c r="K695" s="369"/>
      <c r="L695" s="278">
        <f>IF(RIGHT(T695)="T",(+H695-G695),0)</f>
        <v>0</v>
      </c>
      <c r="M695" s="278">
        <f>IF(RIGHT(T695)="U",(+H695-G695),0)</f>
        <v>0</v>
      </c>
      <c r="N695" s="278">
        <f>IF(RIGHT(T695)="C",(+H695-G695),0)</f>
        <v>0</v>
      </c>
      <c r="O695" s="278">
        <f>IF(RIGHT(T695)="D",(+H695-G695),0)</f>
        <v>0.19583333333139308</v>
      </c>
      <c r="P695" s="279"/>
      <c r="Q695" s="279"/>
      <c r="R695" s="279"/>
      <c r="S695" s="279"/>
      <c r="T695" s="280" t="s">
        <v>1128</v>
      </c>
      <c r="U695" s="280"/>
      <c r="V695" s="280"/>
      <c r="W695" s="281" t="s">
        <v>1460</v>
      </c>
      <c r="X695" s="266"/>
      <c r="Y695" s="282"/>
      <c r="Z695" s="270"/>
      <c r="AA695" s="273"/>
      <c r="AB695" s="283"/>
      <c r="AC695" s="282"/>
      <c r="AD695" s="282"/>
      <c r="AE695" s="344"/>
      <c r="AF695" s="344"/>
      <c r="AG695" s="344"/>
      <c r="AH695" s="344"/>
      <c r="AI695" s="259"/>
      <c r="AJ695" s="259"/>
      <c r="AK695" s="259"/>
      <c r="AL695" s="259"/>
      <c r="AM695" s="259"/>
      <c r="AN695" s="259"/>
      <c r="AO695" s="259"/>
      <c r="AP695" s="259"/>
      <c r="AQ695" s="259"/>
      <c r="AR695" s="259"/>
      <c r="AS695" s="259"/>
      <c r="AT695" s="259"/>
      <c r="AU695" s="259"/>
    </row>
    <row r="696" spans="1:47" s="286" customFormat="1" ht="30" customHeight="1">
      <c r="A696" s="270"/>
      <c r="B696" s="262"/>
      <c r="C696" s="293" t="s">
        <v>47</v>
      </c>
      <c r="D696" s="292"/>
      <c r="E696" s="274"/>
      <c r="F696" s="275" t="s">
        <v>43</v>
      </c>
      <c r="G696" s="303"/>
      <c r="H696" s="303"/>
      <c r="I696" s="275" t="s">
        <v>43</v>
      </c>
      <c r="J696" s="275" t="s">
        <v>43</v>
      </c>
      <c r="K696" s="275" t="s">
        <v>43</v>
      </c>
      <c r="L696" s="278">
        <f>SUM(L694:L695)</f>
        <v>0</v>
      </c>
      <c r="M696" s="278">
        <f t="shared" ref="M696:O696" si="224">SUM(M694:M695)</f>
        <v>0</v>
      </c>
      <c r="N696" s="278">
        <f t="shared" si="224"/>
        <v>9.0277777781011537E-3</v>
      </c>
      <c r="O696" s="278">
        <f t="shared" si="224"/>
        <v>0.19583333333139308</v>
      </c>
      <c r="P696" s="279"/>
      <c r="Q696" s="279"/>
      <c r="R696" s="279"/>
      <c r="S696" s="279"/>
      <c r="T696" s="300"/>
      <c r="U696" s="300"/>
      <c r="V696" s="300"/>
      <c r="W696" s="301"/>
      <c r="X696" s="266"/>
      <c r="Y696" s="282"/>
      <c r="Z696" s="270"/>
      <c r="AA696" s="273"/>
      <c r="AB696" s="283"/>
      <c r="AC696" s="282"/>
      <c r="AD696" s="282"/>
      <c r="AE696" s="344"/>
      <c r="AF696" s="344"/>
      <c r="AG696" s="344"/>
      <c r="AH696" s="344"/>
      <c r="AI696" s="259"/>
      <c r="AJ696" s="259"/>
      <c r="AK696" s="259"/>
      <c r="AL696" s="259"/>
      <c r="AM696" s="259"/>
      <c r="AN696" s="259"/>
      <c r="AO696" s="259"/>
      <c r="AP696" s="259"/>
      <c r="AQ696" s="259"/>
      <c r="AR696" s="259"/>
      <c r="AS696" s="259"/>
      <c r="AT696" s="259"/>
      <c r="AU696" s="259"/>
    </row>
    <row r="697" spans="1:47" s="286" customFormat="1" ht="30" customHeight="1">
      <c r="A697" s="270">
        <v>3</v>
      </c>
      <c r="B697" s="262" t="s">
        <v>296</v>
      </c>
      <c r="C697" s="368" t="s">
        <v>297</v>
      </c>
      <c r="D697" s="270">
        <v>100</v>
      </c>
      <c r="E697" s="274" t="s">
        <v>534</v>
      </c>
      <c r="F697" s="275" t="s">
        <v>43</v>
      </c>
      <c r="G697" s="311"/>
      <c r="H697" s="311"/>
      <c r="I697" s="369"/>
      <c r="J697" s="369"/>
      <c r="K697" s="369"/>
      <c r="L697" s="278">
        <f>IF(RIGHT(T697)="T",(+H697-G697),0)</f>
        <v>0</v>
      </c>
      <c r="M697" s="278">
        <f>IF(RIGHT(T697)="U",(+H697-G697),0)</f>
        <v>0</v>
      </c>
      <c r="N697" s="278">
        <f>IF(RIGHT(T697)="C",(+H697-G697),0)</f>
        <v>0</v>
      </c>
      <c r="O697" s="278">
        <f>IF(RIGHT(T697)="D",(+H697-G697),0)</f>
        <v>0</v>
      </c>
      <c r="P697" s="279"/>
      <c r="Q697" s="279"/>
      <c r="R697" s="279"/>
      <c r="S697" s="279"/>
      <c r="T697" s="300"/>
      <c r="U697" s="300"/>
      <c r="V697" s="300"/>
      <c r="W697" s="301"/>
      <c r="X697" s="266"/>
      <c r="Y697" s="282"/>
      <c r="Z697" s="270"/>
      <c r="AA697" s="273"/>
      <c r="AB697" s="283"/>
      <c r="AC697" s="282"/>
      <c r="AD697" s="282"/>
      <c r="AE697" s="344"/>
      <c r="AF697" s="344"/>
      <c r="AG697" s="344"/>
      <c r="AH697" s="344"/>
      <c r="AI697" s="259"/>
      <c r="AJ697" s="259"/>
      <c r="AK697" s="259"/>
      <c r="AL697" s="259"/>
      <c r="AM697" s="259"/>
      <c r="AN697" s="259"/>
      <c r="AO697" s="259"/>
      <c r="AP697" s="259"/>
      <c r="AQ697" s="259"/>
      <c r="AR697" s="259"/>
      <c r="AS697" s="259"/>
      <c r="AT697" s="259"/>
      <c r="AU697" s="259"/>
    </row>
    <row r="698" spans="1:47" s="297" customFormat="1" ht="30" customHeight="1">
      <c r="A698" s="291"/>
      <c r="B698" s="292"/>
      <c r="C698" s="293" t="s">
        <v>47</v>
      </c>
      <c r="D698" s="292"/>
      <c r="E698" s="274"/>
      <c r="F698" s="275" t="s">
        <v>43</v>
      </c>
      <c r="G698" s="303"/>
      <c r="H698" s="303"/>
      <c r="I698" s="275" t="s">
        <v>43</v>
      </c>
      <c r="J698" s="275" t="s">
        <v>43</v>
      </c>
      <c r="K698" s="275" t="s">
        <v>43</v>
      </c>
      <c r="L698" s="278">
        <f>SUM(L694:L697)</f>
        <v>0</v>
      </c>
      <c r="M698" s="278">
        <f t="shared" ref="M698:O698" si="225">SUM(M694:M697)</f>
        <v>0</v>
      </c>
      <c r="N698" s="278">
        <f t="shared" si="225"/>
        <v>1.8055555556202307E-2</v>
      </c>
      <c r="O698" s="278">
        <f t="shared" si="225"/>
        <v>0.39166666666278616</v>
      </c>
      <c r="P698" s="275"/>
      <c r="Q698" s="275"/>
      <c r="R698" s="275"/>
      <c r="S698" s="275"/>
      <c r="T698" s="292"/>
      <c r="U698" s="292"/>
      <c r="V698" s="292"/>
      <c r="W698" s="292"/>
      <c r="X698" s="266"/>
      <c r="Y698" s="282">
        <f>$AE$9-((N698*24))</f>
        <v>743.56666666665114</v>
      </c>
      <c r="Z698" s="270">
        <v>100</v>
      </c>
      <c r="AA698" s="273"/>
      <c r="AB698" s="283">
        <f t="shared" ref="AB698" si="226">Z698</f>
        <v>100</v>
      </c>
      <c r="AC698" s="282">
        <f>(AB698*(Y698-L698*24))/Y698</f>
        <v>100</v>
      </c>
      <c r="AD698" s="282">
        <f t="shared" ref="AD698" si="227">(AC698/AB698)*100</f>
        <v>100</v>
      </c>
      <c r="AE698" s="296"/>
    </row>
    <row r="699" spans="1:47" s="286" customFormat="1" ht="30" customHeight="1">
      <c r="A699" s="270">
        <v>4</v>
      </c>
      <c r="B699" s="262" t="s">
        <v>298</v>
      </c>
      <c r="C699" s="368" t="s">
        <v>299</v>
      </c>
      <c r="D699" s="270">
        <v>100</v>
      </c>
      <c r="E699" s="274" t="s">
        <v>534</v>
      </c>
      <c r="F699" s="275" t="s">
        <v>43</v>
      </c>
      <c r="G699" s="337"/>
      <c r="H699" s="337"/>
      <c r="I699" s="369"/>
      <c r="J699" s="369"/>
      <c r="K699" s="369"/>
      <c r="L699" s="278">
        <f>IF(RIGHT(T699)="t",(+H699-G699),0)</f>
        <v>0</v>
      </c>
      <c r="M699" s="278">
        <f>IF(RIGHT(T699)="U",(+H699-G699),0)</f>
        <v>0</v>
      </c>
      <c r="N699" s="278">
        <f>IF(RIGHT(T699)="C",(+H699-G699),0)</f>
        <v>0</v>
      </c>
      <c r="O699" s="278">
        <f>IF(RIGHT(T699)="D",(+H699-G699),0)</f>
        <v>0</v>
      </c>
      <c r="P699" s="279"/>
      <c r="Q699" s="279"/>
      <c r="R699" s="279"/>
      <c r="S699" s="279"/>
      <c r="T699" s="300"/>
      <c r="U699" s="300"/>
      <c r="V699" s="300"/>
      <c r="W699" s="301"/>
      <c r="X699" s="266"/>
      <c r="Y699" s="282"/>
      <c r="Z699" s="270"/>
      <c r="AA699" s="273"/>
      <c r="AB699" s="283"/>
      <c r="AC699" s="282"/>
      <c r="AD699" s="282"/>
      <c r="AE699" s="344"/>
      <c r="AF699" s="344"/>
      <c r="AG699" s="344"/>
      <c r="AH699" s="344"/>
      <c r="AI699" s="259"/>
      <c r="AJ699" s="259"/>
      <c r="AK699" s="259"/>
      <c r="AL699" s="259"/>
      <c r="AM699" s="259"/>
      <c r="AN699" s="259"/>
      <c r="AO699" s="259"/>
      <c r="AP699" s="259"/>
      <c r="AQ699" s="259"/>
      <c r="AR699" s="259"/>
      <c r="AS699" s="259"/>
      <c r="AT699" s="259"/>
      <c r="AU699" s="259"/>
    </row>
    <row r="700" spans="1:47" s="286" customFormat="1" ht="30" customHeight="1">
      <c r="A700" s="270"/>
      <c r="B700" s="262"/>
      <c r="C700" s="368"/>
      <c r="D700" s="270"/>
      <c r="E700" s="274"/>
      <c r="F700" s="275"/>
      <c r="G700" s="311"/>
      <c r="H700" s="311"/>
      <c r="I700" s="369"/>
      <c r="J700" s="369"/>
      <c r="K700" s="369"/>
      <c r="L700" s="278">
        <f>IF(RIGHT(T700)="t",(+H700-G700),0)</f>
        <v>0</v>
      </c>
      <c r="M700" s="278">
        <f>IF(RIGHT(T700)="U",(+H700-G700),0)</f>
        <v>0</v>
      </c>
      <c r="N700" s="278">
        <f>IF(RIGHT(T700)="C",(+H700-G700),0)</f>
        <v>0</v>
      </c>
      <c r="O700" s="278">
        <f>IF(RIGHT(T700)="D",(+H700-G700),0)</f>
        <v>0</v>
      </c>
      <c r="P700" s="279"/>
      <c r="Q700" s="279"/>
      <c r="R700" s="279"/>
      <c r="S700" s="279"/>
      <c r="T700" s="336"/>
      <c r="U700" s="336"/>
      <c r="V700" s="336"/>
      <c r="W700" s="333"/>
      <c r="X700" s="266"/>
      <c r="Y700" s="282"/>
      <c r="Z700" s="270"/>
      <c r="AA700" s="273"/>
      <c r="AB700" s="283"/>
      <c r="AC700" s="282"/>
      <c r="AD700" s="282"/>
      <c r="AE700" s="344"/>
      <c r="AF700" s="344"/>
      <c r="AG700" s="344"/>
      <c r="AH700" s="344"/>
      <c r="AI700" s="259"/>
      <c r="AJ700" s="259"/>
      <c r="AK700" s="259"/>
      <c r="AL700" s="259"/>
      <c r="AM700" s="259"/>
      <c r="AN700" s="259"/>
      <c r="AO700" s="259"/>
      <c r="AP700" s="259"/>
      <c r="AQ700" s="259"/>
      <c r="AR700" s="259"/>
      <c r="AS700" s="259"/>
      <c r="AT700" s="259"/>
      <c r="AU700" s="259"/>
    </row>
    <row r="701" spans="1:47" s="286" customFormat="1" ht="30" customHeight="1">
      <c r="A701" s="270"/>
      <c r="B701" s="262"/>
      <c r="C701" s="368"/>
      <c r="D701" s="270"/>
      <c r="E701" s="274"/>
      <c r="F701" s="275"/>
      <c r="G701" s="323"/>
      <c r="H701" s="323"/>
      <c r="I701" s="369"/>
      <c r="J701" s="369"/>
      <c r="K701" s="369"/>
      <c r="L701" s="278">
        <f>IF(RIGHT(T701)="T",(+H701-G701),0)</f>
        <v>0</v>
      </c>
      <c r="M701" s="278">
        <f>IF(RIGHT(T701)="U",(+H701-G701),0)</f>
        <v>0</v>
      </c>
      <c r="N701" s="278">
        <f>IF(RIGHT(T701)="C",(+H701-G701),0)</f>
        <v>0</v>
      </c>
      <c r="O701" s="278">
        <f>IF(RIGHT(T701)="D",(+H701-G701),0)</f>
        <v>0</v>
      </c>
      <c r="P701" s="279"/>
      <c r="Q701" s="279"/>
      <c r="R701" s="279"/>
      <c r="S701" s="279"/>
      <c r="T701" s="336"/>
      <c r="U701" s="336"/>
      <c r="V701" s="336"/>
      <c r="W701" s="333"/>
      <c r="X701" s="266"/>
      <c r="Y701" s="282"/>
      <c r="Z701" s="270"/>
      <c r="AA701" s="273"/>
      <c r="AB701" s="283"/>
      <c r="AC701" s="282"/>
      <c r="AD701" s="282"/>
      <c r="AE701" s="344"/>
      <c r="AF701" s="344"/>
      <c r="AG701" s="344"/>
      <c r="AH701" s="344"/>
      <c r="AI701" s="259"/>
      <c r="AJ701" s="259"/>
      <c r="AK701" s="259"/>
      <c r="AL701" s="259"/>
      <c r="AM701" s="259"/>
      <c r="AN701" s="259"/>
      <c r="AO701" s="259"/>
      <c r="AP701" s="259"/>
      <c r="AQ701" s="259"/>
      <c r="AR701" s="259"/>
      <c r="AS701" s="259"/>
      <c r="AT701" s="259"/>
      <c r="AU701" s="259"/>
    </row>
    <row r="702" spans="1:47" s="286" customFormat="1" ht="30" customHeight="1">
      <c r="A702" s="291"/>
      <c r="B702" s="292"/>
      <c r="C702" s="293" t="s">
        <v>47</v>
      </c>
      <c r="D702" s="292"/>
      <c r="E702" s="274"/>
      <c r="F702" s="275" t="s">
        <v>43</v>
      </c>
      <c r="G702" s="294"/>
      <c r="H702" s="294"/>
      <c r="I702" s="275" t="s">
        <v>43</v>
      </c>
      <c r="J702" s="275" t="s">
        <v>43</v>
      </c>
      <c r="K702" s="275" t="s">
        <v>43</v>
      </c>
      <c r="L702" s="278">
        <f>SUM(L699:L701)</f>
        <v>0</v>
      </c>
      <c r="M702" s="278">
        <f t="shared" ref="M702:O702" si="228">SUM(M699:M701)</f>
        <v>0</v>
      </c>
      <c r="N702" s="278">
        <f t="shared" si="228"/>
        <v>0</v>
      </c>
      <c r="O702" s="278">
        <f t="shared" si="228"/>
        <v>0</v>
      </c>
      <c r="P702" s="275"/>
      <c r="Q702" s="275"/>
      <c r="R702" s="275"/>
      <c r="S702" s="275"/>
      <c r="T702" s="292"/>
      <c r="U702" s="292"/>
      <c r="V702" s="292"/>
      <c r="W702" s="292"/>
      <c r="X702" s="266"/>
      <c r="Y702" s="282">
        <f>$AE$9-((N702*24))</f>
        <v>744</v>
      </c>
      <c r="Z702" s="270">
        <v>100</v>
      </c>
      <c r="AA702" s="273"/>
      <c r="AB702" s="283">
        <f t="shared" ref="AB702" si="229">Z702</f>
        <v>100</v>
      </c>
      <c r="AC702" s="282">
        <f>(AB702*(Y702-L702*24))/Y702</f>
        <v>100</v>
      </c>
      <c r="AD702" s="282">
        <f t="shared" ref="AD702" si="230">(AC702/AB702)*100</f>
        <v>100</v>
      </c>
      <c r="AE702" s="344"/>
      <c r="AF702" s="344"/>
      <c r="AG702" s="344"/>
      <c r="AH702" s="344"/>
      <c r="AI702" s="259"/>
      <c r="AJ702" s="259"/>
      <c r="AK702" s="259"/>
      <c r="AL702" s="259"/>
      <c r="AM702" s="259"/>
      <c r="AN702" s="259"/>
      <c r="AO702" s="259"/>
      <c r="AP702" s="259"/>
      <c r="AQ702" s="259"/>
      <c r="AR702" s="259"/>
      <c r="AS702" s="259"/>
      <c r="AT702" s="259"/>
      <c r="AU702" s="259"/>
    </row>
    <row r="703" spans="1:47" s="286" customFormat="1" ht="30" customHeight="1">
      <c r="A703" s="270">
        <v>5</v>
      </c>
      <c r="B703" s="262" t="s">
        <v>300</v>
      </c>
      <c r="C703" s="368" t="s">
        <v>301</v>
      </c>
      <c r="D703" s="270">
        <v>100</v>
      </c>
      <c r="E703" s="274" t="s">
        <v>534</v>
      </c>
      <c r="F703" s="275" t="s">
        <v>43</v>
      </c>
      <c r="G703" s="276">
        <v>43072.066666666666</v>
      </c>
      <c r="H703" s="276">
        <v>43072.759027777778</v>
      </c>
      <c r="I703" s="369"/>
      <c r="J703" s="369"/>
      <c r="K703" s="369"/>
      <c r="L703" s="278">
        <f>IF(RIGHT(T703)="T",(+H703-G703),0)</f>
        <v>0.69236111111240461</v>
      </c>
      <c r="M703" s="278">
        <f>IF(RIGHT(T703)="U",(+H703-G703),0)</f>
        <v>0</v>
      </c>
      <c r="N703" s="278">
        <f>IF(RIGHT(T703)="C",(+H703-G703),0)</f>
        <v>0</v>
      </c>
      <c r="O703" s="278">
        <f>IF(RIGHT(T703)="D",(+H703-G703),0)</f>
        <v>0</v>
      </c>
      <c r="P703" s="279"/>
      <c r="Q703" s="279"/>
      <c r="R703" s="279"/>
      <c r="S703" s="279"/>
      <c r="T703" s="276" t="s">
        <v>1489</v>
      </c>
      <c r="U703" s="276"/>
      <c r="V703" s="276"/>
      <c r="W703" s="310" t="s">
        <v>1490</v>
      </c>
      <c r="X703" s="266"/>
      <c r="Y703" s="282"/>
      <c r="Z703" s="270"/>
      <c r="AA703" s="273"/>
      <c r="AB703" s="283"/>
      <c r="AC703" s="282"/>
      <c r="AD703" s="282"/>
      <c r="AE703" s="344"/>
      <c r="AF703" s="344"/>
      <c r="AG703" s="344"/>
      <c r="AH703" s="344"/>
      <c r="AI703" s="259"/>
      <c r="AJ703" s="259"/>
      <c r="AK703" s="259"/>
      <c r="AL703" s="259"/>
      <c r="AM703" s="259"/>
      <c r="AN703" s="259"/>
      <c r="AO703" s="259"/>
      <c r="AP703" s="259"/>
      <c r="AQ703" s="259"/>
      <c r="AR703" s="259"/>
      <c r="AS703" s="259"/>
      <c r="AT703" s="259"/>
      <c r="AU703" s="259"/>
    </row>
    <row r="704" spans="1:47" s="286" customFormat="1" ht="30" customHeight="1">
      <c r="A704" s="270"/>
      <c r="B704" s="262"/>
      <c r="C704" s="368"/>
      <c r="D704" s="270"/>
      <c r="E704" s="274"/>
      <c r="F704" s="275"/>
      <c r="G704" s="186"/>
      <c r="H704" s="383"/>
      <c r="I704" s="369"/>
      <c r="J704" s="369"/>
      <c r="K704" s="369"/>
      <c r="L704" s="278">
        <f>IF(RIGHT(T704)="T",(+H704-G704),0)</f>
        <v>0</v>
      </c>
      <c r="M704" s="278">
        <f>IF(RIGHT(T704)="U",(+H704-G704),0)</f>
        <v>0</v>
      </c>
      <c r="N704" s="278">
        <f>IF(RIGHT(T704)="C",(+H704-G704),0)</f>
        <v>0</v>
      </c>
      <c r="O704" s="278">
        <f>IF(RIGHT(T704)="D",(+H704-G704),0)</f>
        <v>0</v>
      </c>
      <c r="P704" s="279"/>
      <c r="Q704" s="279"/>
      <c r="R704" s="279"/>
      <c r="S704" s="279"/>
      <c r="T704" s="187"/>
      <c r="U704" s="187"/>
      <c r="V704" s="187"/>
      <c r="W704" s="287"/>
      <c r="X704" s="266"/>
      <c r="Y704" s="282"/>
      <c r="Z704" s="270"/>
      <c r="AA704" s="273"/>
      <c r="AB704" s="283"/>
      <c r="AC704" s="282"/>
      <c r="AD704" s="282"/>
      <c r="AE704" s="344"/>
      <c r="AF704" s="344"/>
      <c r="AG704" s="344"/>
      <c r="AH704" s="344"/>
      <c r="AI704" s="259"/>
      <c r="AJ704" s="259"/>
      <c r="AK704" s="259"/>
      <c r="AL704" s="259"/>
      <c r="AM704" s="259"/>
      <c r="AN704" s="259"/>
      <c r="AO704" s="259"/>
      <c r="AP704" s="259"/>
      <c r="AQ704" s="259"/>
      <c r="AR704" s="259"/>
      <c r="AS704" s="259"/>
      <c r="AT704" s="259"/>
      <c r="AU704" s="259"/>
    </row>
    <row r="705" spans="1:47" s="286" customFormat="1" ht="30" customHeight="1">
      <c r="A705" s="270"/>
      <c r="B705" s="262"/>
      <c r="C705" s="368"/>
      <c r="D705" s="270"/>
      <c r="E705" s="274"/>
      <c r="F705" s="275"/>
      <c r="G705" s="323"/>
      <c r="H705" s="323"/>
      <c r="I705" s="369"/>
      <c r="J705" s="369"/>
      <c r="K705" s="369"/>
      <c r="L705" s="278">
        <f>IF(RIGHT(T705)="T",(+H705-G705),0)</f>
        <v>0</v>
      </c>
      <c r="M705" s="278">
        <f>IF(RIGHT(T705)="U",(+H705-G705),0)</f>
        <v>0</v>
      </c>
      <c r="N705" s="278">
        <f>IF(RIGHT(T705)="C",(+H705-G705),0)</f>
        <v>0</v>
      </c>
      <c r="O705" s="278">
        <f>IF(RIGHT(T705)="D",(+H705-G705),0)</f>
        <v>0</v>
      </c>
      <c r="P705" s="279"/>
      <c r="Q705" s="279"/>
      <c r="R705" s="279"/>
      <c r="S705" s="279"/>
      <c r="T705" s="336"/>
      <c r="U705" s="336"/>
      <c r="V705" s="336"/>
      <c r="W705" s="333"/>
      <c r="X705" s="266"/>
      <c r="Y705" s="282"/>
      <c r="Z705" s="270"/>
      <c r="AA705" s="273"/>
      <c r="AB705" s="283"/>
      <c r="AC705" s="282"/>
      <c r="AD705" s="282"/>
      <c r="AE705" s="344"/>
      <c r="AF705" s="344"/>
      <c r="AG705" s="344"/>
      <c r="AH705" s="344"/>
      <c r="AI705" s="259"/>
      <c r="AJ705" s="259"/>
      <c r="AK705" s="259"/>
      <c r="AL705" s="259"/>
      <c r="AM705" s="259"/>
      <c r="AN705" s="259"/>
      <c r="AO705" s="259"/>
      <c r="AP705" s="259"/>
      <c r="AQ705" s="259"/>
      <c r="AR705" s="259"/>
      <c r="AS705" s="259"/>
      <c r="AT705" s="259"/>
      <c r="AU705" s="259"/>
    </row>
    <row r="706" spans="1:47" s="286" customFormat="1" ht="30" customHeight="1">
      <c r="A706" s="291"/>
      <c r="B706" s="292"/>
      <c r="C706" s="293" t="s">
        <v>47</v>
      </c>
      <c r="D706" s="292"/>
      <c r="E706" s="274"/>
      <c r="F706" s="275" t="s">
        <v>43</v>
      </c>
      <c r="G706" s="294"/>
      <c r="H706" s="294"/>
      <c r="I706" s="275" t="s">
        <v>43</v>
      </c>
      <c r="J706" s="275" t="s">
        <v>43</v>
      </c>
      <c r="K706" s="275" t="s">
        <v>43</v>
      </c>
      <c r="L706" s="278">
        <f>SUM(L703:L705)</f>
        <v>0.69236111111240461</v>
      </c>
      <c r="M706" s="278">
        <f t="shared" ref="M706:O706" si="231">SUM(M703:M705)</f>
        <v>0</v>
      </c>
      <c r="N706" s="278">
        <f t="shared" si="231"/>
        <v>0</v>
      </c>
      <c r="O706" s="278">
        <f t="shared" si="231"/>
        <v>0</v>
      </c>
      <c r="P706" s="275"/>
      <c r="Q706" s="275"/>
      <c r="R706" s="275"/>
      <c r="S706" s="275"/>
      <c r="T706" s="374"/>
      <c r="U706" s="374"/>
      <c r="V706" s="374"/>
      <c r="W706" s="374"/>
      <c r="X706" s="266"/>
      <c r="Y706" s="282">
        <f>$AE$9-((N706*24))</f>
        <v>744</v>
      </c>
      <c r="Z706" s="270">
        <v>100</v>
      </c>
      <c r="AA706" s="273"/>
      <c r="AB706" s="283">
        <f t="shared" ref="AB706" si="232">Z706</f>
        <v>100</v>
      </c>
      <c r="AC706" s="282">
        <f>(AB706*(Y706-L706*24))/Y706</f>
        <v>97.76657706092773</v>
      </c>
      <c r="AD706" s="282">
        <f t="shared" ref="AD706" si="233">(AC706/AB706)*100</f>
        <v>97.76657706092773</v>
      </c>
      <c r="AE706" s="344"/>
      <c r="AF706" s="344"/>
      <c r="AG706" s="344"/>
      <c r="AH706" s="344"/>
      <c r="AI706" s="259"/>
      <c r="AJ706" s="259"/>
      <c r="AK706" s="259"/>
      <c r="AL706" s="259"/>
      <c r="AM706" s="259"/>
      <c r="AN706" s="259"/>
      <c r="AO706" s="259"/>
      <c r="AP706" s="259"/>
      <c r="AQ706" s="259"/>
      <c r="AR706" s="259"/>
      <c r="AS706" s="259"/>
      <c r="AT706" s="259"/>
      <c r="AU706" s="259"/>
    </row>
    <row r="707" spans="1:47" s="286" customFormat="1" ht="30" customHeight="1">
      <c r="A707" s="270">
        <v>6</v>
      </c>
      <c r="B707" s="262" t="s">
        <v>302</v>
      </c>
      <c r="C707" s="368" t="s">
        <v>303</v>
      </c>
      <c r="D707" s="270">
        <v>100</v>
      </c>
      <c r="E707" s="274" t="s">
        <v>534</v>
      </c>
      <c r="F707" s="275" t="s">
        <v>43</v>
      </c>
      <c r="G707" s="289"/>
      <c r="H707" s="289"/>
      <c r="I707" s="369"/>
      <c r="J707" s="369"/>
      <c r="K707" s="369"/>
      <c r="L707" s="278">
        <f>IF(RIGHT(T707)="T",(+H707-G707),0)</f>
        <v>0</v>
      </c>
      <c r="M707" s="278">
        <f>IF(RIGHT(T707)="U",(+H707-G707),0)</f>
        <v>0</v>
      </c>
      <c r="N707" s="278">
        <f>IF(RIGHT(T707)="C",(+H707-G707),0)</f>
        <v>0</v>
      </c>
      <c r="O707" s="278">
        <f>IF(RIGHT(T707)="D",(+H707-G707),0)</f>
        <v>0</v>
      </c>
      <c r="P707" s="279"/>
      <c r="Q707" s="279"/>
      <c r="R707" s="279"/>
      <c r="S707" s="279"/>
      <c r="T707" s="188"/>
      <c r="U707" s="188"/>
      <c r="V707" s="188"/>
      <c r="W707" s="290"/>
      <c r="X707" s="266"/>
      <c r="Y707" s="282"/>
      <c r="Z707" s="270"/>
      <c r="AA707" s="273"/>
      <c r="AB707" s="283"/>
      <c r="AC707" s="282"/>
      <c r="AD707" s="282"/>
      <c r="AE707" s="344"/>
      <c r="AF707" s="344"/>
      <c r="AG707" s="344"/>
      <c r="AH707" s="344"/>
      <c r="AI707" s="259"/>
      <c r="AJ707" s="259"/>
      <c r="AK707" s="259"/>
      <c r="AL707" s="259"/>
      <c r="AM707" s="259"/>
      <c r="AN707" s="259"/>
      <c r="AO707" s="259"/>
      <c r="AP707" s="259"/>
      <c r="AQ707" s="259"/>
      <c r="AR707" s="259"/>
      <c r="AS707" s="259"/>
      <c r="AT707" s="259"/>
      <c r="AU707" s="259"/>
    </row>
    <row r="708" spans="1:47" s="286" customFormat="1" ht="30" customHeight="1">
      <c r="A708" s="291"/>
      <c r="B708" s="292"/>
      <c r="C708" s="293" t="s">
        <v>47</v>
      </c>
      <c r="D708" s="292"/>
      <c r="E708" s="274"/>
      <c r="F708" s="275" t="s">
        <v>43</v>
      </c>
      <c r="G708" s="294"/>
      <c r="H708" s="294"/>
      <c r="I708" s="275" t="s">
        <v>43</v>
      </c>
      <c r="J708" s="275" t="s">
        <v>43</v>
      </c>
      <c r="K708" s="275" t="s">
        <v>43</v>
      </c>
      <c r="L708" s="278">
        <f>SUM(L707:L707)</f>
        <v>0</v>
      </c>
      <c r="M708" s="278">
        <f t="shared" ref="M708:O708" si="234">SUM(M707:M707)</f>
        <v>0</v>
      </c>
      <c r="N708" s="278">
        <f t="shared" si="234"/>
        <v>0</v>
      </c>
      <c r="O708" s="278">
        <f t="shared" si="234"/>
        <v>0</v>
      </c>
      <c r="P708" s="275"/>
      <c r="Q708" s="275"/>
      <c r="R708" s="275"/>
      <c r="S708" s="275"/>
      <c r="T708" s="292"/>
      <c r="U708" s="292"/>
      <c r="V708" s="292"/>
      <c r="W708" s="292"/>
      <c r="X708" s="266"/>
      <c r="Y708" s="282">
        <f>$AE$9-((N708*24))</f>
        <v>744</v>
      </c>
      <c r="Z708" s="270">
        <v>100</v>
      </c>
      <c r="AA708" s="273"/>
      <c r="AB708" s="283">
        <f t="shared" ref="AB708" si="235">Z708</f>
        <v>100</v>
      </c>
      <c r="AC708" s="282">
        <f>(AB708*(Y708-L708*24))/Y708</f>
        <v>100</v>
      </c>
      <c r="AD708" s="282">
        <f t="shared" ref="AD708" si="236">(AC708/AB708)*100</f>
        <v>100</v>
      </c>
      <c r="AE708" s="344"/>
      <c r="AF708" s="344"/>
      <c r="AG708" s="344"/>
      <c r="AH708" s="344"/>
      <c r="AI708" s="259"/>
      <c r="AJ708" s="259"/>
      <c r="AK708" s="259"/>
      <c r="AL708" s="259"/>
      <c r="AM708" s="259"/>
      <c r="AN708" s="259"/>
      <c r="AO708" s="259"/>
      <c r="AP708" s="259"/>
      <c r="AQ708" s="259"/>
      <c r="AR708" s="259"/>
      <c r="AS708" s="259"/>
      <c r="AT708" s="259"/>
      <c r="AU708" s="259"/>
    </row>
    <row r="709" spans="1:47" s="286" customFormat="1" ht="30" customHeight="1">
      <c r="A709" s="270">
        <v>7</v>
      </c>
      <c r="B709" s="262" t="s">
        <v>304</v>
      </c>
      <c r="C709" s="368" t="s">
        <v>305</v>
      </c>
      <c r="D709" s="270">
        <v>100</v>
      </c>
      <c r="E709" s="274" t="s">
        <v>534</v>
      </c>
      <c r="F709" s="275" t="s">
        <v>43</v>
      </c>
      <c r="G709" s="289"/>
      <c r="H709" s="289"/>
      <c r="I709" s="369"/>
      <c r="J709" s="369"/>
      <c r="K709" s="369"/>
      <c r="L709" s="278">
        <f>IF(RIGHT(T709)="T",(+H709-G709),0)</f>
        <v>0</v>
      </c>
      <c r="M709" s="278">
        <f>IF(RIGHT(T709)="U",(+H709-G709),0)</f>
        <v>0</v>
      </c>
      <c r="N709" s="278">
        <f>IF(RIGHT(T709)="C",(+H709-G709),0)</f>
        <v>0</v>
      </c>
      <c r="O709" s="278">
        <f>IF(RIGHT(T709)="D",(+H709-G709),0)</f>
        <v>0</v>
      </c>
      <c r="P709" s="279"/>
      <c r="Q709" s="279"/>
      <c r="R709" s="279"/>
      <c r="S709" s="279"/>
      <c r="T709" s="188"/>
      <c r="U709" s="188"/>
      <c r="V709" s="188"/>
      <c r="W709" s="290"/>
      <c r="X709" s="266"/>
      <c r="Y709" s="282"/>
      <c r="Z709" s="270"/>
      <c r="AA709" s="273"/>
      <c r="AB709" s="283"/>
      <c r="AC709" s="282"/>
      <c r="AD709" s="282"/>
      <c r="AE709" s="344"/>
      <c r="AF709" s="344"/>
      <c r="AG709" s="344"/>
      <c r="AH709" s="344"/>
      <c r="AI709" s="259"/>
      <c r="AJ709" s="259"/>
      <c r="AK709" s="259"/>
      <c r="AL709" s="259"/>
      <c r="AM709" s="259"/>
      <c r="AN709" s="259"/>
      <c r="AO709" s="259"/>
      <c r="AP709" s="259"/>
      <c r="AQ709" s="259"/>
      <c r="AR709" s="259"/>
      <c r="AS709" s="259"/>
      <c r="AT709" s="259"/>
      <c r="AU709" s="259"/>
    </row>
    <row r="710" spans="1:47" s="286" customFormat="1" ht="30" customHeight="1">
      <c r="A710" s="291"/>
      <c r="B710" s="292"/>
      <c r="C710" s="293" t="s">
        <v>47</v>
      </c>
      <c r="D710" s="292"/>
      <c r="E710" s="274"/>
      <c r="F710" s="275" t="s">
        <v>43</v>
      </c>
      <c r="G710" s="294"/>
      <c r="H710" s="294"/>
      <c r="I710" s="275" t="s">
        <v>43</v>
      </c>
      <c r="J710" s="275" t="s">
        <v>43</v>
      </c>
      <c r="K710" s="275" t="s">
        <v>43</v>
      </c>
      <c r="L710" s="278">
        <f>SUM(L709:L709)</f>
        <v>0</v>
      </c>
      <c r="M710" s="278">
        <f t="shared" ref="M710:O710" si="237">SUM(M709:M709)</f>
        <v>0</v>
      </c>
      <c r="N710" s="278">
        <f t="shared" si="237"/>
        <v>0</v>
      </c>
      <c r="O710" s="278">
        <f t="shared" si="237"/>
        <v>0</v>
      </c>
      <c r="P710" s="275"/>
      <c r="Q710" s="275"/>
      <c r="R710" s="275"/>
      <c r="S710" s="275"/>
      <c r="T710" s="292"/>
      <c r="U710" s="292"/>
      <c r="V710" s="292"/>
      <c r="W710" s="292"/>
      <c r="X710" s="266"/>
      <c r="Y710" s="282">
        <f>$AE$9-((N710*24))</f>
        <v>744</v>
      </c>
      <c r="Z710" s="270">
        <v>100</v>
      </c>
      <c r="AA710" s="273"/>
      <c r="AB710" s="283">
        <f t="shared" ref="AB710" si="238">Z710</f>
        <v>100</v>
      </c>
      <c r="AC710" s="282">
        <f>(AB710*(Y710-L710*24))/Y710</f>
        <v>100</v>
      </c>
      <c r="AD710" s="282">
        <f t="shared" ref="AD710" si="239">(AC710/AB710)*100</f>
        <v>100</v>
      </c>
      <c r="AE710" s="344"/>
      <c r="AF710" s="344"/>
      <c r="AG710" s="344"/>
      <c r="AH710" s="344"/>
      <c r="AI710" s="259"/>
      <c r="AJ710" s="259"/>
      <c r="AK710" s="259"/>
      <c r="AL710" s="259"/>
      <c r="AM710" s="259"/>
      <c r="AN710" s="259"/>
      <c r="AO710" s="259"/>
      <c r="AP710" s="259"/>
      <c r="AQ710" s="259"/>
      <c r="AR710" s="259"/>
      <c r="AS710" s="259"/>
      <c r="AT710" s="259"/>
      <c r="AU710" s="259"/>
    </row>
    <row r="711" spans="1:47" s="286" customFormat="1" ht="30" customHeight="1">
      <c r="A711" s="270"/>
      <c r="B711" s="321"/>
      <c r="C711" s="400"/>
      <c r="D711" s="345"/>
      <c r="E711" s="274"/>
      <c r="F711" s="275" t="s">
        <v>43</v>
      </c>
      <c r="G711" s="345"/>
      <c r="H711" s="345"/>
      <c r="I711" s="369"/>
      <c r="J711" s="369"/>
      <c r="K711" s="369"/>
      <c r="L711" s="378"/>
      <c r="M711" s="378"/>
      <c r="N711" s="388"/>
      <c r="O711" s="388"/>
      <c r="P711" s="388"/>
      <c r="Q711" s="388"/>
      <c r="R711" s="388"/>
      <c r="S711" s="388"/>
      <c r="T711" s="389"/>
      <c r="U711" s="389"/>
      <c r="V711" s="389"/>
      <c r="W711" s="274"/>
      <c r="X711" s="266"/>
      <c r="Y711" s="282"/>
      <c r="Z711" s="270"/>
      <c r="AA711" s="270"/>
      <c r="AB711" s="283"/>
      <c r="AC711" s="282"/>
      <c r="AD711" s="282"/>
      <c r="AE711" s="344"/>
      <c r="AF711" s="344"/>
      <c r="AG711" s="344"/>
      <c r="AH711" s="344"/>
      <c r="AI711" s="259"/>
      <c r="AJ711" s="259"/>
      <c r="AK711" s="259"/>
      <c r="AL711" s="259"/>
      <c r="AM711" s="259"/>
      <c r="AN711" s="259"/>
      <c r="AO711" s="259"/>
      <c r="AP711" s="259"/>
      <c r="AQ711" s="259"/>
      <c r="AR711" s="259"/>
      <c r="AS711" s="259"/>
      <c r="AT711" s="259"/>
      <c r="AU711" s="259"/>
    </row>
    <row r="712" spans="1:47" s="286" customFormat="1" ht="30" customHeight="1">
      <c r="A712" s="270">
        <f>A655+A688+A709</f>
        <v>45</v>
      </c>
      <c r="B712" s="262"/>
      <c r="C712" s="263" t="s">
        <v>306</v>
      </c>
      <c r="D712" s="261"/>
      <c r="E712" s="274"/>
      <c r="F712" s="275" t="s">
        <v>43</v>
      </c>
      <c r="G712" s="261"/>
      <c r="H712" s="261"/>
      <c r="I712" s="264"/>
      <c r="J712" s="264"/>
      <c r="K712" s="264"/>
      <c r="L712" s="378">
        <f>SUM(L622:L711)/2</f>
        <v>0.69236111111240461</v>
      </c>
      <c r="M712" s="378">
        <f t="shared" ref="M712:O712" si="240">SUM(M622:M711)/2</f>
        <v>0</v>
      </c>
      <c r="N712" s="378">
        <f t="shared" si="240"/>
        <v>2.2222222221898846E-2</v>
      </c>
      <c r="O712" s="378">
        <f t="shared" si="240"/>
        <v>0.57291666666424135</v>
      </c>
      <c r="P712" s="378"/>
      <c r="Q712" s="378"/>
      <c r="R712" s="378"/>
      <c r="S712" s="378"/>
      <c r="T712" s="378"/>
      <c r="U712" s="378"/>
      <c r="V712" s="378"/>
      <c r="W712" s="386"/>
      <c r="X712" s="266"/>
      <c r="Y712" s="282"/>
      <c r="Z712" s="401">
        <f>SUM(Z622:Z711)</f>
        <v>29425</v>
      </c>
      <c r="AA712" s="270"/>
      <c r="AB712" s="282">
        <f>SUM(AB622:AB711)</f>
        <v>29425</v>
      </c>
      <c r="AC712" s="282">
        <f>SUM(AC622:AC711)</f>
        <v>29422.766577060927</v>
      </c>
      <c r="AD712" s="282">
        <f>(AC712/AB712)*100</f>
        <v>99.992409777607222</v>
      </c>
      <c r="AE712" s="391" t="s">
        <v>240</v>
      </c>
      <c r="AF712" s="344"/>
      <c r="AG712" s="344"/>
      <c r="AH712" s="344"/>
      <c r="AI712" s="259"/>
      <c r="AJ712" s="259"/>
      <c r="AK712" s="259"/>
      <c r="AL712" s="259"/>
      <c r="AM712" s="259"/>
      <c r="AN712" s="259"/>
      <c r="AO712" s="259"/>
      <c r="AP712" s="259"/>
      <c r="AQ712" s="259"/>
      <c r="AR712" s="259"/>
      <c r="AS712" s="259"/>
      <c r="AT712" s="259"/>
      <c r="AU712" s="259"/>
    </row>
    <row r="713" spans="1:47" s="286" customFormat="1" ht="30" customHeight="1">
      <c r="A713" s="270" t="s">
        <v>40</v>
      </c>
      <c r="B713" s="262"/>
      <c r="C713" s="263" t="s">
        <v>307</v>
      </c>
      <c r="D713" s="261"/>
      <c r="E713" s="274"/>
      <c r="F713" s="275" t="s">
        <v>43</v>
      </c>
      <c r="G713" s="261"/>
      <c r="H713" s="261"/>
      <c r="I713" s="264"/>
      <c r="J713" s="264"/>
      <c r="K713" s="264"/>
      <c r="L713" s="388"/>
      <c r="M713" s="388"/>
      <c r="N713" s="388"/>
      <c r="O713" s="388"/>
      <c r="P713" s="388"/>
      <c r="Q713" s="388"/>
      <c r="R713" s="388"/>
      <c r="S713" s="388"/>
      <c r="T713" s="389"/>
      <c r="U713" s="389"/>
      <c r="V713" s="389"/>
      <c r="W713" s="274"/>
      <c r="X713" s="266"/>
      <c r="Y713" s="282"/>
      <c r="Z713" s="262" t="s">
        <v>308</v>
      </c>
      <c r="AA713" s="402" t="s">
        <v>309</v>
      </c>
      <c r="AB713" s="258"/>
      <c r="AC713" s="282"/>
      <c r="AD713" s="258"/>
      <c r="AE713" s="344"/>
      <c r="AF713" s="344"/>
      <c r="AG713" s="344"/>
      <c r="AH713" s="344"/>
      <c r="AI713" s="259"/>
      <c r="AJ713" s="259"/>
      <c r="AK713" s="259"/>
      <c r="AL713" s="259"/>
      <c r="AM713" s="259"/>
      <c r="AN713" s="259"/>
      <c r="AO713" s="259"/>
      <c r="AP713" s="259"/>
      <c r="AQ713" s="259"/>
      <c r="AR713" s="259"/>
      <c r="AS713" s="259"/>
      <c r="AT713" s="259"/>
      <c r="AU713" s="259"/>
    </row>
    <row r="714" spans="1:47" s="286" customFormat="1" ht="30.75" customHeight="1">
      <c r="A714" s="270">
        <v>1</v>
      </c>
      <c r="B714" s="377" t="s">
        <v>310</v>
      </c>
      <c r="C714" s="368" t="s">
        <v>311</v>
      </c>
      <c r="D714" s="345">
        <v>815</v>
      </c>
      <c r="E714" s="274" t="s">
        <v>534</v>
      </c>
      <c r="F714" s="275" t="s">
        <v>43</v>
      </c>
      <c r="G714" s="276">
        <v>43078.728472222225</v>
      </c>
      <c r="H714" s="276">
        <v>43078.822222222225</v>
      </c>
      <c r="I714" s="369"/>
      <c r="J714" s="369"/>
      <c r="K714" s="369"/>
      <c r="L714" s="278">
        <f t="shared" ref="L714:L719" si="241">IF(RIGHT(T714)="T",(+H714-G714),0)</f>
        <v>0</v>
      </c>
      <c r="M714" s="278">
        <f t="shared" ref="M714:M719" si="242">IF(RIGHT(T714)="U",(+H714-G714),0)</f>
        <v>9.375E-2</v>
      </c>
      <c r="N714" s="278">
        <f t="shared" ref="N714:N719" si="243">IF(RIGHT(T714)="C",(+H714-G714),0)</f>
        <v>0</v>
      </c>
      <c r="O714" s="278">
        <f t="shared" ref="O714:O719" si="244">IF(RIGHT(T714)="D",(+H714-G714),0)</f>
        <v>0</v>
      </c>
      <c r="P714" s="279"/>
      <c r="Q714" s="279"/>
      <c r="R714" s="279"/>
      <c r="S714" s="279"/>
      <c r="T714" s="280" t="s">
        <v>465</v>
      </c>
      <c r="U714" s="280"/>
      <c r="V714" s="280"/>
      <c r="W714" s="281" t="s">
        <v>1194</v>
      </c>
      <c r="X714" s="266"/>
      <c r="Y714" s="282"/>
      <c r="Z714" s="187"/>
      <c r="AA714" s="187"/>
      <c r="AB714" s="187"/>
      <c r="AC714" s="282"/>
      <c r="AD714" s="187"/>
      <c r="AE714" s="344"/>
      <c r="AF714" s="344"/>
      <c r="AG714" s="344"/>
      <c r="AH714" s="344"/>
      <c r="AI714" s="259"/>
      <c r="AJ714" s="259"/>
      <c r="AK714" s="259"/>
      <c r="AL714" s="259"/>
      <c r="AM714" s="259"/>
      <c r="AN714" s="259"/>
      <c r="AO714" s="259"/>
      <c r="AP714" s="259"/>
      <c r="AQ714" s="259"/>
      <c r="AR714" s="259"/>
      <c r="AS714" s="259"/>
      <c r="AT714" s="259"/>
      <c r="AU714" s="259"/>
    </row>
    <row r="715" spans="1:47" s="286" customFormat="1" ht="30.75" customHeight="1">
      <c r="A715" s="270"/>
      <c r="B715" s="377"/>
      <c r="C715" s="368"/>
      <c r="D715" s="345"/>
      <c r="E715" s="274"/>
      <c r="F715" s="275"/>
      <c r="G715" s="276">
        <v>43098.729166666664</v>
      </c>
      <c r="H715" s="276">
        <v>43098.729166666664</v>
      </c>
      <c r="I715" s="369"/>
      <c r="J715" s="369"/>
      <c r="K715" s="369"/>
      <c r="L715" s="278">
        <f t="shared" si="241"/>
        <v>0</v>
      </c>
      <c r="M715" s="278">
        <f t="shared" si="242"/>
        <v>0</v>
      </c>
      <c r="N715" s="278">
        <f t="shared" si="243"/>
        <v>0</v>
      </c>
      <c r="O715" s="278">
        <f t="shared" si="244"/>
        <v>0</v>
      </c>
      <c r="P715" s="279"/>
      <c r="Q715" s="279"/>
      <c r="R715" s="279"/>
      <c r="S715" s="279"/>
      <c r="T715" s="276" t="s">
        <v>477</v>
      </c>
      <c r="U715" s="276"/>
      <c r="V715" s="276"/>
      <c r="W715" s="310" t="s">
        <v>1195</v>
      </c>
      <c r="X715" s="266"/>
      <c r="Y715" s="282"/>
      <c r="Z715" s="187"/>
      <c r="AA715" s="187"/>
      <c r="AB715" s="187"/>
      <c r="AC715" s="282"/>
      <c r="AD715" s="187"/>
      <c r="AE715" s="344"/>
      <c r="AF715" s="344"/>
      <c r="AG715" s="344"/>
      <c r="AH715" s="344"/>
      <c r="AI715" s="259"/>
      <c r="AJ715" s="259"/>
      <c r="AK715" s="259"/>
      <c r="AL715" s="259"/>
      <c r="AM715" s="259"/>
      <c r="AN715" s="259"/>
      <c r="AO715" s="259"/>
      <c r="AP715" s="259"/>
      <c r="AQ715" s="259"/>
      <c r="AR715" s="259"/>
      <c r="AS715" s="259"/>
      <c r="AT715" s="259"/>
      <c r="AU715" s="259"/>
    </row>
    <row r="716" spans="1:47" s="286" customFormat="1" ht="30.75" customHeight="1">
      <c r="A716" s="270"/>
      <c r="B716" s="377"/>
      <c r="C716" s="368"/>
      <c r="D716" s="345"/>
      <c r="E716" s="274"/>
      <c r="F716" s="275"/>
      <c r="G716" s="337"/>
      <c r="H716" s="337"/>
      <c r="I716" s="369"/>
      <c r="J716" s="369"/>
      <c r="K716" s="369"/>
      <c r="L716" s="278">
        <f t="shared" si="241"/>
        <v>0</v>
      </c>
      <c r="M716" s="278">
        <f t="shared" si="242"/>
        <v>0</v>
      </c>
      <c r="N716" s="278">
        <f t="shared" si="243"/>
        <v>0</v>
      </c>
      <c r="O716" s="278">
        <f t="shared" si="244"/>
        <v>0</v>
      </c>
      <c r="P716" s="279"/>
      <c r="Q716" s="279"/>
      <c r="R716" s="279"/>
      <c r="S716" s="279"/>
      <c r="T716" s="300"/>
      <c r="U716" s="300"/>
      <c r="V716" s="300"/>
      <c r="W716" s="301"/>
      <c r="X716" s="266"/>
      <c r="Y716" s="282"/>
      <c r="Z716" s="187"/>
      <c r="AA716" s="187"/>
      <c r="AB716" s="187"/>
      <c r="AC716" s="282"/>
      <c r="AD716" s="187"/>
      <c r="AE716" s="344"/>
      <c r="AF716" s="344"/>
      <c r="AG716" s="344"/>
      <c r="AH716" s="344"/>
      <c r="AI716" s="259"/>
      <c r="AJ716" s="259"/>
      <c r="AK716" s="259"/>
      <c r="AL716" s="259"/>
      <c r="AM716" s="259"/>
      <c r="AN716" s="259"/>
      <c r="AO716" s="259"/>
      <c r="AP716" s="259"/>
      <c r="AQ716" s="259"/>
      <c r="AR716" s="259"/>
      <c r="AS716" s="259"/>
      <c r="AT716" s="259"/>
      <c r="AU716" s="259"/>
    </row>
    <row r="717" spans="1:47" s="286" customFormat="1" ht="30.75" customHeight="1">
      <c r="A717" s="270"/>
      <c r="B717" s="377"/>
      <c r="C717" s="368"/>
      <c r="D717" s="345"/>
      <c r="E717" s="274"/>
      <c r="F717" s="275"/>
      <c r="G717" s="337"/>
      <c r="H717" s="337"/>
      <c r="I717" s="369"/>
      <c r="J717" s="369"/>
      <c r="K717" s="369"/>
      <c r="L717" s="278">
        <f t="shared" si="241"/>
        <v>0</v>
      </c>
      <c r="M717" s="278">
        <f t="shared" si="242"/>
        <v>0</v>
      </c>
      <c r="N717" s="278">
        <f t="shared" si="243"/>
        <v>0</v>
      </c>
      <c r="O717" s="278">
        <f t="shared" si="244"/>
        <v>0</v>
      </c>
      <c r="P717" s="279"/>
      <c r="Q717" s="279"/>
      <c r="R717" s="279"/>
      <c r="S717" s="279"/>
      <c r="T717" s="300"/>
      <c r="U717" s="300"/>
      <c r="V717" s="300"/>
      <c r="W717" s="301"/>
      <c r="X717" s="266"/>
      <c r="Y717" s="282"/>
      <c r="Z717" s="187"/>
      <c r="AA717" s="187"/>
      <c r="AB717" s="187"/>
      <c r="AC717" s="282"/>
      <c r="AD717" s="187"/>
      <c r="AE717" s="344"/>
      <c r="AF717" s="344"/>
      <c r="AG717" s="344"/>
      <c r="AH717" s="344"/>
      <c r="AI717" s="259"/>
      <c r="AJ717" s="259"/>
      <c r="AK717" s="259"/>
      <c r="AL717" s="259"/>
      <c r="AM717" s="259"/>
      <c r="AN717" s="259"/>
      <c r="AO717" s="259"/>
      <c r="AP717" s="259"/>
      <c r="AQ717" s="259"/>
      <c r="AR717" s="259"/>
      <c r="AS717" s="259"/>
      <c r="AT717" s="259"/>
      <c r="AU717" s="259"/>
    </row>
    <row r="718" spans="1:47" s="286" customFormat="1" ht="30.75" customHeight="1">
      <c r="A718" s="270"/>
      <c r="B718" s="377"/>
      <c r="C718" s="368"/>
      <c r="D718" s="345"/>
      <c r="E718" s="274"/>
      <c r="F718" s="275"/>
      <c r="G718" s="186"/>
      <c r="H718" s="186"/>
      <c r="I718" s="369"/>
      <c r="J718" s="369"/>
      <c r="K718" s="369"/>
      <c r="L718" s="278">
        <f t="shared" si="241"/>
        <v>0</v>
      </c>
      <c r="M718" s="278">
        <f t="shared" si="242"/>
        <v>0</v>
      </c>
      <c r="N718" s="278">
        <f t="shared" si="243"/>
        <v>0</v>
      </c>
      <c r="O718" s="278">
        <f t="shared" si="244"/>
        <v>0</v>
      </c>
      <c r="P718" s="279"/>
      <c r="Q718" s="279"/>
      <c r="R718" s="279"/>
      <c r="S718" s="279"/>
      <c r="T718" s="187"/>
      <c r="U718" s="187"/>
      <c r="V718" s="187"/>
      <c r="W718" s="287"/>
      <c r="X718" s="266"/>
      <c r="Y718" s="282"/>
      <c r="Z718" s="187"/>
      <c r="AA718" s="187"/>
      <c r="AB718" s="187"/>
      <c r="AC718" s="282"/>
      <c r="AD718" s="187"/>
      <c r="AE718" s="344"/>
      <c r="AF718" s="344"/>
      <c r="AG718" s="344"/>
      <c r="AH718" s="344"/>
      <c r="AI718" s="259"/>
      <c r="AJ718" s="259"/>
      <c r="AK718" s="259"/>
      <c r="AL718" s="259"/>
      <c r="AM718" s="259"/>
      <c r="AN718" s="259"/>
      <c r="AO718" s="259"/>
      <c r="AP718" s="259"/>
      <c r="AQ718" s="259"/>
      <c r="AR718" s="259"/>
      <c r="AS718" s="259"/>
      <c r="AT718" s="259"/>
      <c r="AU718" s="259"/>
    </row>
    <row r="719" spans="1:47" s="286" customFormat="1" ht="30.75" customHeight="1">
      <c r="A719" s="270"/>
      <c r="B719" s="377"/>
      <c r="C719" s="368"/>
      <c r="D719" s="345"/>
      <c r="E719" s="274"/>
      <c r="F719" s="275"/>
      <c r="G719" s="313"/>
      <c r="H719" s="313"/>
      <c r="I719" s="369"/>
      <c r="J719" s="369"/>
      <c r="K719" s="369"/>
      <c r="L719" s="278">
        <f t="shared" si="241"/>
        <v>0</v>
      </c>
      <c r="M719" s="278">
        <f t="shared" si="242"/>
        <v>0</v>
      </c>
      <c r="N719" s="278">
        <f t="shared" si="243"/>
        <v>0</v>
      </c>
      <c r="O719" s="278">
        <f t="shared" si="244"/>
        <v>0</v>
      </c>
      <c r="P719" s="279"/>
      <c r="Q719" s="279"/>
      <c r="R719" s="279"/>
      <c r="S719" s="279"/>
      <c r="T719" s="188"/>
      <c r="U719" s="188"/>
      <c r="V719" s="188"/>
      <c r="W719" s="290"/>
      <c r="X719" s="266"/>
      <c r="Y719" s="282"/>
      <c r="Z719" s="187"/>
      <c r="AA719" s="187"/>
      <c r="AB719" s="187"/>
      <c r="AC719" s="282"/>
      <c r="AD719" s="187"/>
      <c r="AE719" s="344"/>
      <c r="AF719" s="344"/>
      <c r="AG719" s="344"/>
      <c r="AH719" s="344"/>
      <c r="AI719" s="259"/>
      <c r="AJ719" s="259"/>
      <c r="AK719" s="259"/>
      <c r="AL719" s="259"/>
      <c r="AM719" s="259"/>
      <c r="AN719" s="259"/>
      <c r="AO719" s="259"/>
      <c r="AP719" s="259"/>
      <c r="AQ719" s="259"/>
      <c r="AR719" s="259"/>
      <c r="AS719" s="259"/>
      <c r="AT719" s="259"/>
      <c r="AU719" s="259"/>
    </row>
    <row r="720" spans="1:47" s="297" customFormat="1" ht="30" customHeight="1">
      <c r="A720" s="291"/>
      <c r="B720" s="292"/>
      <c r="C720" s="293" t="s">
        <v>47</v>
      </c>
      <c r="D720" s="292"/>
      <c r="E720" s="274"/>
      <c r="F720" s="275" t="s">
        <v>43</v>
      </c>
      <c r="G720" s="315"/>
      <c r="H720" s="315"/>
      <c r="I720" s="275" t="s">
        <v>43</v>
      </c>
      <c r="J720" s="275" t="s">
        <v>43</v>
      </c>
      <c r="K720" s="275" t="s">
        <v>43</v>
      </c>
      <c r="L720" s="278">
        <f>SUM(L714:L719)</f>
        <v>0</v>
      </c>
      <c r="M720" s="278">
        <f>SUM(M714:M719)</f>
        <v>9.375E-2</v>
      </c>
      <c r="N720" s="278">
        <f>SUM(N714:N719)</f>
        <v>0</v>
      </c>
      <c r="O720" s="278">
        <f>SUM(O714:O719)</f>
        <v>0</v>
      </c>
      <c r="P720" s="278"/>
      <c r="Q720" s="278"/>
      <c r="R720" s="278"/>
      <c r="S720" s="278"/>
      <c r="T720" s="292"/>
      <c r="U720" s="292"/>
      <c r="V720" s="292"/>
      <c r="W720" s="308"/>
      <c r="X720" s="266"/>
      <c r="Y720" s="282">
        <f>$AE$9-((N720*24))</f>
        <v>744</v>
      </c>
      <c r="Z720" s="274">
        <v>750</v>
      </c>
      <c r="AA720" s="273">
        <v>815</v>
      </c>
      <c r="AB720" s="283">
        <f>Z720*AA720</f>
        <v>611250</v>
      </c>
      <c r="AC720" s="282">
        <f>(AB720*(Y720-L720*24))/Y720</f>
        <v>611250</v>
      </c>
      <c r="AD720" s="282">
        <f>(AC720/AB720)*100</f>
        <v>100</v>
      </c>
      <c r="AE720" s="296"/>
    </row>
    <row r="721" spans="1:47" s="286" customFormat="1" ht="30" customHeight="1">
      <c r="A721" s="270">
        <v>2</v>
      </c>
      <c r="B721" s="377" t="s">
        <v>312</v>
      </c>
      <c r="C721" s="368" t="s">
        <v>313</v>
      </c>
      <c r="D721" s="345">
        <v>815</v>
      </c>
      <c r="E721" s="274" t="s">
        <v>534</v>
      </c>
      <c r="F721" s="275" t="s">
        <v>43</v>
      </c>
      <c r="G721" s="276">
        <v>43070</v>
      </c>
      <c r="H721" s="276">
        <v>43072.850694444445</v>
      </c>
      <c r="I721" s="369"/>
      <c r="J721" s="369"/>
      <c r="K721" s="369"/>
      <c r="L721" s="278">
        <f t="shared" ref="L721:L732" si="245">IF(RIGHT(T721)="T",(+H721-G721),0)</f>
        <v>2.8506944444452529</v>
      </c>
      <c r="M721" s="278">
        <f t="shared" ref="M721:M732" si="246">IF(RIGHT(T721)="U",(+H721-G721),0)</f>
        <v>0</v>
      </c>
      <c r="N721" s="278">
        <f t="shared" ref="N721:N732" si="247">IF(RIGHT(T721)="C",(+H721-G721),0)</f>
        <v>0</v>
      </c>
      <c r="O721" s="278">
        <f t="shared" ref="O721:O732" si="248">IF(RIGHT(T721)="D",(+H721-G721),0)</f>
        <v>0</v>
      </c>
      <c r="P721" s="279"/>
      <c r="Q721" s="279"/>
      <c r="R721" s="279"/>
      <c r="S721" s="279"/>
      <c r="T721" s="280" t="s">
        <v>464</v>
      </c>
      <c r="U721" s="280"/>
      <c r="V721" s="280"/>
      <c r="W721" s="281" t="s">
        <v>1129</v>
      </c>
      <c r="X721" s="266"/>
      <c r="Y721" s="282"/>
      <c r="Z721" s="187"/>
      <c r="AA721" s="187"/>
      <c r="AB721" s="187"/>
      <c r="AC721" s="282"/>
      <c r="AD721" s="187"/>
      <c r="AE721" s="344"/>
      <c r="AF721" s="344"/>
      <c r="AG721" s="344"/>
      <c r="AH721" s="344"/>
      <c r="AI721" s="259"/>
      <c r="AJ721" s="259"/>
      <c r="AK721" s="259"/>
      <c r="AL721" s="259"/>
      <c r="AM721" s="259"/>
      <c r="AN721" s="259"/>
      <c r="AO721" s="259"/>
      <c r="AP721" s="259"/>
      <c r="AQ721" s="259"/>
      <c r="AR721" s="259"/>
      <c r="AS721" s="259"/>
      <c r="AT721" s="259"/>
      <c r="AU721" s="259"/>
    </row>
    <row r="722" spans="1:47" s="286" customFormat="1" ht="30" customHeight="1">
      <c r="A722" s="270"/>
      <c r="B722" s="377"/>
      <c r="C722" s="368"/>
      <c r="D722" s="345"/>
      <c r="E722" s="274"/>
      <c r="F722" s="275"/>
      <c r="G722" s="276">
        <v>43076.443749999999</v>
      </c>
      <c r="H722" s="276">
        <v>43076.750694444447</v>
      </c>
      <c r="I722" s="369"/>
      <c r="J722" s="369"/>
      <c r="K722" s="369"/>
      <c r="L722" s="278">
        <f t="shared" si="245"/>
        <v>0.30694444444816327</v>
      </c>
      <c r="M722" s="278">
        <f t="shared" si="246"/>
        <v>0</v>
      </c>
      <c r="N722" s="278">
        <f t="shared" si="247"/>
        <v>0</v>
      </c>
      <c r="O722" s="278">
        <f t="shared" si="248"/>
        <v>0</v>
      </c>
      <c r="P722" s="279"/>
      <c r="Q722" s="279"/>
      <c r="R722" s="279"/>
      <c r="S722" s="279"/>
      <c r="T722" s="280" t="s">
        <v>1102</v>
      </c>
      <c r="U722" s="280"/>
      <c r="V722" s="280"/>
      <c r="W722" s="281" t="s">
        <v>1197</v>
      </c>
      <c r="X722" s="266"/>
      <c r="Y722" s="282"/>
      <c r="Z722" s="187"/>
      <c r="AA722" s="187"/>
      <c r="AB722" s="187"/>
      <c r="AC722" s="282"/>
      <c r="AD722" s="187"/>
      <c r="AE722" s="344"/>
      <c r="AF722" s="344"/>
      <c r="AG722" s="344"/>
      <c r="AH722" s="344"/>
      <c r="AI722" s="259"/>
      <c r="AJ722" s="259"/>
      <c r="AK722" s="259"/>
      <c r="AL722" s="259"/>
      <c r="AM722" s="259"/>
      <c r="AN722" s="259"/>
      <c r="AO722" s="259"/>
      <c r="AP722" s="259"/>
      <c r="AQ722" s="259"/>
      <c r="AR722" s="259"/>
      <c r="AS722" s="259"/>
      <c r="AT722" s="259"/>
      <c r="AU722" s="259"/>
    </row>
    <row r="723" spans="1:47" s="286" customFormat="1" ht="30" customHeight="1">
      <c r="A723" s="270"/>
      <c r="B723" s="377"/>
      <c r="C723" s="368"/>
      <c r="D723" s="345"/>
      <c r="E723" s="274"/>
      <c r="F723" s="275"/>
      <c r="G723" s="276">
        <v>43078.728472222225</v>
      </c>
      <c r="H723" s="276">
        <v>43078.828472222223</v>
      </c>
      <c r="I723" s="369"/>
      <c r="J723" s="369"/>
      <c r="K723" s="369"/>
      <c r="L723" s="278">
        <f t="shared" si="245"/>
        <v>0</v>
      </c>
      <c r="M723" s="278">
        <f t="shared" si="246"/>
        <v>9.9999999998544808E-2</v>
      </c>
      <c r="N723" s="278">
        <f t="shared" si="247"/>
        <v>0</v>
      </c>
      <c r="O723" s="278">
        <f t="shared" si="248"/>
        <v>0</v>
      </c>
      <c r="P723" s="279"/>
      <c r="Q723" s="279"/>
      <c r="R723" s="279"/>
      <c r="S723" s="279"/>
      <c r="T723" s="280" t="s">
        <v>465</v>
      </c>
      <c r="U723" s="280"/>
      <c r="V723" s="280"/>
      <c r="W723" s="281" t="s">
        <v>1194</v>
      </c>
      <c r="X723" s="266"/>
      <c r="Y723" s="282"/>
      <c r="Z723" s="187"/>
      <c r="AA723" s="187"/>
      <c r="AB723" s="187"/>
      <c r="AC723" s="282"/>
      <c r="AD723" s="187"/>
      <c r="AE723" s="344"/>
      <c r="AF723" s="344"/>
      <c r="AG723" s="344"/>
      <c r="AH723" s="344"/>
      <c r="AI723" s="259"/>
      <c r="AJ723" s="259"/>
      <c r="AK723" s="259"/>
      <c r="AL723" s="259"/>
      <c r="AM723" s="259"/>
      <c r="AN723" s="259"/>
      <c r="AO723" s="259"/>
      <c r="AP723" s="259"/>
      <c r="AQ723" s="259"/>
      <c r="AR723" s="259"/>
      <c r="AS723" s="259"/>
      <c r="AT723" s="259"/>
      <c r="AU723" s="259"/>
    </row>
    <row r="724" spans="1:47" s="286" customFormat="1" ht="30" customHeight="1">
      <c r="A724" s="270"/>
      <c r="B724" s="377"/>
      <c r="C724" s="368"/>
      <c r="D724" s="345"/>
      <c r="E724" s="274"/>
      <c r="F724" s="275"/>
      <c r="G724" s="276">
        <v>43079.695833333331</v>
      </c>
      <c r="H724" s="276">
        <v>43079.695833333331</v>
      </c>
      <c r="I724" s="369"/>
      <c r="J724" s="369"/>
      <c r="K724" s="369"/>
      <c r="L724" s="278">
        <f t="shared" si="245"/>
        <v>0</v>
      </c>
      <c r="M724" s="278">
        <f t="shared" si="246"/>
        <v>0</v>
      </c>
      <c r="N724" s="278">
        <f t="shared" si="247"/>
        <v>0</v>
      </c>
      <c r="O724" s="278">
        <f t="shared" si="248"/>
        <v>0</v>
      </c>
      <c r="P724" s="279"/>
      <c r="Q724" s="279"/>
      <c r="R724" s="279"/>
      <c r="S724" s="279"/>
      <c r="T724" s="280" t="s">
        <v>477</v>
      </c>
      <c r="U724" s="280"/>
      <c r="V724" s="280"/>
      <c r="W724" s="281" t="s">
        <v>1198</v>
      </c>
      <c r="X724" s="266"/>
      <c r="Y724" s="282"/>
      <c r="Z724" s="187"/>
      <c r="AA724" s="187"/>
      <c r="AB724" s="187"/>
      <c r="AC724" s="282"/>
      <c r="AD724" s="187"/>
      <c r="AE724" s="344"/>
      <c r="AF724" s="344"/>
      <c r="AG724" s="344"/>
      <c r="AH724" s="344"/>
      <c r="AI724" s="259"/>
      <c r="AJ724" s="259"/>
      <c r="AK724" s="259"/>
      <c r="AL724" s="259"/>
      <c r="AM724" s="259"/>
      <c r="AN724" s="259"/>
      <c r="AO724" s="259"/>
      <c r="AP724" s="259"/>
      <c r="AQ724" s="259"/>
      <c r="AR724" s="259"/>
      <c r="AS724" s="259"/>
      <c r="AT724" s="259"/>
      <c r="AU724" s="259"/>
    </row>
    <row r="725" spans="1:47" s="286" customFormat="1" ht="30" customHeight="1">
      <c r="A725" s="270"/>
      <c r="B725" s="377"/>
      <c r="C725" s="368"/>
      <c r="D725" s="345"/>
      <c r="E725" s="274"/>
      <c r="F725" s="275"/>
      <c r="G725" s="276">
        <v>43079.824305555558</v>
      </c>
      <c r="H725" s="276">
        <v>43079.824305555558</v>
      </c>
      <c r="I725" s="369"/>
      <c r="J725" s="369"/>
      <c r="K725" s="369"/>
      <c r="L725" s="278">
        <f t="shared" si="245"/>
        <v>0</v>
      </c>
      <c r="M725" s="278">
        <f t="shared" si="246"/>
        <v>0</v>
      </c>
      <c r="N725" s="278">
        <f t="shared" si="247"/>
        <v>0</v>
      </c>
      <c r="O725" s="278">
        <f t="shared" si="248"/>
        <v>0</v>
      </c>
      <c r="P725" s="279"/>
      <c r="Q725" s="279"/>
      <c r="R725" s="279"/>
      <c r="S725" s="279"/>
      <c r="T725" s="280" t="s">
        <v>477</v>
      </c>
      <c r="U725" s="280"/>
      <c r="V725" s="280"/>
      <c r="W725" s="281" t="s">
        <v>1199</v>
      </c>
      <c r="X725" s="266"/>
      <c r="Y725" s="282"/>
      <c r="Z725" s="187"/>
      <c r="AA725" s="187"/>
      <c r="AB725" s="187"/>
      <c r="AC725" s="282"/>
      <c r="AD725" s="187"/>
      <c r="AE725" s="344"/>
      <c r="AF725" s="344"/>
      <c r="AG725" s="344"/>
      <c r="AH725" s="344"/>
      <c r="AI725" s="259"/>
      <c r="AJ725" s="259"/>
      <c r="AK725" s="259"/>
      <c r="AL725" s="259"/>
      <c r="AM725" s="259"/>
      <c r="AN725" s="259"/>
      <c r="AO725" s="259"/>
      <c r="AP725" s="259"/>
      <c r="AQ725" s="259"/>
      <c r="AR725" s="259"/>
      <c r="AS725" s="259"/>
      <c r="AT725" s="259"/>
      <c r="AU725" s="259"/>
    </row>
    <row r="726" spans="1:47" s="286" customFormat="1" ht="30" customHeight="1">
      <c r="A726" s="270"/>
      <c r="B726" s="377"/>
      <c r="C726" s="368"/>
      <c r="D726" s="345"/>
      <c r="E726" s="274"/>
      <c r="F726" s="275"/>
      <c r="G726" s="276">
        <v>43083.399305555555</v>
      </c>
      <c r="H726" s="276">
        <v>43083.415277777778</v>
      </c>
      <c r="I726" s="369"/>
      <c r="J726" s="369"/>
      <c r="K726" s="369"/>
      <c r="L726" s="278">
        <f t="shared" si="245"/>
        <v>1.5972222223354038E-2</v>
      </c>
      <c r="M726" s="278">
        <f t="shared" si="246"/>
        <v>0</v>
      </c>
      <c r="N726" s="278">
        <f t="shared" si="247"/>
        <v>0</v>
      </c>
      <c r="O726" s="278">
        <f t="shared" si="248"/>
        <v>0</v>
      </c>
      <c r="P726" s="279"/>
      <c r="Q726" s="279"/>
      <c r="R726" s="279"/>
      <c r="S726" s="279"/>
      <c r="T726" s="276" t="s">
        <v>1102</v>
      </c>
      <c r="U726" s="276"/>
      <c r="V726" s="276"/>
      <c r="W726" s="310" t="s">
        <v>1200</v>
      </c>
      <c r="X726" s="266"/>
      <c r="Y726" s="282"/>
      <c r="Z726" s="187"/>
      <c r="AA726" s="187"/>
      <c r="AB726" s="187"/>
      <c r="AC726" s="282"/>
      <c r="AD726" s="187"/>
      <c r="AE726" s="344"/>
      <c r="AF726" s="344"/>
      <c r="AG726" s="344"/>
      <c r="AH726" s="344"/>
      <c r="AI726" s="259"/>
      <c r="AJ726" s="259"/>
      <c r="AK726" s="259"/>
      <c r="AL726" s="259"/>
      <c r="AM726" s="259"/>
      <c r="AN726" s="259"/>
      <c r="AO726" s="259"/>
      <c r="AP726" s="259"/>
      <c r="AQ726" s="259"/>
      <c r="AR726" s="259"/>
      <c r="AS726" s="259"/>
      <c r="AT726" s="259"/>
      <c r="AU726" s="259"/>
    </row>
    <row r="727" spans="1:47" s="286" customFormat="1" ht="30" customHeight="1">
      <c r="A727" s="270"/>
      <c r="B727" s="377"/>
      <c r="C727" s="368"/>
      <c r="D727" s="345"/>
      <c r="E727" s="274"/>
      <c r="F727" s="275"/>
      <c r="G727" s="276">
        <v>43088.802083333336</v>
      </c>
      <c r="H727" s="276">
        <v>43088.824999999997</v>
      </c>
      <c r="I727" s="369"/>
      <c r="J727" s="369"/>
      <c r="K727" s="369"/>
      <c r="L727" s="278">
        <f t="shared" si="245"/>
        <v>0</v>
      </c>
      <c r="M727" s="278">
        <f t="shared" si="246"/>
        <v>0</v>
      </c>
      <c r="N727" s="278">
        <f t="shared" si="247"/>
        <v>2.2916666661330964E-2</v>
      </c>
      <c r="O727" s="278">
        <f t="shared" si="248"/>
        <v>0</v>
      </c>
      <c r="P727" s="279"/>
      <c r="Q727" s="279"/>
      <c r="R727" s="279"/>
      <c r="S727" s="279"/>
      <c r="T727" s="276" t="s">
        <v>1190</v>
      </c>
      <c r="U727" s="276"/>
      <c r="V727" s="276"/>
      <c r="W727" s="310" t="s">
        <v>1201</v>
      </c>
      <c r="X727" s="266"/>
      <c r="Y727" s="282"/>
      <c r="Z727" s="187"/>
      <c r="AA727" s="187"/>
      <c r="AB727" s="187"/>
      <c r="AC727" s="282"/>
      <c r="AD727" s="187"/>
      <c r="AE727" s="344"/>
      <c r="AF727" s="344"/>
      <c r="AG727" s="344"/>
      <c r="AH727" s="344"/>
      <c r="AI727" s="259"/>
      <c r="AJ727" s="259"/>
      <c r="AK727" s="259"/>
      <c r="AL727" s="259"/>
      <c r="AM727" s="259"/>
      <c r="AN727" s="259"/>
      <c r="AO727" s="259"/>
      <c r="AP727" s="259"/>
      <c r="AQ727" s="259"/>
      <c r="AR727" s="259"/>
      <c r="AS727" s="259"/>
      <c r="AT727" s="259"/>
      <c r="AU727" s="259"/>
    </row>
    <row r="728" spans="1:47" s="286" customFormat="1" ht="30" customHeight="1">
      <c r="A728" s="270"/>
      <c r="B728" s="377"/>
      <c r="C728" s="368"/>
      <c r="D728" s="345"/>
      <c r="E728" s="274"/>
      <c r="F728" s="275"/>
      <c r="G728" s="276">
        <v>43090.178472222222</v>
      </c>
      <c r="H728" s="276">
        <v>43090.209722222222</v>
      </c>
      <c r="I728" s="369"/>
      <c r="J728" s="369"/>
      <c r="K728" s="369"/>
      <c r="L728" s="278">
        <f t="shared" si="245"/>
        <v>0</v>
      </c>
      <c r="M728" s="278">
        <f t="shared" si="246"/>
        <v>0</v>
      </c>
      <c r="N728" s="278">
        <f t="shared" si="247"/>
        <v>3.125E-2</v>
      </c>
      <c r="O728" s="278">
        <f t="shared" si="248"/>
        <v>0</v>
      </c>
      <c r="P728" s="279"/>
      <c r="Q728" s="279"/>
      <c r="R728" s="279"/>
      <c r="S728" s="279"/>
      <c r="T728" s="276" t="s">
        <v>1190</v>
      </c>
      <c r="U728" s="276"/>
      <c r="V728" s="276"/>
      <c r="W728" s="310" t="s">
        <v>1202</v>
      </c>
      <c r="X728" s="266"/>
      <c r="Y728" s="282"/>
      <c r="Z728" s="187"/>
      <c r="AA728" s="187"/>
      <c r="AB728" s="187"/>
      <c r="AC728" s="282"/>
      <c r="AD728" s="187"/>
      <c r="AE728" s="344"/>
      <c r="AF728" s="344"/>
      <c r="AG728" s="344"/>
      <c r="AH728" s="344"/>
      <c r="AI728" s="259"/>
      <c r="AJ728" s="259"/>
      <c r="AK728" s="259"/>
      <c r="AL728" s="259"/>
      <c r="AM728" s="259"/>
      <c r="AN728" s="259"/>
      <c r="AO728" s="259"/>
      <c r="AP728" s="259"/>
      <c r="AQ728" s="259"/>
      <c r="AR728" s="259"/>
      <c r="AS728" s="259"/>
      <c r="AT728" s="259"/>
      <c r="AU728" s="259"/>
    </row>
    <row r="729" spans="1:47" s="286" customFormat="1" ht="30" customHeight="1">
      <c r="A729" s="270"/>
      <c r="B729" s="377"/>
      <c r="C729" s="368"/>
      <c r="D729" s="345"/>
      <c r="E729" s="274"/>
      <c r="F729" s="275"/>
      <c r="G729" s="276">
        <v>43090.458333333336</v>
      </c>
      <c r="H729" s="276">
        <v>43090.5625</v>
      </c>
      <c r="I729" s="369"/>
      <c r="J729" s="369"/>
      <c r="K729" s="369"/>
      <c r="L729" s="278">
        <f t="shared" si="245"/>
        <v>0.10416666666424135</v>
      </c>
      <c r="M729" s="278">
        <f t="shared" si="246"/>
        <v>0</v>
      </c>
      <c r="N729" s="278">
        <f t="shared" si="247"/>
        <v>0</v>
      </c>
      <c r="O729" s="278">
        <f t="shared" si="248"/>
        <v>0</v>
      </c>
      <c r="P729" s="279"/>
      <c r="Q729" s="279"/>
      <c r="R729" s="279"/>
      <c r="S729" s="279"/>
      <c r="T729" s="280" t="s">
        <v>464</v>
      </c>
      <c r="U729" s="280"/>
      <c r="V729" s="280"/>
      <c r="W729" s="281" t="s">
        <v>1204</v>
      </c>
      <c r="X729" s="266"/>
      <c r="Y729" s="282"/>
      <c r="Z729" s="187"/>
      <c r="AA729" s="187"/>
      <c r="AB729" s="187"/>
      <c r="AC729" s="282"/>
      <c r="AD729" s="187"/>
      <c r="AE729" s="344"/>
      <c r="AF729" s="344"/>
      <c r="AG729" s="344"/>
      <c r="AH729" s="344"/>
      <c r="AI729" s="259"/>
      <c r="AJ729" s="259"/>
      <c r="AK729" s="259"/>
      <c r="AL729" s="259"/>
      <c r="AM729" s="259"/>
      <c r="AN729" s="259"/>
      <c r="AO729" s="259"/>
      <c r="AP729" s="259"/>
      <c r="AQ729" s="259"/>
      <c r="AR729" s="259"/>
      <c r="AS729" s="259"/>
      <c r="AT729" s="259"/>
      <c r="AU729" s="259"/>
    </row>
    <row r="730" spans="1:47" s="286" customFormat="1" ht="30" customHeight="1">
      <c r="A730" s="270"/>
      <c r="B730" s="377"/>
      <c r="C730" s="368"/>
      <c r="D730" s="345"/>
      <c r="E730" s="274"/>
      <c r="F730" s="275"/>
      <c r="G730" s="276">
        <v>43092.047222222223</v>
      </c>
      <c r="H730" s="276">
        <v>43092.047222222223</v>
      </c>
      <c r="I730" s="369"/>
      <c r="J730" s="369"/>
      <c r="K730" s="369"/>
      <c r="L730" s="278">
        <f t="shared" si="245"/>
        <v>0</v>
      </c>
      <c r="M730" s="278">
        <f t="shared" si="246"/>
        <v>0</v>
      </c>
      <c r="N730" s="278">
        <f t="shared" si="247"/>
        <v>0</v>
      </c>
      <c r="O730" s="278">
        <f t="shared" si="248"/>
        <v>0</v>
      </c>
      <c r="P730" s="279"/>
      <c r="Q730" s="279"/>
      <c r="R730" s="279"/>
      <c r="S730" s="279"/>
      <c r="T730" s="276" t="s">
        <v>477</v>
      </c>
      <c r="U730" s="276"/>
      <c r="V730" s="276"/>
      <c r="W730" s="310" t="s">
        <v>1205</v>
      </c>
      <c r="X730" s="266"/>
      <c r="Y730" s="282"/>
      <c r="Z730" s="187"/>
      <c r="AA730" s="187"/>
      <c r="AB730" s="187"/>
      <c r="AC730" s="282"/>
      <c r="AD730" s="187"/>
      <c r="AE730" s="344"/>
      <c r="AF730" s="344"/>
      <c r="AG730" s="344"/>
      <c r="AH730" s="344"/>
      <c r="AI730" s="259"/>
      <c r="AJ730" s="259"/>
      <c r="AK730" s="259"/>
      <c r="AL730" s="259"/>
      <c r="AM730" s="259"/>
      <c r="AN730" s="259"/>
      <c r="AO730" s="259"/>
      <c r="AP730" s="259"/>
      <c r="AQ730" s="259"/>
      <c r="AR730" s="259"/>
      <c r="AS730" s="259"/>
      <c r="AT730" s="259"/>
      <c r="AU730" s="259"/>
    </row>
    <row r="731" spans="1:47" s="286" customFormat="1" ht="30" customHeight="1">
      <c r="A731" s="270"/>
      <c r="B731" s="377"/>
      <c r="C731" s="368"/>
      <c r="D731" s="345"/>
      <c r="E731" s="274"/>
      <c r="F731" s="275"/>
      <c r="G731" s="276">
        <v>43098.93472222222</v>
      </c>
      <c r="H731" s="276">
        <v>43098.964583333334</v>
      </c>
      <c r="I731" s="369"/>
      <c r="J731" s="369"/>
      <c r="K731" s="369"/>
      <c r="L731" s="278">
        <f t="shared" si="245"/>
        <v>2.9861111113859806E-2</v>
      </c>
      <c r="M731" s="278">
        <f t="shared" si="246"/>
        <v>0</v>
      </c>
      <c r="N731" s="278">
        <f t="shared" si="247"/>
        <v>0</v>
      </c>
      <c r="O731" s="278">
        <f t="shared" si="248"/>
        <v>0</v>
      </c>
      <c r="P731" s="279"/>
      <c r="Q731" s="279"/>
      <c r="R731" s="279"/>
      <c r="S731" s="279"/>
      <c r="T731" s="276" t="s">
        <v>1102</v>
      </c>
      <c r="U731" s="276"/>
      <c r="V731" s="276"/>
      <c r="W731" s="310" t="s">
        <v>1207</v>
      </c>
      <c r="X731" s="266"/>
      <c r="Y731" s="282"/>
      <c r="Z731" s="187"/>
      <c r="AA731" s="187"/>
      <c r="AB731" s="187"/>
      <c r="AC731" s="282"/>
      <c r="AD731" s="187"/>
      <c r="AE731" s="344"/>
      <c r="AF731" s="344"/>
      <c r="AG731" s="344"/>
      <c r="AH731" s="344"/>
      <c r="AI731" s="259"/>
      <c r="AJ731" s="259"/>
      <c r="AK731" s="259"/>
      <c r="AL731" s="259"/>
      <c r="AM731" s="259"/>
      <c r="AN731" s="259"/>
      <c r="AO731" s="259"/>
      <c r="AP731" s="259"/>
      <c r="AQ731" s="259"/>
      <c r="AR731" s="259"/>
      <c r="AS731" s="259"/>
      <c r="AT731" s="259"/>
      <c r="AU731" s="259"/>
    </row>
    <row r="732" spans="1:47" s="286" customFormat="1" ht="30" customHeight="1">
      <c r="A732" s="270"/>
      <c r="B732" s="377"/>
      <c r="C732" s="368"/>
      <c r="D732" s="345"/>
      <c r="E732" s="274"/>
      <c r="F732" s="275"/>
      <c r="G732" s="276"/>
      <c r="H732" s="276"/>
      <c r="I732" s="369"/>
      <c r="J732" s="369"/>
      <c r="K732" s="369"/>
      <c r="L732" s="278">
        <f t="shared" si="245"/>
        <v>0</v>
      </c>
      <c r="M732" s="278">
        <f t="shared" si="246"/>
        <v>0</v>
      </c>
      <c r="N732" s="278">
        <f t="shared" si="247"/>
        <v>0</v>
      </c>
      <c r="O732" s="278">
        <f t="shared" si="248"/>
        <v>0</v>
      </c>
      <c r="P732" s="279"/>
      <c r="Q732" s="279"/>
      <c r="R732" s="279"/>
      <c r="S732" s="279"/>
      <c r="T732" s="187"/>
      <c r="U732" s="187"/>
      <c r="V732" s="187"/>
      <c r="W732" s="302"/>
      <c r="X732" s="266"/>
      <c r="Y732" s="282"/>
      <c r="Z732" s="187"/>
      <c r="AA732" s="187"/>
      <c r="AB732" s="187"/>
      <c r="AC732" s="282"/>
      <c r="AD732" s="187"/>
      <c r="AE732" s="344"/>
      <c r="AF732" s="344"/>
      <c r="AG732" s="344"/>
      <c r="AH732" s="344"/>
      <c r="AI732" s="259"/>
      <c r="AJ732" s="259"/>
      <c r="AK732" s="259"/>
      <c r="AL732" s="259"/>
      <c r="AM732" s="259"/>
      <c r="AN732" s="259"/>
      <c r="AO732" s="259"/>
      <c r="AP732" s="259"/>
      <c r="AQ732" s="259"/>
      <c r="AR732" s="259"/>
      <c r="AS732" s="259"/>
      <c r="AT732" s="259"/>
      <c r="AU732" s="259"/>
    </row>
    <row r="733" spans="1:47" s="297" customFormat="1" ht="30" customHeight="1">
      <c r="A733" s="291"/>
      <c r="B733" s="292"/>
      <c r="C733" s="293" t="s">
        <v>47</v>
      </c>
      <c r="D733" s="292"/>
      <c r="E733" s="274"/>
      <c r="F733" s="275" t="s">
        <v>43</v>
      </c>
      <c r="G733" s="303"/>
      <c r="H733" s="303"/>
      <c r="I733" s="275" t="s">
        <v>43</v>
      </c>
      <c r="J733" s="275" t="s">
        <v>43</v>
      </c>
      <c r="K733" s="275" t="s">
        <v>43</v>
      </c>
      <c r="L733" s="278">
        <f>SUM(L721:L732)</f>
        <v>3.3076388888948713</v>
      </c>
      <c r="M733" s="278">
        <f>SUM(M721:M732)</f>
        <v>9.9999999998544808E-2</v>
      </c>
      <c r="N733" s="278">
        <f>SUM(N721:N732)</f>
        <v>5.4166666661330964E-2</v>
      </c>
      <c r="O733" s="278">
        <f>SUM(O721:O732)</f>
        <v>0</v>
      </c>
      <c r="P733" s="278"/>
      <c r="Q733" s="278"/>
      <c r="R733" s="278"/>
      <c r="S733" s="278"/>
      <c r="T733" s="292"/>
      <c r="U733" s="292"/>
      <c r="V733" s="292"/>
      <c r="W733" s="308"/>
      <c r="X733" s="266"/>
      <c r="Y733" s="282">
        <f>$AE$9-((N733*24))</f>
        <v>742.70000000012806</v>
      </c>
      <c r="Z733" s="274">
        <v>750</v>
      </c>
      <c r="AA733" s="273">
        <v>815</v>
      </c>
      <c r="AB733" s="283">
        <f>Z733*AA733</f>
        <v>611250</v>
      </c>
      <c r="AC733" s="282">
        <f>(AB733*(Y733-L733*24))/Y733</f>
        <v>545916.67227672087</v>
      </c>
      <c r="AD733" s="282">
        <f>(AC733/AB733)*100</f>
        <v>89.311521026866401</v>
      </c>
      <c r="AE733" s="296"/>
    </row>
    <row r="734" spans="1:47" s="296" customFormat="1" ht="30" customHeight="1">
      <c r="A734" s="298">
        <v>3</v>
      </c>
      <c r="B734" s="271" t="s">
        <v>314</v>
      </c>
      <c r="C734" s="293" t="s">
        <v>315</v>
      </c>
      <c r="D734" s="345">
        <v>789.78599999999994</v>
      </c>
      <c r="E734" s="274" t="s">
        <v>534</v>
      </c>
      <c r="F734" s="275" t="s">
        <v>43</v>
      </c>
      <c r="G734" s="276">
        <v>43082.164583333331</v>
      </c>
      <c r="H734" s="276">
        <v>43082.177777777775</v>
      </c>
      <c r="I734" s="275"/>
      <c r="J734" s="275"/>
      <c r="K734" s="275"/>
      <c r="L734" s="278">
        <f t="shared" ref="L734:L745" si="249">IF(RIGHT(T734)="T",(+H734-G734),0)</f>
        <v>0</v>
      </c>
      <c r="M734" s="278">
        <f t="shared" ref="M734:M745" si="250">IF(RIGHT(T734)="U",(+H734-G734),0)</f>
        <v>0</v>
      </c>
      <c r="N734" s="278">
        <f t="shared" ref="N734:N745" si="251">IF(RIGHT(T734)="C",(+H734-G734),0)</f>
        <v>1.3194444443797693E-2</v>
      </c>
      <c r="O734" s="278">
        <f t="shared" ref="O734:O745" si="252">IF(RIGHT(T734)="D",(+H734-G734),0)</f>
        <v>0</v>
      </c>
      <c r="P734" s="403"/>
      <c r="Q734" s="403"/>
      <c r="R734" s="403"/>
      <c r="S734" s="403"/>
      <c r="T734" s="276" t="s">
        <v>1190</v>
      </c>
      <c r="U734" s="276"/>
      <c r="V734" s="276"/>
      <c r="W734" s="310" t="s">
        <v>1191</v>
      </c>
      <c r="X734" s="266"/>
      <c r="Y734" s="292"/>
      <c r="Z734" s="292"/>
      <c r="AA734" s="292"/>
      <c r="AB734" s="292"/>
      <c r="AC734" s="282"/>
      <c r="AD734" s="292"/>
    </row>
    <row r="735" spans="1:47" s="296" customFormat="1" ht="30" customHeight="1">
      <c r="A735" s="298"/>
      <c r="B735" s="271"/>
      <c r="C735" s="293"/>
      <c r="D735" s="345"/>
      <c r="E735" s="274"/>
      <c r="F735" s="275"/>
      <c r="G735" s="276">
        <v>43090.026388888888</v>
      </c>
      <c r="H735" s="276">
        <v>43090.638194444444</v>
      </c>
      <c r="I735" s="275"/>
      <c r="J735" s="275"/>
      <c r="K735" s="275"/>
      <c r="L735" s="278">
        <f t="shared" si="249"/>
        <v>0.61180555555620231</v>
      </c>
      <c r="M735" s="278">
        <f t="shared" si="250"/>
        <v>0</v>
      </c>
      <c r="N735" s="278">
        <f t="shared" si="251"/>
        <v>0</v>
      </c>
      <c r="O735" s="278">
        <f t="shared" si="252"/>
        <v>0</v>
      </c>
      <c r="P735" s="403"/>
      <c r="Q735" s="403"/>
      <c r="R735" s="403"/>
      <c r="S735" s="403"/>
      <c r="T735" s="280" t="s">
        <v>464</v>
      </c>
      <c r="U735" s="280"/>
      <c r="V735" s="280"/>
      <c r="W735" s="310" t="s">
        <v>1192</v>
      </c>
      <c r="X735" s="266"/>
      <c r="Y735" s="292"/>
      <c r="Z735" s="292"/>
      <c r="AA735" s="292"/>
      <c r="AB735" s="292"/>
      <c r="AC735" s="282"/>
      <c r="AD735" s="292"/>
    </row>
    <row r="736" spans="1:47" s="296" customFormat="1" ht="30" customHeight="1">
      <c r="A736" s="298"/>
      <c r="B736" s="271"/>
      <c r="C736" s="293"/>
      <c r="D736" s="345"/>
      <c r="E736" s="274"/>
      <c r="F736" s="275"/>
      <c r="G736" s="186"/>
      <c r="H736" s="186"/>
      <c r="I736" s="275"/>
      <c r="J736" s="275"/>
      <c r="K736" s="275"/>
      <c r="L736" s="278">
        <f t="shared" si="249"/>
        <v>0</v>
      </c>
      <c r="M736" s="278">
        <f t="shared" si="250"/>
        <v>0</v>
      </c>
      <c r="N736" s="278">
        <f t="shared" si="251"/>
        <v>0</v>
      </c>
      <c r="O736" s="278">
        <f t="shared" si="252"/>
        <v>0</v>
      </c>
      <c r="P736" s="403"/>
      <c r="Q736" s="403"/>
      <c r="R736" s="403"/>
      <c r="S736" s="403"/>
      <c r="T736" s="187"/>
      <c r="U736" s="187"/>
      <c r="V736" s="187"/>
      <c r="W736" s="287"/>
      <c r="X736" s="266"/>
      <c r="Y736" s="292"/>
      <c r="Z736" s="292"/>
      <c r="AA736" s="292"/>
      <c r="AB736" s="292"/>
      <c r="AC736" s="282"/>
      <c r="AD736" s="292"/>
    </row>
    <row r="737" spans="1:31" s="296" customFormat="1" ht="30" customHeight="1">
      <c r="A737" s="298"/>
      <c r="B737" s="271"/>
      <c r="C737" s="293"/>
      <c r="D737" s="345"/>
      <c r="E737" s="274"/>
      <c r="F737" s="275"/>
      <c r="G737" s="337"/>
      <c r="H737" s="337"/>
      <c r="I737" s="275"/>
      <c r="J737" s="275"/>
      <c r="K737" s="275"/>
      <c r="L737" s="278">
        <f t="shared" si="249"/>
        <v>0</v>
      </c>
      <c r="M737" s="278">
        <f t="shared" si="250"/>
        <v>0</v>
      </c>
      <c r="N737" s="278">
        <f t="shared" si="251"/>
        <v>0</v>
      </c>
      <c r="O737" s="278">
        <f t="shared" si="252"/>
        <v>0</v>
      </c>
      <c r="P737" s="403"/>
      <c r="Q737" s="403"/>
      <c r="R737" s="403"/>
      <c r="S737" s="403"/>
      <c r="T737" s="300"/>
      <c r="U737" s="300"/>
      <c r="V737" s="300"/>
      <c r="W737" s="301"/>
      <c r="X737" s="266"/>
      <c r="Y737" s="292"/>
      <c r="Z737" s="292"/>
      <c r="AA737" s="292"/>
      <c r="AB737" s="292"/>
      <c r="AC737" s="282"/>
      <c r="AD737" s="292"/>
    </row>
    <row r="738" spans="1:31" s="296" customFormat="1" ht="30" customHeight="1">
      <c r="A738" s="298"/>
      <c r="B738" s="271"/>
      <c r="C738" s="293"/>
      <c r="D738" s="345"/>
      <c r="E738" s="274"/>
      <c r="F738" s="275"/>
      <c r="G738" s="337"/>
      <c r="H738" s="337"/>
      <c r="I738" s="275"/>
      <c r="J738" s="275"/>
      <c r="K738" s="275"/>
      <c r="L738" s="278">
        <f t="shared" si="249"/>
        <v>0</v>
      </c>
      <c r="M738" s="278">
        <f t="shared" si="250"/>
        <v>0</v>
      </c>
      <c r="N738" s="278">
        <f t="shared" si="251"/>
        <v>0</v>
      </c>
      <c r="O738" s="278">
        <f t="shared" si="252"/>
        <v>0</v>
      </c>
      <c r="P738" s="403"/>
      <c r="Q738" s="403"/>
      <c r="R738" s="403"/>
      <c r="S738" s="403"/>
      <c r="T738" s="300"/>
      <c r="U738" s="300"/>
      <c r="V738" s="300"/>
      <c r="W738" s="301"/>
      <c r="X738" s="266"/>
      <c r="Y738" s="292"/>
      <c r="Z738" s="292"/>
      <c r="AA738" s="292"/>
      <c r="AB738" s="292"/>
      <c r="AC738" s="282"/>
      <c r="AD738" s="292"/>
    </row>
    <row r="739" spans="1:31" s="296" customFormat="1" ht="30" customHeight="1">
      <c r="A739" s="298"/>
      <c r="B739" s="271"/>
      <c r="C739" s="293"/>
      <c r="D739" s="345"/>
      <c r="E739" s="274"/>
      <c r="F739" s="275"/>
      <c r="G739" s="337"/>
      <c r="H739" s="337"/>
      <c r="I739" s="275"/>
      <c r="J739" s="275"/>
      <c r="K739" s="275"/>
      <c r="L739" s="278">
        <f t="shared" si="249"/>
        <v>0</v>
      </c>
      <c r="M739" s="278">
        <f t="shared" si="250"/>
        <v>0</v>
      </c>
      <c r="N739" s="278">
        <f t="shared" si="251"/>
        <v>0</v>
      </c>
      <c r="O739" s="278">
        <f t="shared" si="252"/>
        <v>0</v>
      </c>
      <c r="P739" s="403"/>
      <c r="Q739" s="403"/>
      <c r="R739" s="403"/>
      <c r="S739" s="403"/>
      <c r="T739" s="300"/>
      <c r="U739" s="300"/>
      <c r="V739" s="300"/>
      <c r="W739" s="301"/>
      <c r="X739" s="266"/>
      <c r="Y739" s="292"/>
      <c r="Z739" s="292"/>
      <c r="AA739" s="292"/>
      <c r="AB739" s="292"/>
      <c r="AC739" s="282"/>
      <c r="AD739" s="292"/>
    </row>
    <row r="740" spans="1:31" s="296" customFormat="1" ht="30" customHeight="1">
      <c r="A740" s="298"/>
      <c r="B740" s="271"/>
      <c r="C740" s="293"/>
      <c r="D740" s="345"/>
      <c r="E740" s="274"/>
      <c r="F740" s="275"/>
      <c r="G740" s="337"/>
      <c r="H740" s="337"/>
      <c r="I740" s="275"/>
      <c r="J740" s="275"/>
      <c r="K740" s="275"/>
      <c r="L740" s="278">
        <f t="shared" si="249"/>
        <v>0</v>
      </c>
      <c r="M740" s="278">
        <f t="shared" si="250"/>
        <v>0</v>
      </c>
      <c r="N740" s="278">
        <f t="shared" si="251"/>
        <v>0</v>
      </c>
      <c r="O740" s="278">
        <f t="shared" si="252"/>
        <v>0</v>
      </c>
      <c r="P740" s="403"/>
      <c r="Q740" s="403"/>
      <c r="R740" s="403"/>
      <c r="S740" s="403"/>
      <c r="T740" s="300"/>
      <c r="U740" s="300"/>
      <c r="V740" s="300"/>
      <c r="W740" s="301"/>
      <c r="X740" s="266"/>
      <c r="Y740" s="292"/>
      <c r="Z740" s="292"/>
      <c r="AA740" s="292"/>
      <c r="AB740" s="292"/>
      <c r="AC740" s="282"/>
      <c r="AD740" s="292"/>
    </row>
    <row r="741" spans="1:31" s="296" customFormat="1" ht="30" customHeight="1">
      <c r="A741" s="298"/>
      <c r="B741" s="271"/>
      <c r="C741" s="293"/>
      <c r="D741" s="345"/>
      <c r="E741" s="274"/>
      <c r="F741" s="275"/>
      <c r="G741" s="337"/>
      <c r="H741" s="337"/>
      <c r="I741" s="275"/>
      <c r="J741" s="275"/>
      <c r="K741" s="275"/>
      <c r="L741" s="278">
        <f t="shared" si="249"/>
        <v>0</v>
      </c>
      <c r="M741" s="278">
        <f t="shared" si="250"/>
        <v>0</v>
      </c>
      <c r="N741" s="278">
        <f t="shared" si="251"/>
        <v>0</v>
      </c>
      <c r="O741" s="278">
        <f t="shared" si="252"/>
        <v>0</v>
      </c>
      <c r="P741" s="403"/>
      <c r="Q741" s="403"/>
      <c r="R741" s="403"/>
      <c r="S741" s="403"/>
      <c r="T741" s="300"/>
      <c r="U741" s="300"/>
      <c r="V741" s="300"/>
      <c r="W741" s="301"/>
      <c r="X741" s="266"/>
      <c r="Y741" s="292"/>
      <c r="Z741" s="292"/>
      <c r="AA741" s="292"/>
      <c r="AB741" s="292"/>
      <c r="AC741" s="282"/>
      <c r="AD741" s="292"/>
    </row>
    <row r="742" spans="1:31" s="296" customFormat="1" ht="30" customHeight="1">
      <c r="A742" s="298"/>
      <c r="B742" s="271"/>
      <c r="C742" s="293"/>
      <c r="D742" s="345"/>
      <c r="E742" s="274"/>
      <c r="F742" s="275"/>
      <c r="G742" s="337"/>
      <c r="H742" s="337"/>
      <c r="I742" s="275"/>
      <c r="J742" s="275"/>
      <c r="K742" s="275"/>
      <c r="L742" s="278">
        <f t="shared" si="249"/>
        <v>0</v>
      </c>
      <c r="M742" s="278">
        <f t="shared" si="250"/>
        <v>0</v>
      </c>
      <c r="N742" s="278">
        <f t="shared" si="251"/>
        <v>0</v>
      </c>
      <c r="O742" s="278">
        <f t="shared" si="252"/>
        <v>0</v>
      </c>
      <c r="P742" s="403"/>
      <c r="Q742" s="403"/>
      <c r="R742" s="403"/>
      <c r="S742" s="403"/>
      <c r="T742" s="300"/>
      <c r="U742" s="300"/>
      <c r="V742" s="300"/>
      <c r="W742" s="301"/>
      <c r="X742" s="266"/>
      <c r="Y742" s="292"/>
      <c r="Z742" s="292"/>
      <c r="AA742" s="292"/>
      <c r="AB742" s="292"/>
      <c r="AC742" s="282"/>
      <c r="AD742" s="292"/>
    </row>
    <row r="743" spans="1:31" s="296" customFormat="1" ht="30" customHeight="1">
      <c r="A743" s="298"/>
      <c r="B743" s="271"/>
      <c r="C743" s="293"/>
      <c r="D743" s="345"/>
      <c r="E743" s="274"/>
      <c r="F743" s="275"/>
      <c r="G743" s="305"/>
      <c r="H743" s="305"/>
      <c r="I743" s="275"/>
      <c r="J743" s="275"/>
      <c r="K743" s="275"/>
      <c r="L743" s="278">
        <f t="shared" si="249"/>
        <v>0</v>
      </c>
      <c r="M743" s="278">
        <f t="shared" si="250"/>
        <v>0</v>
      </c>
      <c r="N743" s="278">
        <f t="shared" si="251"/>
        <v>0</v>
      </c>
      <c r="O743" s="278">
        <f t="shared" si="252"/>
        <v>0</v>
      </c>
      <c r="P743" s="403"/>
      <c r="Q743" s="403"/>
      <c r="R743" s="403"/>
      <c r="S743" s="403"/>
      <c r="T743" s="306"/>
      <c r="U743" s="306"/>
      <c r="V743" s="306"/>
      <c r="W743" s="307"/>
      <c r="X743" s="266"/>
      <c r="Y743" s="292"/>
      <c r="Z743" s="292"/>
      <c r="AA743" s="292"/>
      <c r="AB743" s="292"/>
      <c r="AC743" s="282"/>
      <c r="AD743" s="292"/>
    </row>
    <row r="744" spans="1:31" s="296" customFormat="1" ht="30" customHeight="1">
      <c r="A744" s="298"/>
      <c r="B744" s="271"/>
      <c r="C744" s="293"/>
      <c r="D744" s="345"/>
      <c r="E744" s="274"/>
      <c r="F744" s="275"/>
      <c r="G744" s="305"/>
      <c r="H744" s="305"/>
      <c r="I744" s="275"/>
      <c r="J744" s="275"/>
      <c r="K744" s="275"/>
      <c r="L744" s="278">
        <f t="shared" si="249"/>
        <v>0</v>
      </c>
      <c r="M744" s="278">
        <f t="shared" si="250"/>
        <v>0</v>
      </c>
      <c r="N744" s="278">
        <f t="shared" si="251"/>
        <v>0</v>
      </c>
      <c r="O744" s="278">
        <f t="shared" si="252"/>
        <v>0</v>
      </c>
      <c r="P744" s="403"/>
      <c r="Q744" s="403"/>
      <c r="R744" s="403"/>
      <c r="S744" s="403"/>
      <c r="T744" s="306"/>
      <c r="U744" s="306"/>
      <c r="V744" s="306"/>
      <c r="W744" s="307"/>
      <c r="X744" s="266"/>
      <c r="Y744" s="292"/>
      <c r="Z744" s="292"/>
      <c r="AA744" s="292"/>
      <c r="AB744" s="292"/>
      <c r="AC744" s="282"/>
      <c r="AD744" s="292"/>
    </row>
    <row r="745" spans="1:31" s="296" customFormat="1" ht="30" customHeight="1">
      <c r="A745" s="298"/>
      <c r="B745" s="271"/>
      <c r="C745" s="293"/>
      <c r="D745" s="345"/>
      <c r="E745" s="274"/>
      <c r="F745" s="275"/>
      <c r="G745" s="299"/>
      <c r="H745" s="299"/>
      <c r="I745" s="275"/>
      <c r="J745" s="275"/>
      <c r="K745" s="275"/>
      <c r="L745" s="278">
        <f t="shared" si="249"/>
        <v>0</v>
      </c>
      <c r="M745" s="278">
        <f t="shared" si="250"/>
        <v>0</v>
      </c>
      <c r="N745" s="278">
        <f t="shared" si="251"/>
        <v>0</v>
      </c>
      <c r="O745" s="278">
        <f t="shared" si="252"/>
        <v>0</v>
      </c>
      <c r="P745" s="403"/>
      <c r="Q745" s="403"/>
      <c r="R745" s="403"/>
      <c r="S745" s="403"/>
      <c r="T745" s="188"/>
      <c r="U745" s="188"/>
      <c r="V745" s="188"/>
      <c r="W745" s="302"/>
      <c r="X745" s="266"/>
      <c r="Y745" s="292"/>
      <c r="Z745" s="292"/>
      <c r="AA745" s="292"/>
      <c r="AB745" s="292"/>
      <c r="AC745" s="282"/>
      <c r="AD745" s="292"/>
    </row>
    <row r="746" spans="1:31" s="297" customFormat="1" ht="30" customHeight="1">
      <c r="A746" s="291"/>
      <c r="B746" s="292"/>
      <c r="C746" s="293" t="s">
        <v>47</v>
      </c>
      <c r="D746" s="292"/>
      <c r="E746" s="274"/>
      <c r="F746" s="275" t="s">
        <v>43</v>
      </c>
      <c r="G746" s="303"/>
      <c r="H746" s="303"/>
      <c r="I746" s="275" t="s">
        <v>43</v>
      </c>
      <c r="J746" s="275" t="s">
        <v>43</v>
      </c>
      <c r="K746" s="275" t="s">
        <v>43</v>
      </c>
      <c r="L746" s="278">
        <f>SUM(L734:L745)</f>
        <v>0.61180555555620231</v>
      </c>
      <c r="M746" s="278">
        <f t="shared" ref="M746:O746" si="253">SUM(M734:M745)</f>
        <v>0</v>
      </c>
      <c r="N746" s="278">
        <f t="shared" si="253"/>
        <v>1.3194444443797693E-2</v>
      </c>
      <c r="O746" s="278">
        <f t="shared" si="253"/>
        <v>0</v>
      </c>
      <c r="P746" s="278"/>
      <c r="Q746" s="278"/>
      <c r="R746" s="278"/>
      <c r="S746" s="278"/>
      <c r="T746" s="292"/>
      <c r="U746" s="292"/>
      <c r="V746" s="292"/>
      <c r="W746" s="308"/>
      <c r="X746" s="266"/>
      <c r="Y746" s="282">
        <f>$AE$9-((N746*24))</f>
        <v>743.68333333334886</v>
      </c>
      <c r="Z746" s="274">
        <v>1250</v>
      </c>
      <c r="AA746" s="273">
        <v>789.78599999999994</v>
      </c>
      <c r="AB746" s="283">
        <f>Z746*AA746</f>
        <v>987232.49999999988</v>
      </c>
      <c r="AC746" s="282">
        <f>(AB746*(Y746-L746*24))/Y746</f>
        <v>967740.51567645487</v>
      </c>
      <c r="AD746" s="282">
        <f>(AC746/AB746)*100</f>
        <v>98.025593330492569</v>
      </c>
      <c r="AE746" s="296"/>
    </row>
    <row r="747" spans="1:31" s="296" customFormat="1" ht="30" customHeight="1">
      <c r="A747" s="298">
        <v>4</v>
      </c>
      <c r="B747" s="271" t="s">
        <v>316</v>
      </c>
      <c r="C747" s="293" t="s">
        <v>317</v>
      </c>
      <c r="D747" s="345">
        <v>789.78599999999994</v>
      </c>
      <c r="E747" s="274" t="s">
        <v>534</v>
      </c>
      <c r="F747" s="275" t="s">
        <v>43</v>
      </c>
      <c r="G747" s="276">
        <v>43082.164583333331</v>
      </c>
      <c r="H747" s="276">
        <v>43082.177777777775</v>
      </c>
      <c r="I747" s="275"/>
      <c r="J747" s="275"/>
      <c r="K747" s="275"/>
      <c r="L747" s="278">
        <f t="shared" ref="L747:L755" si="254">IF(RIGHT(T747)="T",(+H747-G747),0)</f>
        <v>0</v>
      </c>
      <c r="M747" s="278">
        <f t="shared" ref="M747:M755" si="255">IF(RIGHT(T747)="U",(+H747-G747),0)</f>
        <v>0</v>
      </c>
      <c r="N747" s="278">
        <f t="shared" ref="N747:N755" si="256">IF(RIGHT(T747)="C",(+H747-G747),0)</f>
        <v>1.3194444443797693E-2</v>
      </c>
      <c r="O747" s="278">
        <f t="shared" ref="O747:O755" si="257">IF(RIGHT(T747)="D",(+H747-G747),0)</f>
        <v>0</v>
      </c>
      <c r="P747" s="403"/>
      <c r="Q747" s="403"/>
      <c r="R747" s="403"/>
      <c r="S747" s="403"/>
      <c r="T747" s="276" t="s">
        <v>1190</v>
      </c>
      <c r="U747" s="276"/>
      <c r="V747" s="276"/>
      <c r="W747" s="310" t="s">
        <v>1191</v>
      </c>
      <c r="X747" s="266"/>
      <c r="Y747" s="292"/>
      <c r="Z747" s="292"/>
      <c r="AA747" s="292"/>
      <c r="AB747" s="292"/>
      <c r="AC747" s="282"/>
      <c r="AD747" s="292"/>
    </row>
    <row r="748" spans="1:31" s="296" customFormat="1" ht="30" customHeight="1">
      <c r="A748" s="298"/>
      <c r="B748" s="271"/>
      <c r="C748" s="293"/>
      <c r="D748" s="345"/>
      <c r="E748" s="274"/>
      <c r="F748" s="275"/>
      <c r="G748" s="276">
        <v>43090.026388888888</v>
      </c>
      <c r="H748" s="276">
        <v>43090.095138888886</v>
      </c>
      <c r="I748" s="275"/>
      <c r="J748" s="275"/>
      <c r="K748" s="275"/>
      <c r="L748" s="278">
        <f t="shared" si="254"/>
        <v>6.8749999998544808E-2</v>
      </c>
      <c r="M748" s="278">
        <f t="shared" si="255"/>
        <v>0</v>
      </c>
      <c r="N748" s="278">
        <f t="shared" si="256"/>
        <v>0</v>
      </c>
      <c r="O748" s="278">
        <f t="shared" si="257"/>
        <v>0</v>
      </c>
      <c r="P748" s="403"/>
      <c r="Q748" s="403"/>
      <c r="R748" s="403"/>
      <c r="S748" s="403"/>
      <c r="T748" s="280" t="s">
        <v>464</v>
      </c>
      <c r="U748" s="280"/>
      <c r="V748" s="280"/>
      <c r="W748" s="310" t="s">
        <v>1193</v>
      </c>
      <c r="X748" s="266"/>
      <c r="Y748" s="292"/>
      <c r="Z748" s="292"/>
      <c r="AA748" s="292"/>
      <c r="AB748" s="292"/>
      <c r="AC748" s="282"/>
      <c r="AD748" s="292"/>
    </row>
    <row r="749" spans="1:31" s="296" customFormat="1" ht="30" customHeight="1">
      <c r="A749" s="298"/>
      <c r="B749" s="271"/>
      <c r="C749" s="293"/>
      <c r="D749" s="345"/>
      <c r="E749" s="274"/>
      <c r="F749" s="275"/>
      <c r="G749" s="337"/>
      <c r="H749" s="337"/>
      <c r="I749" s="275"/>
      <c r="J749" s="275"/>
      <c r="K749" s="275"/>
      <c r="L749" s="278">
        <f t="shared" si="254"/>
        <v>0</v>
      </c>
      <c r="M749" s="278">
        <f t="shared" si="255"/>
        <v>0</v>
      </c>
      <c r="N749" s="278">
        <f t="shared" si="256"/>
        <v>0</v>
      </c>
      <c r="O749" s="278">
        <f t="shared" si="257"/>
        <v>0</v>
      </c>
      <c r="P749" s="403"/>
      <c r="Q749" s="403"/>
      <c r="R749" s="403"/>
      <c r="S749" s="403"/>
      <c r="T749" s="300"/>
      <c r="U749" s="300"/>
      <c r="V749" s="300"/>
      <c r="W749" s="301"/>
      <c r="X749" s="266"/>
      <c r="Y749" s="292"/>
      <c r="Z749" s="292"/>
      <c r="AA749" s="292"/>
      <c r="AB749" s="292"/>
      <c r="AC749" s="282"/>
      <c r="AD749" s="292"/>
    </row>
    <row r="750" spans="1:31" s="296" customFormat="1" ht="30" customHeight="1">
      <c r="A750" s="298"/>
      <c r="B750" s="271"/>
      <c r="C750" s="293"/>
      <c r="D750" s="345"/>
      <c r="E750" s="274"/>
      <c r="F750" s="275"/>
      <c r="G750" s="337"/>
      <c r="H750" s="337"/>
      <c r="I750" s="275"/>
      <c r="J750" s="275"/>
      <c r="K750" s="275"/>
      <c r="L750" s="278">
        <f t="shared" si="254"/>
        <v>0</v>
      </c>
      <c r="M750" s="278">
        <f t="shared" si="255"/>
        <v>0</v>
      </c>
      <c r="N750" s="278">
        <f t="shared" si="256"/>
        <v>0</v>
      </c>
      <c r="O750" s="278">
        <f t="shared" si="257"/>
        <v>0</v>
      </c>
      <c r="P750" s="403"/>
      <c r="Q750" s="403"/>
      <c r="R750" s="403"/>
      <c r="S750" s="403"/>
      <c r="T750" s="300"/>
      <c r="U750" s="300"/>
      <c r="V750" s="300"/>
      <c r="W750" s="301"/>
      <c r="X750" s="266"/>
      <c r="Y750" s="292"/>
      <c r="Z750" s="292"/>
      <c r="AA750" s="292"/>
      <c r="AB750" s="292"/>
      <c r="AC750" s="282"/>
      <c r="AD750" s="292"/>
    </row>
    <row r="751" spans="1:31" s="296" customFormat="1" ht="30" customHeight="1">
      <c r="A751" s="298"/>
      <c r="B751" s="271"/>
      <c r="C751" s="293"/>
      <c r="D751" s="345"/>
      <c r="E751" s="274"/>
      <c r="F751" s="275"/>
      <c r="G751" s="337"/>
      <c r="H751" s="337"/>
      <c r="I751" s="275"/>
      <c r="J751" s="275"/>
      <c r="K751" s="275"/>
      <c r="L751" s="278">
        <f t="shared" si="254"/>
        <v>0</v>
      </c>
      <c r="M751" s="278">
        <f t="shared" si="255"/>
        <v>0</v>
      </c>
      <c r="N751" s="278">
        <f t="shared" si="256"/>
        <v>0</v>
      </c>
      <c r="O751" s="278">
        <f t="shared" si="257"/>
        <v>0</v>
      </c>
      <c r="P751" s="403"/>
      <c r="Q751" s="403"/>
      <c r="R751" s="403"/>
      <c r="S751" s="403"/>
      <c r="T751" s="300"/>
      <c r="U751" s="300"/>
      <c r="V751" s="300"/>
      <c r="W751" s="301"/>
      <c r="X751" s="266"/>
      <c r="Y751" s="292"/>
      <c r="Z751" s="292"/>
      <c r="AA751" s="292"/>
      <c r="AB751" s="292"/>
      <c r="AC751" s="282"/>
      <c r="AD751" s="292"/>
    </row>
    <row r="752" spans="1:31" s="296" customFormat="1" ht="30" customHeight="1">
      <c r="A752" s="298"/>
      <c r="B752" s="271"/>
      <c r="C752" s="293"/>
      <c r="D752" s="345"/>
      <c r="E752" s="274"/>
      <c r="F752" s="275"/>
      <c r="G752" s="337"/>
      <c r="H752" s="337"/>
      <c r="I752" s="275"/>
      <c r="J752" s="275"/>
      <c r="K752" s="275"/>
      <c r="L752" s="278">
        <f t="shared" si="254"/>
        <v>0</v>
      </c>
      <c r="M752" s="278">
        <f t="shared" si="255"/>
        <v>0</v>
      </c>
      <c r="N752" s="278">
        <f t="shared" si="256"/>
        <v>0</v>
      </c>
      <c r="O752" s="278">
        <f t="shared" si="257"/>
        <v>0</v>
      </c>
      <c r="P752" s="403"/>
      <c r="Q752" s="403"/>
      <c r="R752" s="403"/>
      <c r="S752" s="403"/>
      <c r="T752" s="300"/>
      <c r="U752" s="300"/>
      <c r="V752" s="300"/>
      <c r="W752" s="301"/>
      <c r="X752" s="266"/>
      <c r="Y752" s="292"/>
      <c r="Z752" s="292"/>
      <c r="AA752" s="292"/>
      <c r="AB752" s="292"/>
      <c r="AC752" s="282"/>
      <c r="AD752" s="292"/>
    </row>
    <row r="753" spans="1:31" s="296" customFormat="1" ht="30" customHeight="1">
      <c r="A753" s="298"/>
      <c r="B753" s="271"/>
      <c r="C753" s="293"/>
      <c r="D753" s="345"/>
      <c r="E753" s="274"/>
      <c r="F753" s="275"/>
      <c r="G753" s="337"/>
      <c r="H753" s="337"/>
      <c r="I753" s="275"/>
      <c r="J753" s="275"/>
      <c r="K753" s="275"/>
      <c r="L753" s="278">
        <f t="shared" si="254"/>
        <v>0</v>
      </c>
      <c r="M753" s="278">
        <f t="shared" si="255"/>
        <v>0</v>
      </c>
      <c r="N753" s="278">
        <f t="shared" si="256"/>
        <v>0</v>
      </c>
      <c r="O753" s="278">
        <f t="shared" si="257"/>
        <v>0</v>
      </c>
      <c r="P753" s="403"/>
      <c r="Q753" s="403"/>
      <c r="R753" s="403"/>
      <c r="S753" s="403"/>
      <c r="T753" s="300"/>
      <c r="U753" s="300"/>
      <c r="V753" s="300"/>
      <c r="W753" s="301"/>
      <c r="X753" s="266"/>
      <c r="Y753" s="292"/>
      <c r="Z753" s="292"/>
      <c r="AA753" s="292"/>
      <c r="AB753" s="292"/>
      <c r="AC753" s="282"/>
      <c r="AD753" s="292"/>
    </row>
    <row r="754" spans="1:31" s="296" customFormat="1" ht="30" customHeight="1">
      <c r="A754" s="298"/>
      <c r="B754" s="271"/>
      <c r="C754" s="293"/>
      <c r="D754" s="345"/>
      <c r="E754" s="274"/>
      <c r="F754" s="275"/>
      <c r="G754" s="337"/>
      <c r="H754" s="337"/>
      <c r="I754" s="275"/>
      <c r="J754" s="275"/>
      <c r="K754" s="275"/>
      <c r="L754" s="278">
        <f t="shared" si="254"/>
        <v>0</v>
      </c>
      <c r="M754" s="278">
        <f t="shared" si="255"/>
        <v>0</v>
      </c>
      <c r="N754" s="278">
        <f t="shared" si="256"/>
        <v>0</v>
      </c>
      <c r="O754" s="278">
        <f t="shared" si="257"/>
        <v>0</v>
      </c>
      <c r="P754" s="403"/>
      <c r="Q754" s="403"/>
      <c r="R754" s="403"/>
      <c r="S754" s="403"/>
      <c r="T754" s="300"/>
      <c r="U754" s="300"/>
      <c r="V754" s="300"/>
      <c r="W754" s="301"/>
      <c r="X754" s="266"/>
      <c r="Y754" s="292"/>
      <c r="Z754" s="292"/>
      <c r="AA754" s="292"/>
      <c r="AB754" s="292"/>
      <c r="AC754" s="282"/>
      <c r="AD754" s="292"/>
    </row>
    <row r="755" spans="1:31" s="296" customFormat="1" ht="30" customHeight="1">
      <c r="A755" s="298"/>
      <c r="B755" s="271"/>
      <c r="C755" s="293"/>
      <c r="D755" s="345"/>
      <c r="E755" s="274"/>
      <c r="F755" s="275"/>
      <c r="G755" s="337"/>
      <c r="H755" s="337"/>
      <c r="I755" s="275"/>
      <c r="J755" s="275"/>
      <c r="K755" s="275"/>
      <c r="L755" s="278">
        <f t="shared" si="254"/>
        <v>0</v>
      </c>
      <c r="M755" s="278">
        <f t="shared" si="255"/>
        <v>0</v>
      </c>
      <c r="N755" s="278">
        <f t="shared" si="256"/>
        <v>0</v>
      </c>
      <c r="O755" s="278">
        <f t="shared" si="257"/>
        <v>0</v>
      </c>
      <c r="P755" s="403"/>
      <c r="Q755" s="403"/>
      <c r="R755" s="403"/>
      <c r="S755" s="403"/>
      <c r="T755" s="300"/>
      <c r="U755" s="300"/>
      <c r="V755" s="300"/>
      <c r="W755" s="301"/>
      <c r="X755" s="266"/>
      <c r="Y755" s="292"/>
      <c r="Z755" s="292"/>
      <c r="AA755" s="292"/>
      <c r="AB755" s="292"/>
      <c r="AC755" s="282"/>
      <c r="AD755" s="292"/>
    </row>
    <row r="756" spans="1:31" s="297" customFormat="1" ht="30" customHeight="1">
      <c r="A756" s="291"/>
      <c r="B756" s="292"/>
      <c r="C756" s="293" t="s">
        <v>47</v>
      </c>
      <c r="D756" s="292"/>
      <c r="E756" s="274"/>
      <c r="F756" s="275" t="s">
        <v>43</v>
      </c>
      <c r="G756" s="303"/>
      <c r="H756" s="303"/>
      <c r="I756" s="275" t="s">
        <v>43</v>
      </c>
      <c r="J756" s="275" t="s">
        <v>43</v>
      </c>
      <c r="K756" s="275" t="s">
        <v>43</v>
      </c>
      <c r="L756" s="278">
        <f>SUM(L747:L755)</f>
        <v>6.8749999998544808E-2</v>
      </c>
      <c r="M756" s="278">
        <f t="shared" ref="M756:O756" si="258">SUM(M747:M755)</f>
        <v>0</v>
      </c>
      <c r="N756" s="278">
        <f t="shared" si="258"/>
        <v>1.3194444443797693E-2</v>
      </c>
      <c r="O756" s="278">
        <f t="shared" si="258"/>
        <v>0</v>
      </c>
      <c r="P756" s="278"/>
      <c r="Q756" s="278"/>
      <c r="R756" s="278"/>
      <c r="S756" s="278"/>
      <c r="T756" s="292"/>
      <c r="U756" s="292"/>
      <c r="V756" s="292"/>
      <c r="W756" s="308"/>
      <c r="X756" s="266"/>
      <c r="Y756" s="282">
        <f>$AE$9-((N756*24))</f>
        <v>743.68333333334886</v>
      </c>
      <c r="Z756" s="274">
        <v>1250</v>
      </c>
      <c r="AA756" s="273">
        <v>789.78599999999994</v>
      </c>
      <c r="AB756" s="283">
        <f>Z756*AA756</f>
        <v>987232.49999999988</v>
      </c>
      <c r="AC756" s="282">
        <f>(AB756*(Y756-L756*24))/Y756</f>
        <v>985042.14080818591</v>
      </c>
      <c r="AD756" s="282">
        <f>(AC756/AB756)*100</f>
        <v>99.778131373124978</v>
      </c>
      <c r="AE756" s="296"/>
    </row>
    <row r="757" spans="1:31" s="296" customFormat="1" ht="30" customHeight="1">
      <c r="A757" s="298">
        <v>5</v>
      </c>
      <c r="B757" s="271" t="s">
        <v>316</v>
      </c>
      <c r="C757" s="293" t="s">
        <v>484</v>
      </c>
      <c r="D757" s="345">
        <v>789.78599999999994</v>
      </c>
      <c r="E757" s="274" t="s">
        <v>534</v>
      </c>
      <c r="F757" s="275" t="s">
        <v>43</v>
      </c>
      <c r="G757" s="276">
        <v>43091.461111111108</v>
      </c>
      <c r="H757" s="276">
        <v>43092.54791666667</v>
      </c>
      <c r="I757" s="275"/>
      <c r="J757" s="275"/>
      <c r="K757" s="275"/>
      <c r="L757" s="278">
        <f t="shared" ref="L757:L766" si="259">IF(RIGHT(T757)="T",(+H757-G757),0)</f>
        <v>1.0868055555620231</v>
      </c>
      <c r="M757" s="278">
        <f t="shared" ref="M757:M766" si="260">IF(RIGHT(T757)="U",(+H757-G757),0)</f>
        <v>0</v>
      </c>
      <c r="N757" s="278">
        <f t="shared" ref="N757:N766" si="261">IF(RIGHT(T757)="C",(+H757-G757),0)</f>
        <v>0</v>
      </c>
      <c r="O757" s="278">
        <f t="shared" ref="O757:O766" si="262">IF(RIGHT(T757)="D",(+H757-G757),0)</f>
        <v>0</v>
      </c>
      <c r="P757" s="403"/>
      <c r="Q757" s="403"/>
      <c r="R757" s="403"/>
      <c r="S757" s="403"/>
      <c r="T757" s="280" t="s">
        <v>1102</v>
      </c>
      <c r="U757" s="280"/>
      <c r="V757" s="280"/>
      <c r="W757" s="281" t="s">
        <v>1184</v>
      </c>
      <c r="X757" s="266"/>
      <c r="Y757" s="292"/>
      <c r="Z757" s="292"/>
      <c r="AA757" s="292"/>
      <c r="AB757" s="292"/>
      <c r="AC757" s="282"/>
      <c r="AD757" s="292"/>
    </row>
    <row r="758" spans="1:31" s="296" customFormat="1" ht="30" customHeight="1">
      <c r="A758" s="298"/>
      <c r="B758" s="271"/>
      <c r="C758" s="293"/>
      <c r="D758" s="345"/>
      <c r="E758" s="274"/>
      <c r="F758" s="275"/>
      <c r="G758" s="276">
        <v>43098.746527777781</v>
      </c>
      <c r="H758" s="276">
        <v>43101</v>
      </c>
      <c r="I758" s="275"/>
      <c r="J758" s="275"/>
      <c r="K758" s="275"/>
      <c r="L758" s="278">
        <f t="shared" si="259"/>
        <v>0</v>
      </c>
      <c r="M758" s="278">
        <f t="shared" si="260"/>
        <v>0</v>
      </c>
      <c r="N758" s="278">
        <f t="shared" si="261"/>
        <v>0</v>
      </c>
      <c r="O758" s="278">
        <f t="shared" si="262"/>
        <v>2.2534722222189885</v>
      </c>
      <c r="P758" s="403"/>
      <c r="Q758" s="403"/>
      <c r="R758" s="403"/>
      <c r="S758" s="403"/>
      <c r="T758" s="280" t="s">
        <v>46</v>
      </c>
      <c r="U758" s="280"/>
      <c r="V758" s="280"/>
      <c r="W758" s="281" t="s">
        <v>1186</v>
      </c>
      <c r="X758" s="266"/>
      <c r="Y758" s="292"/>
      <c r="Z758" s="292"/>
      <c r="AA758" s="292"/>
      <c r="AB758" s="292"/>
      <c r="AC758" s="282"/>
      <c r="AD758" s="292"/>
    </row>
    <row r="759" spans="1:31" s="296" customFormat="1" ht="30" customHeight="1">
      <c r="A759" s="298"/>
      <c r="B759" s="271"/>
      <c r="C759" s="293"/>
      <c r="D759" s="345"/>
      <c r="E759" s="274"/>
      <c r="F759" s="275"/>
      <c r="G759" s="186"/>
      <c r="H759" s="186"/>
      <c r="I759" s="275"/>
      <c r="J759" s="275"/>
      <c r="K759" s="275"/>
      <c r="L759" s="278">
        <f t="shared" si="259"/>
        <v>0</v>
      </c>
      <c r="M759" s="278">
        <f t="shared" si="260"/>
        <v>0</v>
      </c>
      <c r="N759" s="278">
        <f t="shared" si="261"/>
        <v>0</v>
      </c>
      <c r="O759" s="278">
        <f t="shared" si="262"/>
        <v>0</v>
      </c>
      <c r="P759" s="403"/>
      <c r="Q759" s="403"/>
      <c r="R759" s="403"/>
      <c r="S759" s="403"/>
      <c r="T759" s="187"/>
      <c r="U759" s="187"/>
      <c r="V759" s="187"/>
      <c r="W759" s="287"/>
      <c r="X759" s="266"/>
      <c r="Y759" s="292"/>
      <c r="Z759" s="292"/>
      <c r="AA759" s="292"/>
      <c r="AB759" s="292"/>
      <c r="AC759" s="282"/>
      <c r="AD759" s="292"/>
    </row>
    <row r="760" spans="1:31" s="296" customFormat="1" ht="30" customHeight="1">
      <c r="A760" s="298"/>
      <c r="B760" s="271"/>
      <c r="C760" s="293"/>
      <c r="D760" s="345"/>
      <c r="E760" s="274"/>
      <c r="F760" s="275"/>
      <c r="G760" s="186"/>
      <c r="H760" s="186"/>
      <c r="I760" s="275"/>
      <c r="J760" s="275"/>
      <c r="K760" s="275"/>
      <c r="L760" s="278">
        <f t="shared" si="259"/>
        <v>0</v>
      </c>
      <c r="M760" s="278">
        <f t="shared" si="260"/>
        <v>0</v>
      </c>
      <c r="N760" s="278">
        <f t="shared" si="261"/>
        <v>0</v>
      </c>
      <c r="O760" s="278">
        <f t="shared" si="262"/>
        <v>0</v>
      </c>
      <c r="P760" s="403"/>
      <c r="Q760" s="403"/>
      <c r="R760" s="403"/>
      <c r="S760" s="403"/>
      <c r="T760" s="187"/>
      <c r="U760" s="187"/>
      <c r="V760" s="187"/>
      <c r="W760" s="287"/>
      <c r="X760" s="266"/>
      <c r="Y760" s="292"/>
      <c r="Z760" s="292"/>
      <c r="AA760" s="292"/>
      <c r="AB760" s="292"/>
      <c r="AC760" s="282"/>
      <c r="AD760" s="292"/>
    </row>
    <row r="761" spans="1:31" s="296" customFormat="1" ht="30" customHeight="1">
      <c r="A761" s="298"/>
      <c r="B761" s="271"/>
      <c r="C761" s="293"/>
      <c r="D761" s="345"/>
      <c r="E761" s="274"/>
      <c r="F761" s="275"/>
      <c r="G761" s="186"/>
      <c r="H761" s="186"/>
      <c r="I761" s="275"/>
      <c r="J761" s="275"/>
      <c r="K761" s="275"/>
      <c r="L761" s="278">
        <f t="shared" si="259"/>
        <v>0</v>
      </c>
      <c r="M761" s="278">
        <f t="shared" si="260"/>
        <v>0</v>
      </c>
      <c r="N761" s="278">
        <f t="shared" si="261"/>
        <v>0</v>
      </c>
      <c r="O761" s="278">
        <f t="shared" si="262"/>
        <v>0</v>
      </c>
      <c r="P761" s="403"/>
      <c r="Q761" s="403"/>
      <c r="R761" s="403"/>
      <c r="S761" s="403"/>
      <c r="T761" s="187"/>
      <c r="U761" s="187"/>
      <c r="V761" s="187"/>
      <c r="W761" s="287"/>
      <c r="X761" s="266"/>
      <c r="Y761" s="292"/>
      <c r="Z761" s="292"/>
      <c r="AA761" s="292"/>
      <c r="AB761" s="292"/>
      <c r="AC761" s="282"/>
      <c r="AD761" s="292"/>
    </row>
    <row r="762" spans="1:31" s="296" customFormat="1" ht="30" customHeight="1">
      <c r="A762" s="298"/>
      <c r="B762" s="271"/>
      <c r="C762" s="293"/>
      <c r="D762" s="345"/>
      <c r="E762" s="274"/>
      <c r="F762" s="275"/>
      <c r="G762" s="186"/>
      <c r="H762" s="186"/>
      <c r="I762" s="275"/>
      <c r="J762" s="275"/>
      <c r="K762" s="275"/>
      <c r="L762" s="278">
        <f t="shared" si="259"/>
        <v>0</v>
      </c>
      <c r="M762" s="278">
        <f t="shared" si="260"/>
        <v>0</v>
      </c>
      <c r="N762" s="278">
        <f t="shared" si="261"/>
        <v>0</v>
      </c>
      <c r="O762" s="278">
        <f t="shared" si="262"/>
        <v>0</v>
      </c>
      <c r="P762" s="403"/>
      <c r="Q762" s="403"/>
      <c r="R762" s="403"/>
      <c r="S762" s="403"/>
      <c r="T762" s="187"/>
      <c r="U762" s="187"/>
      <c r="V762" s="187"/>
      <c r="W762" s="287"/>
      <c r="X762" s="266"/>
      <c r="Y762" s="292"/>
      <c r="Z762" s="292"/>
      <c r="AA762" s="292"/>
      <c r="AB762" s="292"/>
      <c r="AC762" s="282"/>
      <c r="AD762" s="292"/>
    </row>
    <row r="763" spans="1:31" s="296" customFormat="1" ht="30" customHeight="1">
      <c r="A763" s="298"/>
      <c r="B763" s="271"/>
      <c r="C763" s="293"/>
      <c r="D763" s="345"/>
      <c r="E763" s="274"/>
      <c r="F763" s="275"/>
      <c r="G763" s="186"/>
      <c r="H763" s="186"/>
      <c r="I763" s="275"/>
      <c r="J763" s="275"/>
      <c r="K763" s="275"/>
      <c r="L763" s="278">
        <f t="shared" si="259"/>
        <v>0</v>
      </c>
      <c r="M763" s="278">
        <f t="shared" si="260"/>
        <v>0</v>
      </c>
      <c r="N763" s="278">
        <f t="shared" si="261"/>
        <v>0</v>
      </c>
      <c r="O763" s="278">
        <f t="shared" si="262"/>
        <v>0</v>
      </c>
      <c r="P763" s="403"/>
      <c r="Q763" s="403"/>
      <c r="R763" s="403"/>
      <c r="S763" s="403"/>
      <c r="T763" s="187"/>
      <c r="U763" s="187"/>
      <c r="V763" s="187"/>
      <c r="W763" s="287"/>
      <c r="X763" s="266"/>
      <c r="Y763" s="292"/>
      <c r="Z763" s="292"/>
      <c r="AA763" s="292"/>
      <c r="AB763" s="292"/>
      <c r="AC763" s="282"/>
      <c r="AD763" s="292"/>
    </row>
    <row r="764" spans="1:31" s="296" customFormat="1" ht="30" customHeight="1">
      <c r="A764" s="298"/>
      <c r="B764" s="271"/>
      <c r="C764" s="293"/>
      <c r="D764" s="345"/>
      <c r="E764" s="274"/>
      <c r="F764" s="275"/>
      <c r="G764" s="186"/>
      <c r="H764" s="186"/>
      <c r="I764" s="275"/>
      <c r="J764" s="275"/>
      <c r="K764" s="275"/>
      <c r="L764" s="278">
        <f t="shared" si="259"/>
        <v>0</v>
      </c>
      <c r="M764" s="278">
        <f t="shared" si="260"/>
        <v>0</v>
      </c>
      <c r="N764" s="278">
        <f t="shared" si="261"/>
        <v>0</v>
      </c>
      <c r="O764" s="278">
        <f t="shared" si="262"/>
        <v>0</v>
      </c>
      <c r="P764" s="403"/>
      <c r="Q764" s="403"/>
      <c r="R764" s="403"/>
      <c r="S764" s="403"/>
      <c r="T764" s="187"/>
      <c r="U764" s="187"/>
      <c r="V764" s="187"/>
      <c r="W764" s="287"/>
      <c r="X764" s="266"/>
      <c r="Y764" s="292"/>
      <c r="Z764" s="292"/>
      <c r="AA764" s="292"/>
      <c r="AB764" s="292"/>
      <c r="AC764" s="282"/>
      <c r="AD764" s="292"/>
    </row>
    <row r="765" spans="1:31" s="296" customFormat="1" ht="30" customHeight="1">
      <c r="A765" s="298"/>
      <c r="B765" s="271"/>
      <c r="C765" s="293"/>
      <c r="D765" s="345"/>
      <c r="E765" s="274"/>
      <c r="F765" s="275"/>
      <c r="G765" s="186"/>
      <c r="H765" s="186"/>
      <c r="I765" s="275"/>
      <c r="J765" s="275"/>
      <c r="K765" s="275"/>
      <c r="L765" s="278">
        <f t="shared" si="259"/>
        <v>0</v>
      </c>
      <c r="M765" s="278">
        <f t="shared" si="260"/>
        <v>0</v>
      </c>
      <c r="N765" s="278">
        <f t="shared" si="261"/>
        <v>0</v>
      </c>
      <c r="O765" s="278">
        <f t="shared" si="262"/>
        <v>0</v>
      </c>
      <c r="P765" s="403"/>
      <c r="Q765" s="403"/>
      <c r="R765" s="403"/>
      <c r="S765" s="403"/>
      <c r="T765" s="187"/>
      <c r="U765" s="187"/>
      <c r="V765" s="187"/>
      <c r="W765" s="287"/>
      <c r="X765" s="266"/>
      <c r="Y765" s="292"/>
      <c r="Z765" s="292"/>
      <c r="AA765" s="292"/>
      <c r="AB765" s="292"/>
      <c r="AC765" s="282"/>
      <c r="AD765" s="292"/>
    </row>
    <row r="766" spans="1:31" s="296" customFormat="1" ht="30" customHeight="1">
      <c r="A766" s="298"/>
      <c r="B766" s="271"/>
      <c r="C766" s="293"/>
      <c r="D766" s="345"/>
      <c r="E766" s="274"/>
      <c r="F766" s="275"/>
      <c r="G766" s="289"/>
      <c r="H766" s="289"/>
      <c r="I766" s="275"/>
      <c r="J766" s="275"/>
      <c r="K766" s="275"/>
      <c r="L766" s="278">
        <f t="shared" si="259"/>
        <v>0</v>
      </c>
      <c r="M766" s="278">
        <f t="shared" si="260"/>
        <v>0</v>
      </c>
      <c r="N766" s="278">
        <f t="shared" si="261"/>
        <v>0</v>
      </c>
      <c r="O766" s="278">
        <f t="shared" si="262"/>
        <v>0</v>
      </c>
      <c r="P766" s="403"/>
      <c r="Q766" s="403"/>
      <c r="R766" s="403"/>
      <c r="S766" s="403"/>
      <c r="T766" s="188"/>
      <c r="U766" s="188"/>
      <c r="V766" s="188"/>
      <c r="W766" s="290"/>
      <c r="X766" s="266"/>
      <c r="Y766" s="292"/>
      <c r="Z766" s="292"/>
      <c r="AA766" s="292"/>
      <c r="AB766" s="292"/>
      <c r="AC766" s="282"/>
      <c r="AD766" s="292"/>
    </row>
    <row r="767" spans="1:31" s="297" customFormat="1" ht="30" customHeight="1">
      <c r="A767" s="291"/>
      <c r="B767" s="292"/>
      <c r="C767" s="293" t="s">
        <v>47</v>
      </c>
      <c r="D767" s="292"/>
      <c r="E767" s="274"/>
      <c r="F767" s="275" t="s">
        <v>43</v>
      </c>
      <c r="G767" s="294"/>
      <c r="H767" s="294"/>
      <c r="I767" s="275" t="s">
        <v>43</v>
      </c>
      <c r="J767" s="275" t="s">
        <v>43</v>
      </c>
      <c r="K767" s="275" t="s">
        <v>43</v>
      </c>
      <c r="L767" s="278">
        <f>SUM(L757:L766)</f>
        <v>1.0868055555620231</v>
      </c>
      <c r="M767" s="278">
        <f>SUM(M757:M766)</f>
        <v>0</v>
      </c>
      <c r="N767" s="278">
        <f>SUM(N757:N766)</f>
        <v>0</v>
      </c>
      <c r="O767" s="278">
        <f>SUM(O757:O766)</f>
        <v>2.2534722222189885</v>
      </c>
      <c r="P767" s="278"/>
      <c r="Q767" s="278"/>
      <c r="R767" s="278"/>
      <c r="S767" s="278"/>
      <c r="T767" s="292"/>
      <c r="U767" s="292"/>
      <c r="V767" s="292"/>
      <c r="W767" s="308"/>
      <c r="X767" s="266"/>
      <c r="Y767" s="282">
        <f>$AE$9-((N767*24))</f>
        <v>744</v>
      </c>
      <c r="Z767" s="274">
        <v>1500</v>
      </c>
      <c r="AA767" s="273">
        <v>1728</v>
      </c>
      <c r="AB767" s="283">
        <f>Z767*AA767</f>
        <v>2592000</v>
      </c>
      <c r="AC767" s="282">
        <f>(AB767*(Y767-L767*24))/Y767</f>
        <v>2501129.0322575234</v>
      </c>
      <c r="AD767" s="282">
        <f>(AC767/AB767)*100</f>
        <v>96.494175627219263</v>
      </c>
      <c r="AE767" s="296"/>
    </row>
    <row r="768" spans="1:31" s="296" customFormat="1" ht="30" customHeight="1">
      <c r="A768" s="298">
        <v>6</v>
      </c>
      <c r="B768" s="271" t="s">
        <v>314</v>
      </c>
      <c r="C768" s="293" t="s">
        <v>494</v>
      </c>
      <c r="D768" s="345">
        <v>789.78599999999994</v>
      </c>
      <c r="E768" s="274" t="s">
        <v>534</v>
      </c>
      <c r="F768" s="275" t="s">
        <v>43</v>
      </c>
      <c r="G768" s="276">
        <v>43081.087500000001</v>
      </c>
      <c r="H768" s="276">
        <v>43081.301388888889</v>
      </c>
      <c r="I768" s="275"/>
      <c r="J768" s="275"/>
      <c r="K768" s="275"/>
      <c r="L768" s="278">
        <f t="shared" ref="L768:L775" si="263">IF(RIGHT(T768)="T",(+H768-G768),0)</f>
        <v>0</v>
      </c>
      <c r="M768" s="278">
        <f t="shared" ref="M768:M775" si="264">IF(RIGHT(T768)="U",(+H768-G768),0)</f>
        <v>0</v>
      </c>
      <c r="N768" s="278">
        <f t="shared" ref="N768:N775" si="265">IF(RIGHT(T768)="C",(+H768-G768),0)</f>
        <v>0</v>
      </c>
      <c r="O768" s="278">
        <f t="shared" ref="O768:O775" si="266">IF(RIGHT(T768)="D",(+H768-G768),0)</f>
        <v>0.21388888888759539</v>
      </c>
      <c r="P768" s="403"/>
      <c r="Q768" s="403"/>
      <c r="R768" s="403"/>
      <c r="S768" s="403"/>
      <c r="T768" s="280" t="s">
        <v>46</v>
      </c>
      <c r="U768" s="280"/>
      <c r="V768" s="280"/>
      <c r="W768" s="281" t="s">
        <v>1188</v>
      </c>
      <c r="X768" s="266"/>
      <c r="Y768" s="292"/>
      <c r="Z768" s="292"/>
      <c r="AA768" s="292"/>
      <c r="AB768" s="292"/>
      <c r="AC768" s="282"/>
      <c r="AD768" s="292"/>
    </row>
    <row r="769" spans="1:31" s="296" customFormat="1" ht="30" customHeight="1">
      <c r="A769" s="298"/>
      <c r="B769" s="271"/>
      <c r="C769" s="293"/>
      <c r="D769" s="345"/>
      <c r="E769" s="274"/>
      <c r="F769" s="275"/>
      <c r="G769" s="276">
        <v>43091.719444444447</v>
      </c>
      <c r="H769" s="276">
        <v>43101</v>
      </c>
      <c r="I769" s="275"/>
      <c r="J769" s="275"/>
      <c r="K769" s="275"/>
      <c r="L769" s="278">
        <f t="shared" si="263"/>
        <v>0</v>
      </c>
      <c r="M769" s="278">
        <f t="shared" si="264"/>
        <v>0</v>
      </c>
      <c r="N769" s="278">
        <f t="shared" si="265"/>
        <v>0</v>
      </c>
      <c r="O769" s="278">
        <f t="shared" si="266"/>
        <v>9.2805555555532919</v>
      </c>
      <c r="P769" s="403"/>
      <c r="Q769" s="403"/>
      <c r="R769" s="403"/>
      <c r="S769" s="403"/>
      <c r="T769" s="280" t="s">
        <v>46</v>
      </c>
      <c r="U769" s="280"/>
      <c r="V769" s="280"/>
      <c r="W769" s="281" t="s">
        <v>1186</v>
      </c>
      <c r="X769" s="266"/>
      <c r="Y769" s="292"/>
      <c r="Z769" s="292"/>
      <c r="AA769" s="292"/>
      <c r="AB769" s="292"/>
      <c r="AC769" s="282"/>
      <c r="AD769" s="292"/>
    </row>
    <row r="770" spans="1:31" s="296" customFormat="1" ht="30" customHeight="1">
      <c r="A770" s="298"/>
      <c r="B770" s="271"/>
      <c r="C770" s="293"/>
      <c r="D770" s="345"/>
      <c r="E770" s="274"/>
      <c r="F770" s="275"/>
      <c r="G770" s="186"/>
      <c r="H770" s="186"/>
      <c r="I770" s="275"/>
      <c r="J770" s="275"/>
      <c r="K770" s="275"/>
      <c r="L770" s="278">
        <f t="shared" si="263"/>
        <v>0</v>
      </c>
      <c r="M770" s="278">
        <f t="shared" si="264"/>
        <v>0</v>
      </c>
      <c r="N770" s="278">
        <f t="shared" si="265"/>
        <v>0</v>
      </c>
      <c r="O770" s="278">
        <f t="shared" si="266"/>
        <v>0</v>
      </c>
      <c r="P770" s="403"/>
      <c r="Q770" s="403"/>
      <c r="R770" s="403"/>
      <c r="S770" s="403"/>
      <c r="T770" s="187"/>
      <c r="U770" s="187"/>
      <c r="V770" s="187"/>
      <c r="W770" s="287"/>
      <c r="X770" s="266"/>
      <c r="Y770" s="292"/>
      <c r="Z770" s="292"/>
      <c r="AA770" s="292"/>
      <c r="AB770" s="292"/>
      <c r="AC770" s="282"/>
      <c r="AD770" s="292"/>
    </row>
    <row r="771" spans="1:31" s="296" customFormat="1" ht="30" customHeight="1">
      <c r="A771" s="298"/>
      <c r="B771" s="271"/>
      <c r="C771" s="293"/>
      <c r="D771" s="345"/>
      <c r="E771" s="274"/>
      <c r="F771" s="275"/>
      <c r="G771" s="186"/>
      <c r="H771" s="186"/>
      <c r="I771" s="275"/>
      <c r="J771" s="275"/>
      <c r="K771" s="275"/>
      <c r="L771" s="278">
        <f t="shared" si="263"/>
        <v>0</v>
      </c>
      <c r="M771" s="278">
        <f t="shared" si="264"/>
        <v>0</v>
      </c>
      <c r="N771" s="278">
        <f t="shared" si="265"/>
        <v>0</v>
      </c>
      <c r="O771" s="278">
        <f t="shared" si="266"/>
        <v>0</v>
      </c>
      <c r="P771" s="403"/>
      <c r="Q771" s="403"/>
      <c r="R771" s="403"/>
      <c r="S771" s="403"/>
      <c r="T771" s="187"/>
      <c r="U771" s="187"/>
      <c r="V771" s="187"/>
      <c r="W771" s="287"/>
      <c r="X771" s="266"/>
      <c r="Y771" s="292"/>
      <c r="Z771" s="292"/>
      <c r="AA771" s="292"/>
      <c r="AB771" s="292"/>
      <c r="AC771" s="282"/>
      <c r="AD771" s="292"/>
    </row>
    <row r="772" spans="1:31" s="296" customFormat="1" ht="30" customHeight="1">
      <c r="A772" s="298"/>
      <c r="B772" s="271"/>
      <c r="C772" s="293"/>
      <c r="D772" s="345"/>
      <c r="E772" s="274"/>
      <c r="F772" s="275"/>
      <c r="G772" s="186"/>
      <c r="H772" s="186"/>
      <c r="I772" s="275"/>
      <c r="J772" s="275"/>
      <c r="K772" s="275"/>
      <c r="L772" s="278">
        <f t="shared" si="263"/>
        <v>0</v>
      </c>
      <c r="M772" s="278">
        <f t="shared" si="264"/>
        <v>0</v>
      </c>
      <c r="N772" s="278">
        <f t="shared" si="265"/>
        <v>0</v>
      </c>
      <c r="O772" s="278">
        <f t="shared" si="266"/>
        <v>0</v>
      </c>
      <c r="P772" s="403"/>
      <c r="Q772" s="403"/>
      <c r="R772" s="403"/>
      <c r="S772" s="403"/>
      <c r="T772" s="187"/>
      <c r="U772" s="187"/>
      <c r="V772" s="187"/>
      <c r="W772" s="287"/>
      <c r="X772" s="266"/>
      <c r="Y772" s="292"/>
      <c r="Z772" s="292"/>
      <c r="AA772" s="292"/>
      <c r="AB772" s="292"/>
      <c r="AC772" s="282"/>
      <c r="AD772" s="292"/>
    </row>
    <row r="773" spans="1:31" s="296" customFormat="1" ht="30" customHeight="1">
      <c r="A773" s="298"/>
      <c r="B773" s="271"/>
      <c r="C773" s="293"/>
      <c r="D773" s="345"/>
      <c r="E773" s="274"/>
      <c r="F773" s="275"/>
      <c r="G773" s="186"/>
      <c r="H773" s="186"/>
      <c r="I773" s="275"/>
      <c r="J773" s="275"/>
      <c r="K773" s="275"/>
      <c r="L773" s="278">
        <f t="shared" si="263"/>
        <v>0</v>
      </c>
      <c r="M773" s="278">
        <f t="shared" si="264"/>
        <v>0</v>
      </c>
      <c r="N773" s="278">
        <f t="shared" si="265"/>
        <v>0</v>
      </c>
      <c r="O773" s="278">
        <f t="shared" si="266"/>
        <v>0</v>
      </c>
      <c r="P773" s="403"/>
      <c r="Q773" s="403"/>
      <c r="R773" s="403"/>
      <c r="S773" s="403"/>
      <c r="T773" s="187"/>
      <c r="U773" s="187"/>
      <c r="V773" s="187"/>
      <c r="W773" s="287"/>
      <c r="X773" s="266"/>
      <c r="Y773" s="292"/>
      <c r="Z773" s="292"/>
      <c r="AA773" s="292"/>
      <c r="AB773" s="292"/>
      <c r="AC773" s="282"/>
      <c r="AD773" s="292"/>
    </row>
    <row r="774" spans="1:31" s="296" customFormat="1" ht="30" customHeight="1">
      <c r="A774" s="298"/>
      <c r="B774" s="271"/>
      <c r="C774" s="293"/>
      <c r="D774" s="345"/>
      <c r="E774" s="274"/>
      <c r="F774" s="275"/>
      <c r="G774" s="186"/>
      <c r="H774" s="186"/>
      <c r="I774" s="275"/>
      <c r="J774" s="275"/>
      <c r="K774" s="275"/>
      <c r="L774" s="278">
        <f t="shared" si="263"/>
        <v>0</v>
      </c>
      <c r="M774" s="278">
        <f t="shared" si="264"/>
        <v>0</v>
      </c>
      <c r="N774" s="278">
        <f t="shared" si="265"/>
        <v>0</v>
      </c>
      <c r="O774" s="278">
        <f t="shared" si="266"/>
        <v>0</v>
      </c>
      <c r="P774" s="403"/>
      <c r="Q774" s="403"/>
      <c r="R774" s="403"/>
      <c r="S774" s="403"/>
      <c r="T774" s="187"/>
      <c r="U774" s="187"/>
      <c r="V774" s="187"/>
      <c r="W774" s="287"/>
      <c r="X774" s="266"/>
      <c r="Y774" s="292"/>
      <c r="Z774" s="292"/>
      <c r="AA774" s="292"/>
      <c r="AB774" s="292"/>
      <c r="AC774" s="282"/>
      <c r="AD774" s="292"/>
    </row>
    <row r="775" spans="1:31" s="296" customFormat="1" ht="30" customHeight="1">
      <c r="A775" s="298"/>
      <c r="B775" s="271"/>
      <c r="C775" s="293"/>
      <c r="D775" s="345"/>
      <c r="E775" s="274"/>
      <c r="F775" s="275"/>
      <c r="G775" s="289"/>
      <c r="H775" s="289"/>
      <c r="I775" s="275"/>
      <c r="J775" s="275"/>
      <c r="K775" s="275"/>
      <c r="L775" s="278">
        <f t="shared" si="263"/>
        <v>0</v>
      </c>
      <c r="M775" s="278">
        <f t="shared" si="264"/>
        <v>0</v>
      </c>
      <c r="N775" s="278">
        <f t="shared" si="265"/>
        <v>0</v>
      </c>
      <c r="O775" s="278">
        <f t="shared" si="266"/>
        <v>0</v>
      </c>
      <c r="P775" s="403"/>
      <c r="Q775" s="403"/>
      <c r="R775" s="403"/>
      <c r="S775" s="403"/>
      <c r="T775" s="188"/>
      <c r="U775" s="188"/>
      <c r="V775" s="188"/>
      <c r="W775" s="290"/>
      <c r="X775" s="266"/>
      <c r="Y775" s="292"/>
      <c r="Z775" s="292"/>
      <c r="AA775" s="292"/>
      <c r="AB775" s="292"/>
      <c r="AC775" s="282"/>
      <c r="AD775" s="292"/>
    </row>
    <row r="776" spans="1:31" s="297" customFormat="1" ht="30" customHeight="1">
      <c r="A776" s="291"/>
      <c r="B776" s="292"/>
      <c r="C776" s="293" t="s">
        <v>47</v>
      </c>
      <c r="D776" s="292"/>
      <c r="E776" s="274"/>
      <c r="F776" s="275" t="s">
        <v>43</v>
      </c>
      <c r="G776" s="316"/>
      <c r="H776" s="316"/>
      <c r="I776" s="275" t="s">
        <v>43</v>
      </c>
      <c r="J776" s="275" t="s">
        <v>43</v>
      </c>
      <c r="K776" s="275" t="s">
        <v>43</v>
      </c>
      <c r="L776" s="278">
        <f>SUM(L768:L775)</f>
        <v>0</v>
      </c>
      <c r="M776" s="278">
        <f>SUM(M768:M775)</f>
        <v>0</v>
      </c>
      <c r="N776" s="278">
        <f>SUM(N768:N775)</f>
        <v>0</v>
      </c>
      <c r="O776" s="278">
        <f>SUM(O768:O775)</f>
        <v>9.4944444444408873</v>
      </c>
      <c r="P776" s="278"/>
      <c r="Q776" s="278"/>
      <c r="R776" s="278"/>
      <c r="S776" s="278"/>
      <c r="T776" s="292"/>
      <c r="U776" s="292"/>
      <c r="V776" s="292"/>
      <c r="W776" s="308"/>
      <c r="X776" s="266"/>
      <c r="Y776" s="282">
        <f>$AE$9-((N776*24))</f>
        <v>744</v>
      </c>
      <c r="Z776" s="274">
        <v>1500</v>
      </c>
      <c r="AA776" s="273">
        <v>1728</v>
      </c>
      <c r="AB776" s="283">
        <f>Z776*AA776</f>
        <v>2592000</v>
      </c>
      <c r="AC776" s="282">
        <f>(AB776*(Y776-L776*24))/Y776</f>
        <v>2592000</v>
      </c>
      <c r="AD776" s="282">
        <f>(AC776/AB776)*100</f>
        <v>100</v>
      </c>
      <c r="AE776" s="296"/>
    </row>
    <row r="777" spans="1:31" s="296" customFormat="1" ht="30" customHeight="1">
      <c r="A777" s="298">
        <v>7</v>
      </c>
      <c r="B777" s="271" t="s">
        <v>314</v>
      </c>
      <c r="C777" s="293" t="s">
        <v>1159</v>
      </c>
      <c r="D777" s="345">
        <v>789.78599999999994</v>
      </c>
      <c r="E777" s="274" t="s">
        <v>534</v>
      </c>
      <c r="F777" s="275" t="s">
        <v>43</v>
      </c>
      <c r="G777" s="276">
        <v>43070</v>
      </c>
      <c r="H777" s="276">
        <v>43070.28125</v>
      </c>
      <c r="I777" s="275"/>
      <c r="J777" s="275"/>
      <c r="K777" s="275"/>
      <c r="L777" s="278">
        <f t="shared" ref="L777:L784" si="267">IF(RIGHT(T777)="T",(+H777-G777),0)</f>
        <v>0</v>
      </c>
      <c r="M777" s="278">
        <f t="shared" ref="M777:M784" si="268">IF(RIGHT(T777)="U",(+H777-G777),0)</f>
        <v>0</v>
      </c>
      <c r="N777" s="278">
        <f t="shared" ref="N777:N784" si="269">IF(RIGHT(T777)="C",(+H777-G777),0)</f>
        <v>0</v>
      </c>
      <c r="O777" s="278">
        <f t="shared" ref="O777:O784" si="270">IF(RIGHT(T777)="D",(+H777-G777),0)</f>
        <v>0.28125</v>
      </c>
      <c r="P777" s="403"/>
      <c r="Q777" s="403"/>
      <c r="R777" s="403"/>
      <c r="S777" s="403"/>
      <c r="T777" s="280" t="s">
        <v>46</v>
      </c>
      <c r="U777" s="280"/>
      <c r="V777" s="280"/>
      <c r="W777" s="281" t="s">
        <v>1164</v>
      </c>
      <c r="X777" s="266"/>
      <c r="Y777" s="292"/>
      <c r="Z777" s="292"/>
      <c r="AA777" s="292"/>
      <c r="AB777" s="292"/>
      <c r="AC777" s="282"/>
      <c r="AD777" s="292"/>
    </row>
    <row r="778" spans="1:31" s="296" customFormat="1" ht="30" customHeight="1">
      <c r="A778" s="298"/>
      <c r="B778" s="271"/>
      <c r="C778" s="293"/>
      <c r="D778" s="345"/>
      <c r="E778" s="274"/>
      <c r="F778" s="275"/>
      <c r="G778" s="276">
        <v>43070.5625</v>
      </c>
      <c r="H778" s="276">
        <v>43072.284722222219</v>
      </c>
      <c r="I778" s="275"/>
      <c r="J778" s="275"/>
      <c r="K778" s="275"/>
      <c r="L778" s="278">
        <f t="shared" si="267"/>
        <v>0</v>
      </c>
      <c r="M778" s="278">
        <f t="shared" si="268"/>
        <v>0</v>
      </c>
      <c r="N778" s="278">
        <f t="shared" si="269"/>
        <v>0</v>
      </c>
      <c r="O778" s="278">
        <f t="shared" si="270"/>
        <v>1.7222222222189885</v>
      </c>
      <c r="P778" s="403"/>
      <c r="Q778" s="403"/>
      <c r="R778" s="403"/>
      <c r="S778" s="403"/>
      <c r="T778" s="280" t="s">
        <v>46</v>
      </c>
      <c r="U778" s="280"/>
      <c r="V778" s="280"/>
      <c r="W778" s="281" t="s">
        <v>1164</v>
      </c>
      <c r="X778" s="266"/>
      <c r="Y778" s="292"/>
      <c r="Z778" s="292"/>
      <c r="AA778" s="292"/>
      <c r="AB778" s="292"/>
      <c r="AC778" s="282"/>
      <c r="AD778" s="292"/>
    </row>
    <row r="779" spans="1:31" s="296" customFormat="1" ht="30" customHeight="1">
      <c r="A779" s="298"/>
      <c r="B779" s="271"/>
      <c r="C779" s="293"/>
      <c r="D779" s="345"/>
      <c r="E779" s="274"/>
      <c r="F779" s="275"/>
      <c r="G779" s="276">
        <v>43073.974305555559</v>
      </c>
      <c r="H779" s="276">
        <v>43078.375</v>
      </c>
      <c r="I779" s="275"/>
      <c r="J779" s="275"/>
      <c r="K779" s="275"/>
      <c r="L779" s="278">
        <f t="shared" si="267"/>
        <v>0</v>
      </c>
      <c r="M779" s="278">
        <f t="shared" si="268"/>
        <v>0</v>
      </c>
      <c r="N779" s="278">
        <f t="shared" si="269"/>
        <v>0</v>
      </c>
      <c r="O779" s="278">
        <f t="shared" si="270"/>
        <v>4.4006944444408873</v>
      </c>
      <c r="P779" s="403"/>
      <c r="Q779" s="403"/>
      <c r="R779" s="403"/>
      <c r="S779" s="403"/>
      <c r="T779" s="280" t="s">
        <v>46</v>
      </c>
      <c r="U779" s="280"/>
      <c r="V779" s="280"/>
      <c r="W779" s="281" t="s">
        <v>1104</v>
      </c>
      <c r="X779" s="266"/>
      <c r="Y779" s="292"/>
      <c r="Z779" s="292"/>
      <c r="AA779" s="292"/>
      <c r="AB779" s="292"/>
      <c r="AC779" s="282"/>
      <c r="AD779" s="292"/>
    </row>
    <row r="780" spans="1:31" s="296" customFormat="1" ht="30" customHeight="1">
      <c r="A780" s="298"/>
      <c r="B780" s="271"/>
      <c r="C780" s="293"/>
      <c r="D780" s="345"/>
      <c r="E780" s="274"/>
      <c r="F780" s="275"/>
      <c r="G780" s="276">
        <v>43078.488194444442</v>
      </c>
      <c r="H780" s="276">
        <v>43083.443055555559</v>
      </c>
      <c r="I780" s="275"/>
      <c r="J780" s="275"/>
      <c r="K780" s="275"/>
      <c r="L780" s="278">
        <f t="shared" si="267"/>
        <v>0</v>
      </c>
      <c r="M780" s="278">
        <f t="shared" si="268"/>
        <v>0</v>
      </c>
      <c r="N780" s="278">
        <f t="shared" si="269"/>
        <v>0</v>
      </c>
      <c r="O780" s="278">
        <f t="shared" si="270"/>
        <v>4.9548611111167702</v>
      </c>
      <c r="P780" s="403"/>
      <c r="Q780" s="403"/>
      <c r="R780" s="403"/>
      <c r="S780" s="403"/>
      <c r="T780" s="280" t="s">
        <v>46</v>
      </c>
      <c r="U780" s="280"/>
      <c r="V780" s="280"/>
      <c r="W780" s="281" t="s">
        <v>1104</v>
      </c>
      <c r="X780" s="266"/>
      <c r="Y780" s="292"/>
      <c r="Z780" s="292"/>
      <c r="AA780" s="292"/>
      <c r="AB780" s="292"/>
      <c r="AC780" s="282"/>
      <c r="AD780" s="292"/>
    </row>
    <row r="781" spans="1:31" s="296" customFormat="1" ht="30" customHeight="1">
      <c r="A781" s="298"/>
      <c r="B781" s="271"/>
      <c r="C781" s="293"/>
      <c r="D781" s="345"/>
      <c r="E781" s="274"/>
      <c r="F781" s="275"/>
      <c r="G781" s="276">
        <v>43083.902777777781</v>
      </c>
      <c r="H781" s="276">
        <v>43091.451388888891</v>
      </c>
      <c r="I781" s="275"/>
      <c r="J781" s="275"/>
      <c r="K781" s="275"/>
      <c r="L781" s="278">
        <f t="shared" si="267"/>
        <v>0</v>
      </c>
      <c r="M781" s="278">
        <f t="shared" si="268"/>
        <v>0</v>
      </c>
      <c r="N781" s="278">
        <f t="shared" si="269"/>
        <v>0</v>
      </c>
      <c r="O781" s="278">
        <f t="shared" si="270"/>
        <v>7.5486111111094942</v>
      </c>
      <c r="P781" s="403"/>
      <c r="Q781" s="403"/>
      <c r="R781" s="403"/>
      <c r="S781" s="403"/>
      <c r="T781" s="280" t="s">
        <v>46</v>
      </c>
      <c r="U781" s="280"/>
      <c r="V781" s="280"/>
      <c r="W781" s="281" t="s">
        <v>1103</v>
      </c>
      <c r="X781" s="266"/>
      <c r="Y781" s="292"/>
      <c r="Z781" s="292"/>
      <c r="AA781" s="292"/>
      <c r="AB781" s="292"/>
      <c r="AC781" s="282"/>
      <c r="AD781" s="292"/>
    </row>
    <row r="782" spans="1:31" s="296" customFormat="1" ht="30" customHeight="1">
      <c r="A782" s="298"/>
      <c r="B782" s="271"/>
      <c r="C782" s="293"/>
      <c r="D782" s="345"/>
      <c r="E782" s="274"/>
      <c r="F782" s="275"/>
      <c r="G782" s="276">
        <v>43083.902777777781</v>
      </c>
      <c r="H782" s="276">
        <v>43091.451388888891</v>
      </c>
      <c r="I782" s="275"/>
      <c r="J782" s="275"/>
      <c r="K782" s="275"/>
      <c r="L782" s="278">
        <f t="shared" si="267"/>
        <v>0</v>
      </c>
      <c r="M782" s="278">
        <f t="shared" si="268"/>
        <v>0</v>
      </c>
      <c r="N782" s="278">
        <f t="shared" si="269"/>
        <v>0</v>
      </c>
      <c r="O782" s="278">
        <f t="shared" si="270"/>
        <v>7.5486111111094942</v>
      </c>
      <c r="P782" s="403"/>
      <c r="Q782" s="403"/>
      <c r="R782" s="403"/>
      <c r="S782" s="403"/>
      <c r="T782" s="280" t="s">
        <v>46</v>
      </c>
      <c r="U782" s="280"/>
      <c r="V782" s="280"/>
      <c r="W782" s="281" t="s">
        <v>1103</v>
      </c>
      <c r="X782" s="266"/>
      <c r="Y782" s="292"/>
      <c r="Z782" s="292"/>
      <c r="AA782" s="292"/>
      <c r="AB782" s="292"/>
      <c r="AC782" s="282"/>
      <c r="AD782" s="292"/>
    </row>
    <row r="783" spans="1:31" s="296" customFormat="1" ht="30" customHeight="1">
      <c r="A783" s="298"/>
      <c r="B783" s="271"/>
      <c r="C783" s="293"/>
      <c r="D783" s="345"/>
      <c r="E783" s="274"/>
      <c r="F783" s="275"/>
      <c r="G783" s="276">
        <v>43091.904861111114</v>
      </c>
      <c r="H783" s="276">
        <v>43097.315972222219</v>
      </c>
      <c r="I783" s="275"/>
      <c r="J783" s="275"/>
      <c r="K783" s="275"/>
      <c r="L783" s="278">
        <f t="shared" si="267"/>
        <v>0</v>
      </c>
      <c r="M783" s="278">
        <f t="shared" si="268"/>
        <v>0</v>
      </c>
      <c r="N783" s="278">
        <f t="shared" si="269"/>
        <v>0</v>
      </c>
      <c r="O783" s="278">
        <f t="shared" si="270"/>
        <v>5.4111111111051287</v>
      </c>
      <c r="P783" s="403"/>
      <c r="Q783" s="403"/>
      <c r="R783" s="403"/>
      <c r="S783" s="403"/>
      <c r="T783" s="280" t="s">
        <v>46</v>
      </c>
      <c r="U783" s="280"/>
      <c r="V783" s="280"/>
      <c r="W783" s="281" t="s">
        <v>1170</v>
      </c>
      <c r="X783" s="266"/>
      <c r="Y783" s="292"/>
      <c r="Z783" s="292"/>
      <c r="AA783" s="292"/>
      <c r="AB783" s="292"/>
      <c r="AC783" s="282"/>
      <c r="AD783" s="292"/>
    </row>
    <row r="784" spans="1:31" s="296" customFormat="1" ht="30" customHeight="1">
      <c r="A784" s="298"/>
      <c r="B784" s="271"/>
      <c r="C784" s="293"/>
      <c r="D784" s="345"/>
      <c r="E784" s="274"/>
      <c r="F784" s="275"/>
      <c r="G784" s="276">
        <v>43097.543749999997</v>
      </c>
      <c r="H784" s="276">
        <v>43098.313888888886</v>
      </c>
      <c r="I784" s="275"/>
      <c r="J784" s="275"/>
      <c r="K784" s="275"/>
      <c r="L784" s="278">
        <f t="shared" si="267"/>
        <v>0</v>
      </c>
      <c r="M784" s="278">
        <f t="shared" si="268"/>
        <v>0</v>
      </c>
      <c r="N784" s="278">
        <f t="shared" si="269"/>
        <v>0</v>
      </c>
      <c r="O784" s="278">
        <f t="shared" si="270"/>
        <v>0.77013888888905058</v>
      </c>
      <c r="P784" s="403"/>
      <c r="Q784" s="403"/>
      <c r="R784" s="403"/>
      <c r="S784" s="403"/>
      <c r="T784" s="280" t="s">
        <v>46</v>
      </c>
      <c r="U784" s="280"/>
      <c r="V784" s="280"/>
      <c r="W784" s="281" t="s">
        <v>1170</v>
      </c>
      <c r="X784" s="266"/>
      <c r="Y784" s="292"/>
      <c r="Z784" s="292"/>
      <c r="AA784" s="292"/>
      <c r="AB784" s="292"/>
      <c r="AC784" s="282"/>
      <c r="AD784" s="292"/>
    </row>
    <row r="785" spans="1:47" s="297" customFormat="1" ht="30" customHeight="1">
      <c r="A785" s="291"/>
      <c r="B785" s="292"/>
      <c r="C785" s="293" t="s">
        <v>47</v>
      </c>
      <c r="D785" s="292"/>
      <c r="E785" s="274"/>
      <c r="F785" s="275" t="s">
        <v>43</v>
      </c>
      <c r="G785" s="316"/>
      <c r="H785" s="316"/>
      <c r="I785" s="275" t="s">
        <v>43</v>
      </c>
      <c r="J785" s="275" t="s">
        <v>43</v>
      </c>
      <c r="K785" s="275" t="s">
        <v>43</v>
      </c>
      <c r="L785" s="278">
        <f>SUM(L777:L784)</f>
        <v>0</v>
      </c>
      <c r="M785" s="278">
        <f>SUM(M777:M784)</f>
        <v>0</v>
      </c>
      <c r="N785" s="278">
        <f>SUM(N777:N784)</f>
        <v>0</v>
      </c>
      <c r="O785" s="278">
        <f>SUM(O777:O784)</f>
        <v>32.637499999989814</v>
      </c>
      <c r="P785" s="278"/>
      <c r="Q785" s="278"/>
      <c r="R785" s="278"/>
      <c r="S785" s="278"/>
      <c r="T785" s="292"/>
      <c r="U785" s="292"/>
      <c r="V785" s="292"/>
      <c r="W785" s="308"/>
      <c r="X785" s="266"/>
      <c r="Y785" s="282">
        <f>$AE$9-((N785*24))</f>
        <v>744</v>
      </c>
      <c r="Z785" s="274">
        <v>1500</v>
      </c>
      <c r="AA785" s="273">
        <v>1728</v>
      </c>
      <c r="AB785" s="283">
        <f>Z785*AA785</f>
        <v>2592000</v>
      </c>
      <c r="AC785" s="282">
        <f>(AB785*(Y785-L785*24))/Y785</f>
        <v>2592000</v>
      </c>
      <c r="AD785" s="282">
        <f>(AC785/AB785)*100</f>
        <v>100</v>
      </c>
      <c r="AE785" s="296"/>
    </row>
    <row r="786" spans="1:47" s="296" customFormat="1" ht="30" customHeight="1">
      <c r="A786" s="298">
        <v>8</v>
      </c>
      <c r="B786" s="271" t="s">
        <v>316</v>
      </c>
      <c r="C786" s="293" t="s">
        <v>1160</v>
      </c>
      <c r="D786" s="345">
        <v>789.78599999999994</v>
      </c>
      <c r="E786" s="274" t="s">
        <v>534</v>
      </c>
      <c r="F786" s="275" t="s">
        <v>43</v>
      </c>
      <c r="G786" s="276">
        <v>43070</v>
      </c>
      <c r="H786" s="276">
        <v>43072.384722222225</v>
      </c>
      <c r="I786" s="275"/>
      <c r="J786" s="275"/>
      <c r="K786" s="275"/>
      <c r="L786" s="278">
        <f t="shared" ref="L786:L793" si="271">IF(RIGHT(T786)="T",(+H786-G786),0)</f>
        <v>0</v>
      </c>
      <c r="M786" s="278">
        <f t="shared" ref="M786:M793" si="272">IF(RIGHT(T786)="U",(+H786-G786),0)</f>
        <v>0</v>
      </c>
      <c r="N786" s="278">
        <f t="shared" ref="N786:N793" si="273">IF(RIGHT(T786)="C",(+H786-G786),0)</f>
        <v>0</v>
      </c>
      <c r="O786" s="278">
        <f t="shared" ref="O786:O793" si="274">IF(RIGHT(T786)="D",(+H786-G786),0)</f>
        <v>2.3847222222248092</v>
      </c>
      <c r="P786" s="403"/>
      <c r="Q786" s="403"/>
      <c r="R786" s="403"/>
      <c r="S786" s="403"/>
      <c r="T786" s="280" t="s">
        <v>46</v>
      </c>
      <c r="U786" s="280"/>
      <c r="V786" s="280"/>
      <c r="W786" s="281" t="s">
        <v>1173</v>
      </c>
      <c r="X786" s="266"/>
      <c r="Y786" s="292"/>
      <c r="Z786" s="292"/>
      <c r="AA786" s="292"/>
      <c r="AB786" s="292"/>
      <c r="AC786" s="282"/>
      <c r="AD786" s="292"/>
    </row>
    <row r="787" spans="1:47" s="296" customFormat="1" ht="30" customHeight="1">
      <c r="A787" s="298"/>
      <c r="B787" s="271"/>
      <c r="C787" s="293"/>
      <c r="D787" s="345"/>
      <c r="E787" s="274"/>
      <c r="F787" s="275"/>
      <c r="G787" s="276">
        <v>43072.804166666669</v>
      </c>
      <c r="H787" s="276">
        <v>43074.284722222219</v>
      </c>
      <c r="I787" s="275"/>
      <c r="J787" s="275"/>
      <c r="K787" s="275"/>
      <c r="L787" s="278">
        <f t="shared" si="271"/>
        <v>0</v>
      </c>
      <c r="M787" s="278">
        <f t="shared" si="272"/>
        <v>0</v>
      </c>
      <c r="N787" s="278">
        <f t="shared" si="273"/>
        <v>0</v>
      </c>
      <c r="O787" s="278">
        <f t="shared" si="274"/>
        <v>1.4805555555503815</v>
      </c>
      <c r="P787" s="403"/>
      <c r="Q787" s="403"/>
      <c r="R787" s="403"/>
      <c r="S787" s="403"/>
      <c r="T787" s="280" t="s">
        <v>46</v>
      </c>
      <c r="U787" s="280"/>
      <c r="V787" s="280"/>
      <c r="W787" s="281" t="s">
        <v>1143</v>
      </c>
      <c r="X787" s="266"/>
      <c r="Y787" s="292"/>
      <c r="Z787" s="292"/>
      <c r="AA787" s="292"/>
      <c r="AB787" s="292"/>
      <c r="AC787" s="282"/>
      <c r="AD787" s="292"/>
    </row>
    <row r="788" spans="1:47" s="296" customFormat="1" ht="30" customHeight="1">
      <c r="A788" s="298"/>
      <c r="B788" s="271"/>
      <c r="C788" s="293"/>
      <c r="D788" s="345"/>
      <c r="E788" s="274"/>
      <c r="F788" s="275"/>
      <c r="G788" s="276">
        <v>43075.877083333333</v>
      </c>
      <c r="H788" s="276">
        <v>43076.292361111111</v>
      </c>
      <c r="I788" s="275"/>
      <c r="J788" s="275"/>
      <c r="K788" s="275"/>
      <c r="L788" s="278">
        <f t="shared" si="271"/>
        <v>0</v>
      </c>
      <c r="M788" s="278">
        <f t="shared" si="272"/>
        <v>0</v>
      </c>
      <c r="N788" s="278">
        <f t="shared" si="273"/>
        <v>0</v>
      </c>
      <c r="O788" s="278">
        <f t="shared" si="274"/>
        <v>0.41527777777810115</v>
      </c>
      <c r="P788" s="403"/>
      <c r="Q788" s="403"/>
      <c r="R788" s="403"/>
      <c r="S788" s="403"/>
      <c r="T788" s="280" t="s">
        <v>46</v>
      </c>
      <c r="U788" s="280"/>
      <c r="V788" s="280"/>
      <c r="W788" s="281" t="s">
        <v>1177</v>
      </c>
      <c r="X788" s="266"/>
      <c r="Y788" s="292"/>
      <c r="Z788" s="292"/>
      <c r="AA788" s="292"/>
      <c r="AB788" s="292"/>
      <c r="AC788" s="282"/>
      <c r="AD788" s="292"/>
    </row>
    <row r="789" spans="1:47" s="296" customFormat="1" ht="30" customHeight="1">
      <c r="A789" s="298"/>
      <c r="B789" s="271"/>
      <c r="C789" s="293"/>
      <c r="D789" s="345"/>
      <c r="E789" s="274"/>
      <c r="F789" s="275"/>
      <c r="G789" s="276">
        <v>43076.527083333334</v>
      </c>
      <c r="H789" s="276">
        <v>43077.3</v>
      </c>
      <c r="I789" s="275"/>
      <c r="J789" s="275"/>
      <c r="K789" s="275"/>
      <c r="L789" s="278">
        <f t="shared" si="271"/>
        <v>0</v>
      </c>
      <c r="M789" s="278">
        <f t="shared" si="272"/>
        <v>0</v>
      </c>
      <c r="N789" s="278">
        <f t="shared" si="273"/>
        <v>0</v>
      </c>
      <c r="O789" s="278">
        <f t="shared" si="274"/>
        <v>0.77291666666860692</v>
      </c>
      <c r="P789" s="403"/>
      <c r="Q789" s="403"/>
      <c r="R789" s="403"/>
      <c r="S789" s="403"/>
      <c r="T789" s="280" t="s">
        <v>46</v>
      </c>
      <c r="U789" s="280"/>
      <c r="V789" s="280"/>
      <c r="W789" s="281" t="s">
        <v>1170</v>
      </c>
      <c r="X789" s="266"/>
      <c r="Y789" s="292"/>
      <c r="Z789" s="292"/>
      <c r="AA789" s="292"/>
      <c r="AB789" s="292"/>
      <c r="AC789" s="282"/>
      <c r="AD789" s="292"/>
    </row>
    <row r="790" spans="1:47" s="296" customFormat="1" ht="30" customHeight="1">
      <c r="A790" s="298"/>
      <c r="B790" s="271"/>
      <c r="C790" s="293"/>
      <c r="D790" s="345"/>
      <c r="E790" s="274"/>
      <c r="F790" s="275"/>
      <c r="G790" s="276">
        <v>43077.913888888892</v>
      </c>
      <c r="H790" s="276">
        <v>43080.273611111108</v>
      </c>
      <c r="I790" s="275"/>
      <c r="J790" s="275"/>
      <c r="K790" s="275"/>
      <c r="L790" s="278">
        <f t="shared" si="271"/>
        <v>0</v>
      </c>
      <c r="M790" s="278">
        <f t="shared" si="272"/>
        <v>0</v>
      </c>
      <c r="N790" s="278">
        <f t="shared" si="273"/>
        <v>0</v>
      </c>
      <c r="O790" s="278">
        <f t="shared" si="274"/>
        <v>2.3597222222160781</v>
      </c>
      <c r="P790" s="403"/>
      <c r="Q790" s="403"/>
      <c r="R790" s="403"/>
      <c r="S790" s="403"/>
      <c r="T790" s="280" t="s">
        <v>46</v>
      </c>
      <c r="U790" s="280"/>
      <c r="V790" s="280"/>
      <c r="W790" s="281" t="s">
        <v>1180</v>
      </c>
      <c r="X790" s="266"/>
      <c r="Y790" s="292"/>
      <c r="Z790" s="292"/>
      <c r="AA790" s="292"/>
      <c r="AB790" s="292"/>
      <c r="AC790" s="282"/>
      <c r="AD790" s="292"/>
    </row>
    <row r="791" spans="1:47" s="296" customFormat="1" ht="30" customHeight="1">
      <c r="A791" s="298"/>
      <c r="B791" s="271"/>
      <c r="C791" s="293"/>
      <c r="D791" s="345"/>
      <c r="E791" s="274"/>
      <c r="F791" s="275"/>
      <c r="G791" s="276">
        <v>43080.842361111114</v>
      </c>
      <c r="H791" s="276">
        <v>43090.468055555553</v>
      </c>
      <c r="I791" s="275"/>
      <c r="J791" s="275"/>
      <c r="K791" s="275"/>
      <c r="L791" s="278">
        <f t="shared" si="271"/>
        <v>0</v>
      </c>
      <c r="M791" s="278">
        <f t="shared" si="272"/>
        <v>0</v>
      </c>
      <c r="N791" s="278">
        <f t="shared" si="273"/>
        <v>0</v>
      </c>
      <c r="O791" s="278">
        <f t="shared" si="274"/>
        <v>9.6256944444394321</v>
      </c>
      <c r="P791" s="403"/>
      <c r="Q791" s="403"/>
      <c r="R791" s="403"/>
      <c r="S791" s="403"/>
      <c r="T791" s="280" t="s">
        <v>46</v>
      </c>
      <c r="U791" s="280"/>
      <c r="V791" s="280"/>
      <c r="W791" s="281" t="s">
        <v>1182</v>
      </c>
      <c r="X791" s="266"/>
      <c r="Y791" s="292"/>
      <c r="Z791" s="292"/>
      <c r="AA791" s="292"/>
      <c r="AB791" s="292"/>
      <c r="AC791" s="282"/>
      <c r="AD791" s="292"/>
    </row>
    <row r="792" spans="1:47" s="296" customFormat="1" ht="30" customHeight="1">
      <c r="A792" s="298"/>
      <c r="B792" s="271"/>
      <c r="C792" s="293"/>
      <c r="D792" s="345"/>
      <c r="E792" s="274"/>
      <c r="F792" s="275"/>
      <c r="G792" s="186"/>
      <c r="H792" s="186"/>
      <c r="I792" s="275"/>
      <c r="J792" s="275"/>
      <c r="K792" s="275"/>
      <c r="L792" s="278">
        <f t="shared" si="271"/>
        <v>0</v>
      </c>
      <c r="M792" s="278">
        <f t="shared" si="272"/>
        <v>0</v>
      </c>
      <c r="N792" s="278">
        <f t="shared" si="273"/>
        <v>0</v>
      </c>
      <c r="O792" s="278">
        <f t="shared" si="274"/>
        <v>0</v>
      </c>
      <c r="P792" s="403"/>
      <c r="Q792" s="403"/>
      <c r="R792" s="403"/>
      <c r="S792" s="403"/>
      <c r="T792" s="187"/>
      <c r="U792" s="187"/>
      <c r="V792" s="187"/>
      <c r="W792" s="287"/>
      <c r="X792" s="266"/>
      <c r="Y792" s="292"/>
      <c r="Z792" s="292"/>
      <c r="AA792" s="292"/>
      <c r="AB792" s="292"/>
      <c r="AC792" s="282"/>
      <c r="AD792" s="292"/>
    </row>
    <row r="793" spans="1:47" s="296" customFormat="1" ht="30" customHeight="1">
      <c r="A793" s="298"/>
      <c r="B793" s="271"/>
      <c r="C793" s="293"/>
      <c r="D793" s="345"/>
      <c r="E793" s="274"/>
      <c r="F793" s="275"/>
      <c r="G793" s="289"/>
      <c r="H793" s="289"/>
      <c r="I793" s="275"/>
      <c r="J793" s="275"/>
      <c r="K793" s="275"/>
      <c r="L793" s="278">
        <f t="shared" si="271"/>
        <v>0</v>
      </c>
      <c r="M793" s="278">
        <f t="shared" si="272"/>
        <v>0</v>
      </c>
      <c r="N793" s="278">
        <f t="shared" si="273"/>
        <v>0</v>
      </c>
      <c r="O793" s="278">
        <f t="shared" si="274"/>
        <v>0</v>
      </c>
      <c r="P793" s="403"/>
      <c r="Q793" s="403"/>
      <c r="R793" s="403"/>
      <c r="S793" s="403"/>
      <c r="T793" s="188"/>
      <c r="U793" s="188"/>
      <c r="V793" s="188"/>
      <c r="W793" s="290"/>
      <c r="X793" s="266"/>
      <c r="Y793" s="292"/>
      <c r="Z793" s="292"/>
      <c r="AA793" s="292"/>
      <c r="AB793" s="292"/>
      <c r="AC793" s="282"/>
      <c r="AD793" s="292"/>
    </row>
    <row r="794" spans="1:47" s="297" customFormat="1" ht="30" customHeight="1">
      <c r="A794" s="291"/>
      <c r="B794" s="292"/>
      <c r="C794" s="293" t="s">
        <v>47</v>
      </c>
      <c r="D794" s="292"/>
      <c r="E794" s="274"/>
      <c r="F794" s="275" t="s">
        <v>43</v>
      </c>
      <c r="G794" s="316"/>
      <c r="H794" s="316"/>
      <c r="I794" s="275" t="s">
        <v>43</v>
      </c>
      <c r="J794" s="275" t="s">
        <v>43</v>
      </c>
      <c r="K794" s="275" t="s">
        <v>43</v>
      </c>
      <c r="L794" s="278">
        <f>SUM(L786:L793)</f>
        <v>0</v>
      </c>
      <c r="M794" s="278">
        <f>SUM(M786:M793)</f>
        <v>0</v>
      </c>
      <c r="N794" s="278">
        <f>SUM(N786:N793)</f>
        <v>0</v>
      </c>
      <c r="O794" s="278">
        <f>SUM(O786:O793)</f>
        <v>17.038888888877409</v>
      </c>
      <c r="P794" s="278"/>
      <c r="Q794" s="278"/>
      <c r="R794" s="278"/>
      <c r="S794" s="278"/>
      <c r="T794" s="292"/>
      <c r="U794" s="292"/>
      <c r="V794" s="292"/>
      <c r="W794" s="308"/>
      <c r="X794" s="266"/>
      <c r="Y794" s="282">
        <f>$AE$9-((N794*24))</f>
        <v>744</v>
      </c>
      <c r="Z794" s="274">
        <v>1500</v>
      </c>
      <c r="AA794" s="273">
        <v>1728</v>
      </c>
      <c r="AB794" s="283">
        <f>Z794*AA794</f>
        <v>2592000</v>
      </c>
      <c r="AC794" s="282">
        <f>(AB794*(Y794-L794*24))/Y794</f>
        <v>2592000</v>
      </c>
      <c r="AD794" s="282">
        <f>(AC794/AB794)*100</f>
        <v>100</v>
      </c>
      <c r="AE794" s="296"/>
    </row>
    <row r="795" spans="1:47" s="297" customFormat="1" ht="30" customHeight="1">
      <c r="A795" s="291"/>
      <c r="B795" s="292"/>
      <c r="C795" s="293"/>
      <c r="D795" s="292"/>
      <c r="E795" s="274"/>
      <c r="F795" s="275"/>
      <c r="G795" s="316"/>
      <c r="H795" s="316"/>
      <c r="I795" s="275"/>
      <c r="J795" s="275"/>
      <c r="K795" s="275"/>
      <c r="L795" s="278"/>
      <c r="M795" s="278"/>
      <c r="N795" s="278"/>
      <c r="O795" s="278"/>
      <c r="P795" s="278"/>
      <c r="Q795" s="278"/>
      <c r="R795" s="278"/>
      <c r="S795" s="278"/>
      <c r="T795" s="292"/>
      <c r="U795" s="292"/>
      <c r="V795" s="292"/>
      <c r="W795" s="308"/>
      <c r="X795" s="266"/>
      <c r="Y795" s="282"/>
      <c r="Z795" s="274"/>
      <c r="AA795" s="273"/>
      <c r="AB795" s="283"/>
      <c r="AC795" s="282"/>
      <c r="AD795" s="282"/>
      <c r="AE795" s="296"/>
    </row>
    <row r="796" spans="1:47" s="286" customFormat="1" ht="30" customHeight="1">
      <c r="A796" s="270"/>
      <c r="B796" s="321"/>
      <c r="C796" s="385" t="s">
        <v>318</v>
      </c>
      <c r="D796" s="261"/>
      <c r="E796" s="274"/>
      <c r="F796" s="275" t="s">
        <v>43</v>
      </c>
      <c r="G796" s="261"/>
      <c r="H796" s="261"/>
      <c r="I796" s="264"/>
      <c r="J796" s="264"/>
      <c r="K796" s="264"/>
      <c r="L796" s="378">
        <f>SUM(L746+L756+L733+L720+L776+L767+L793+L785)</f>
        <v>5.0750000000116415</v>
      </c>
      <c r="M796" s="378">
        <f t="shared" ref="M796:O796" si="275">SUM(M746+M756+M733+M720+M776+M767+M793+M785)</f>
        <v>0.19374999999854481</v>
      </c>
      <c r="N796" s="378">
        <f t="shared" si="275"/>
        <v>8.055555554892635E-2</v>
      </c>
      <c r="O796" s="378">
        <f t="shared" si="275"/>
        <v>44.385416666649689</v>
      </c>
      <c r="P796" s="378"/>
      <c r="Q796" s="378"/>
      <c r="R796" s="378"/>
      <c r="S796" s="378"/>
      <c r="T796" s="378"/>
      <c r="U796" s="378"/>
      <c r="V796" s="378"/>
      <c r="W796" s="386"/>
      <c r="X796" s="266"/>
      <c r="Y796" s="282"/>
      <c r="Z796" s="274"/>
      <c r="AA796" s="282">
        <f>SUM(AA714:AA794)</f>
        <v>10121.572</v>
      </c>
      <c r="AB796" s="282">
        <f>SUM(AB714:AB794)</f>
        <v>13564965</v>
      </c>
      <c r="AC796" s="282">
        <f>SUM(AC714:AC794)</f>
        <v>13387078.361018885</v>
      </c>
      <c r="AD796" s="282">
        <f>(AC796/AB796)*100</f>
        <v>98.688631787983866</v>
      </c>
      <c r="AE796" s="391" t="s">
        <v>240</v>
      </c>
      <c r="AF796" s="344"/>
      <c r="AG796" s="344"/>
      <c r="AH796" s="344"/>
      <c r="AI796" s="259"/>
      <c r="AJ796" s="259"/>
      <c r="AK796" s="259"/>
      <c r="AL796" s="259"/>
      <c r="AM796" s="259"/>
      <c r="AN796" s="259"/>
      <c r="AO796" s="259"/>
      <c r="AP796" s="259"/>
      <c r="AQ796" s="259"/>
      <c r="AR796" s="259"/>
      <c r="AS796" s="259"/>
      <c r="AT796" s="259"/>
      <c r="AU796" s="259"/>
    </row>
    <row r="797" spans="1:47" s="286" customFormat="1" ht="30" customHeight="1">
      <c r="A797" s="270" t="s">
        <v>319</v>
      </c>
      <c r="B797" s="262"/>
      <c r="C797" s="263" t="s">
        <v>320</v>
      </c>
      <c r="D797" s="261"/>
      <c r="E797" s="274"/>
      <c r="F797" s="275" t="s">
        <v>43</v>
      </c>
      <c r="G797" s="320"/>
      <c r="H797" s="320"/>
      <c r="I797" s="264"/>
      <c r="J797" s="264"/>
      <c r="K797" s="264"/>
      <c r="L797" s="388"/>
      <c r="M797" s="388"/>
      <c r="N797" s="388"/>
      <c r="O797" s="388"/>
      <c r="P797" s="388"/>
      <c r="Q797" s="388"/>
      <c r="R797" s="388"/>
      <c r="S797" s="388"/>
      <c r="T797" s="389"/>
      <c r="U797" s="389"/>
      <c r="V797" s="389"/>
      <c r="W797" s="274"/>
      <c r="X797" s="266"/>
      <c r="Y797" s="282"/>
      <c r="Z797" s="262" t="s">
        <v>308</v>
      </c>
      <c r="AA797" s="402"/>
      <c r="AB797" s="258"/>
      <c r="AC797" s="282"/>
      <c r="AD797" s="258"/>
      <c r="AE797" s="344"/>
      <c r="AF797" s="344"/>
      <c r="AG797" s="344"/>
      <c r="AH797" s="344"/>
      <c r="AI797" s="259"/>
      <c r="AJ797" s="259"/>
      <c r="AK797" s="259"/>
      <c r="AL797" s="259"/>
      <c r="AM797" s="259"/>
      <c r="AN797" s="259"/>
      <c r="AO797" s="259"/>
      <c r="AP797" s="259"/>
      <c r="AQ797" s="259"/>
      <c r="AR797" s="259"/>
      <c r="AS797" s="259"/>
      <c r="AT797" s="259"/>
      <c r="AU797" s="259"/>
    </row>
    <row r="798" spans="1:47" s="286" customFormat="1" ht="36" customHeight="1">
      <c r="A798" s="270">
        <v>1</v>
      </c>
      <c r="B798" s="262" t="s">
        <v>321</v>
      </c>
      <c r="C798" s="395" t="s">
        <v>486</v>
      </c>
      <c r="D798" s="274">
        <v>250</v>
      </c>
      <c r="E798" s="274" t="s">
        <v>534</v>
      </c>
      <c r="F798" s="275" t="s">
        <v>43</v>
      </c>
      <c r="G798" s="276">
        <v>43078.104166666664</v>
      </c>
      <c r="H798" s="276">
        <v>43078.863194444442</v>
      </c>
      <c r="I798" s="369"/>
      <c r="J798" s="369"/>
      <c r="K798" s="404"/>
      <c r="L798" s="278">
        <f>IF(RIGHT(T798)="T",(+H798-G798),0)</f>
        <v>0.75902777777810115</v>
      </c>
      <c r="M798" s="278">
        <f>IF(RIGHT(T798)="U",(+H798-G798),0)</f>
        <v>0</v>
      </c>
      <c r="N798" s="278">
        <f>IF(RIGHT(T798)="C",(+H798-G798),0)</f>
        <v>0</v>
      </c>
      <c r="O798" s="278">
        <f>IF(RIGHT(T798)="D",(+H798-G798),0)</f>
        <v>0</v>
      </c>
      <c r="P798" s="404"/>
      <c r="Q798" s="279"/>
      <c r="R798" s="404"/>
      <c r="S798" s="404"/>
      <c r="T798" s="276" t="s">
        <v>1102</v>
      </c>
      <c r="U798" s="276"/>
      <c r="V798" s="276"/>
      <c r="W798" s="310" t="s">
        <v>1209</v>
      </c>
      <c r="X798" s="266"/>
      <c r="Y798" s="282"/>
      <c r="Z798" s="274"/>
      <c r="AA798" s="273"/>
      <c r="AB798" s="283"/>
      <c r="AC798" s="282"/>
      <c r="AD798" s="282"/>
      <c r="AE798" s="344"/>
      <c r="AF798" s="344"/>
      <c r="AG798" s="344"/>
      <c r="AH798" s="344"/>
      <c r="AI798" s="259"/>
      <c r="AJ798" s="259"/>
      <c r="AK798" s="259"/>
      <c r="AL798" s="259"/>
      <c r="AM798" s="259"/>
      <c r="AN798" s="259"/>
      <c r="AO798" s="259"/>
      <c r="AP798" s="259"/>
      <c r="AQ798" s="259"/>
      <c r="AR798" s="259"/>
      <c r="AS798" s="259"/>
      <c r="AT798" s="259"/>
      <c r="AU798" s="259"/>
    </row>
    <row r="799" spans="1:47" s="286" customFormat="1" ht="36" customHeight="1">
      <c r="A799" s="270"/>
      <c r="B799" s="262"/>
      <c r="C799" s="395"/>
      <c r="D799" s="274"/>
      <c r="E799" s="274"/>
      <c r="F799" s="275"/>
      <c r="G799" s="276">
        <v>43096.129166666666</v>
      </c>
      <c r="H799" s="276">
        <v>43096.213194444441</v>
      </c>
      <c r="I799" s="369"/>
      <c r="J799" s="369"/>
      <c r="K799" s="404"/>
      <c r="L799" s="278">
        <f>IF(RIGHT(T799)="T",(+H799-G799),0)</f>
        <v>0</v>
      </c>
      <c r="M799" s="278">
        <f>IF(RIGHT(T799)="U",(+H799-G799),0)</f>
        <v>8.4027777775190771E-2</v>
      </c>
      <c r="N799" s="278">
        <f>IF(RIGHT(T799)="C",(+H799-G799),0)</f>
        <v>0</v>
      </c>
      <c r="O799" s="278">
        <f>IF(RIGHT(T799)="D",(+H799-G799),0)</f>
        <v>0</v>
      </c>
      <c r="P799" s="404"/>
      <c r="Q799" s="279"/>
      <c r="R799" s="404"/>
      <c r="S799" s="404"/>
      <c r="T799" s="276" t="s">
        <v>465</v>
      </c>
      <c r="U799" s="276"/>
      <c r="V799" s="276"/>
      <c r="W799" s="310" t="s">
        <v>1210</v>
      </c>
      <c r="X799" s="266"/>
      <c r="Y799" s="282"/>
      <c r="Z799" s="274"/>
      <c r="AA799" s="273"/>
      <c r="AB799" s="283"/>
      <c r="AC799" s="282"/>
      <c r="AD799" s="282"/>
      <c r="AE799" s="344"/>
      <c r="AF799" s="344"/>
      <c r="AG799" s="344"/>
      <c r="AH799" s="344"/>
      <c r="AI799" s="259"/>
      <c r="AJ799" s="259"/>
      <c r="AK799" s="259"/>
      <c r="AL799" s="259"/>
      <c r="AM799" s="259"/>
      <c r="AN799" s="259"/>
      <c r="AO799" s="259"/>
      <c r="AP799" s="259"/>
      <c r="AQ799" s="259"/>
      <c r="AR799" s="259"/>
      <c r="AS799" s="259"/>
      <c r="AT799" s="259"/>
      <c r="AU799" s="259"/>
    </row>
    <row r="800" spans="1:47" s="286" customFormat="1" ht="36" customHeight="1">
      <c r="A800" s="270"/>
      <c r="B800" s="262"/>
      <c r="C800" s="395"/>
      <c r="D800" s="274"/>
      <c r="E800" s="274"/>
      <c r="F800" s="275"/>
      <c r="G800" s="311"/>
      <c r="H800" s="311"/>
      <c r="I800" s="369"/>
      <c r="J800" s="369"/>
      <c r="K800" s="404"/>
      <c r="L800" s="278">
        <f>IF(RIGHT(T800)="T",(+H800-G800),0)</f>
        <v>0</v>
      </c>
      <c r="M800" s="278">
        <f>IF(RIGHT(T800)="U",(+H800-G800),0)</f>
        <v>0</v>
      </c>
      <c r="N800" s="278">
        <f>IF(RIGHT(T800)="C",(+H800-G800),0)</f>
        <v>0</v>
      </c>
      <c r="O800" s="278">
        <f>IF(RIGHT(T800)="D",(+H800-G800),0)</f>
        <v>0</v>
      </c>
      <c r="P800" s="404"/>
      <c r="Q800" s="279"/>
      <c r="R800" s="404"/>
      <c r="S800" s="404"/>
      <c r="T800" s="311"/>
      <c r="U800" s="311"/>
      <c r="V800" s="311"/>
      <c r="W800" s="311"/>
      <c r="X800" s="266"/>
      <c r="Y800" s="282"/>
      <c r="Z800" s="274"/>
      <c r="AA800" s="273"/>
      <c r="AB800" s="283"/>
      <c r="AC800" s="282"/>
      <c r="AD800" s="282"/>
      <c r="AE800" s="344"/>
      <c r="AF800" s="344"/>
      <c r="AG800" s="344"/>
      <c r="AH800" s="344"/>
      <c r="AI800" s="259"/>
      <c r="AJ800" s="259"/>
      <c r="AK800" s="259"/>
      <c r="AL800" s="259"/>
      <c r="AM800" s="259"/>
      <c r="AN800" s="259"/>
      <c r="AO800" s="259"/>
      <c r="AP800" s="259"/>
      <c r="AQ800" s="259"/>
      <c r="AR800" s="259"/>
      <c r="AS800" s="259"/>
      <c r="AT800" s="259"/>
      <c r="AU800" s="259"/>
    </row>
    <row r="801" spans="1:47" s="286" customFormat="1" ht="36" customHeight="1">
      <c r="A801" s="270"/>
      <c r="B801" s="262"/>
      <c r="C801" s="395"/>
      <c r="D801" s="274"/>
      <c r="E801" s="274"/>
      <c r="F801" s="275"/>
      <c r="G801" s="186"/>
      <c r="H801" s="186"/>
      <c r="I801" s="369"/>
      <c r="J801" s="369"/>
      <c r="K801" s="404"/>
      <c r="L801" s="278">
        <f>IF(RIGHT(T801)="T",(+H801-G801),0)</f>
        <v>0</v>
      </c>
      <c r="M801" s="278">
        <f>IF(RIGHT(T801)="U",(+H801-G801),0)</f>
        <v>0</v>
      </c>
      <c r="N801" s="278">
        <f>IF(RIGHT(T801)="C",(+H801-G801),0)</f>
        <v>0</v>
      </c>
      <c r="O801" s="278">
        <f>IF(RIGHT(T801)="D",(+H801-G801),0)</f>
        <v>0</v>
      </c>
      <c r="P801" s="404"/>
      <c r="Q801" s="279"/>
      <c r="R801" s="404"/>
      <c r="S801" s="404"/>
      <c r="T801" s="187"/>
      <c r="U801" s="187"/>
      <c r="V801" s="187"/>
      <c r="W801" s="287"/>
      <c r="X801" s="266"/>
      <c r="Y801" s="282"/>
      <c r="Z801" s="274"/>
      <c r="AA801" s="273"/>
      <c r="AB801" s="283"/>
      <c r="AC801" s="282"/>
      <c r="AD801" s="282"/>
      <c r="AE801" s="344"/>
      <c r="AF801" s="344"/>
      <c r="AG801" s="344"/>
      <c r="AH801" s="344"/>
      <c r="AI801" s="259"/>
      <c r="AJ801" s="259"/>
      <c r="AK801" s="259"/>
      <c r="AL801" s="259"/>
      <c r="AM801" s="259"/>
      <c r="AN801" s="259"/>
      <c r="AO801" s="259"/>
      <c r="AP801" s="259"/>
      <c r="AQ801" s="259"/>
      <c r="AR801" s="259"/>
      <c r="AS801" s="259"/>
      <c r="AT801" s="259"/>
      <c r="AU801" s="259"/>
    </row>
    <row r="802" spans="1:47" s="286" customFormat="1" ht="36" customHeight="1">
      <c r="A802" s="270"/>
      <c r="B802" s="262"/>
      <c r="C802" s="395"/>
      <c r="D802" s="274"/>
      <c r="E802" s="274"/>
      <c r="F802" s="275"/>
      <c r="G802" s="186"/>
      <c r="H802" s="186"/>
      <c r="I802" s="369"/>
      <c r="J802" s="369"/>
      <c r="K802" s="404"/>
      <c r="L802" s="278">
        <f>IF(RIGHT(T802)="T",(+H802-G802),0)</f>
        <v>0</v>
      </c>
      <c r="M802" s="278">
        <f>IF(RIGHT(T802)="U",(+H802-G802),0)</f>
        <v>0</v>
      </c>
      <c r="N802" s="278">
        <f>IF(RIGHT(T802)="C",(+H802-G802),0)</f>
        <v>0</v>
      </c>
      <c r="O802" s="278">
        <f>IF(RIGHT(T802)="D",(+H802-G802),0)</f>
        <v>0</v>
      </c>
      <c r="P802" s="404"/>
      <c r="Q802" s="279"/>
      <c r="R802" s="404"/>
      <c r="S802" s="404"/>
      <c r="T802" s="188"/>
      <c r="U802" s="188"/>
      <c r="V802" s="188"/>
      <c r="W802" s="302"/>
      <c r="X802" s="266"/>
      <c r="Y802" s="282"/>
      <c r="Z802" s="274"/>
      <c r="AA802" s="273"/>
      <c r="AB802" s="283"/>
      <c r="AC802" s="282"/>
      <c r="AD802" s="282"/>
      <c r="AE802" s="344"/>
      <c r="AF802" s="344"/>
      <c r="AG802" s="344"/>
      <c r="AH802" s="344"/>
      <c r="AI802" s="259"/>
      <c r="AJ802" s="259"/>
      <c r="AK802" s="259"/>
      <c r="AL802" s="259"/>
      <c r="AM802" s="259"/>
      <c r="AN802" s="259"/>
      <c r="AO802" s="259"/>
      <c r="AP802" s="259"/>
      <c r="AQ802" s="259"/>
      <c r="AR802" s="259"/>
      <c r="AS802" s="259"/>
      <c r="AT802" s="259"/>
      <c r="AU802" s="259"/>
    </row>
    <row r="803" spans="1:47" s="297" customFormat="1" ht="30" customHeight="1">
      <c r="A803" s="291"/>
      <c r="B803" s="292"/>
      <c r="C803" s="293" t="s">
        <v>47</v>
      </c>
      <c r="D803" s="274"/>
      <c r="E803" s="274"/>
      <c r="F803" s="275" t="s">
        <v>43</v>
      </c>
      <c r="G803" s="303"/>
      <c r="H803" s="303"/>
      <c r="I803" s="275" t="s">
        <v>43</v>
      </c>
      <c r="J803" s="275" t="s">
        <v>43</v>
      </c>
      <c r="K803" s="275" t="s">
        <v>43</v>
      </c>
      <c r="L803" s="278">
        <f>SUM(L798:L802)</f>
        <v>0.75902777777810115</v>
      </c>
      <c r="M803" s="278">
        <f t="shared" ref="M803:O803" si="276">SUM(M798:M802)</f>
        <v>8.4027777775190771E-2</v>
      </c>
      <c r="N803" s="278">
        <f t="shared" si="276"/>
        <v>0</v>
      </c>
      <c r="O803" s="278">
        <f t="shared" si="276"/>
        <v>0</v>
      </c>
      <c r="P803" s="278"/>
      <c r="Q803" s="278"/>
      <c r="R803" s="278"/>
      <c r="S803" s="278"/>
      <c r="T803" s="316"/>
      <c r="U803" s="316"/>
      <c r="V803" s="316"/>
      <c r="W803" s="316"/>
      <c r="X803" s="266"/>
      <c r="Y803" s="282">
        <f>$AE$9-((N803*24))</f>
        <v>744</v>
      </c>
      <c r="Z803" s="274">
        <v>250</v>
      </c>
      <c r="AA803" s="273"/>
      <c r="AB803" s="283">
        <f>Z803</f>
        <v>250</v>
      </c>
      <c r="AC803" s="282">
        <f>(AB803*(Y803-L803*24))/Y803</f>
        <v>243.87880824372499</v>
      </c>
      <c r="AD803" s="282">
        <f>(AC803/AB803)*100</f>
        <v>97.551523297489993</v>
      </c>
      <c r="AE803" s="296"/>
    </row>
    <row r="804" spans="1:47" s="322" customFormat="1" ht="27" customHeight="1">
      <c r="A804" s="298">
        <v>2</v>
      </c>
      <c r="B804" s="271" t="s">
        <v>322</v>
      </c>
      <c r="C804" s="293" t="s">
        <v>323</v>
      </c>
      <c r="D804" s="274">
        <v>250</v>
      </c>
      <c r="E804" s="274" t="s">
        <v>534</v>
      </c>
      <c r="F804" s="275" t="s">
        <v>43</v>
      </c>
      <c r="G804" s="405">
        <v>43070</v>
      </c>
      <c r="H804" s="405">
        <v>43101</v>
      </c>
      <c r="I804" s="275"/>
      <c r="J804" s="275"/>
      <c r="K804" s="275"/>
      <c r="L804" s="278">
        <f>IF(RIGHT(T804)="T",(+H804-G804),0)</f>
        <v>31</v>
      </c>
      <c r="M804" s="278">
        <f>IF(RIGHT(T804)="U",(+H804-G804),0)</f>
        <v>0</v>
      </c>
      <c r="N804" s="278">
        <f>IF(RIGHT(T804)="C",(+H804-G804),0)</f>
        <v>0</v>
      </c>
      <c r="O804" s="278">
        <f>IF(RIGHT(T804)="D",(+H804-G804),0)</f>
        <v>0</v>
      </c>
      <c r="P804" s="275"/>
      <c r="Q804" s="275"/>
      <c r="R804" s="275"/>
      <c r="S804" s="275"/>
      <c r="T804" s="276" t="s">
        <v>1102</v>
      </c>
      <c r="U804" s="276"/>
      <c r="V804" s="276"/>
      <c r="W804" s="310" t="s">
        <v>1122</v>
      </c>
      <c r="X804" s="266"/>
      <c r="Y804" s="292"/>
      <c r="Z804" s="292"/>
      <c r="AA804" s="292"/>
      <c r="AB804" s="292"/>
      <c r="AC804" s="282"/>
      <c r="AD804" s="292"/>
    </row>
    <row r="805" spans="1:47" s="322" customFormat="1" ht="27" customHeight="1">
      <c r="A805" s="298"/>
      <c r="B805" s="271"/>
      <c r="C805" s="293"/>
      <c r="D805" s="274"/>
      <c r="E805" s="274"/>
      <c r="F805" s="275"/>
      <c r="G805" s="305"/>
      <c r="H805" s="305"/>
      <c r="I805" s="275"/>
      <c r="J805" s="275"/>
      <c r="K805" s="275"/>
      <c r="L805" s="278">
        <f>IF(RIGHT(T805)="T",(+H805-G805),0)</f>
        <v>0</v>
      </c>
      <c r="M805" s="278">
        <f>IF(RIGHT(T805)="U",(+H805-G805),0)</f>
        <v>0</v>
      </c>
      <c r="N805" s="278">
        <f>IF(RIGHT(T805)="C",(+H805-G805),0)</f>
        <v>0</v>
      </c>
      <c r="O805" s="278">
        <f>IF(RIGHT(T805)="D",(+H805-G805),0)</f>
        <v>0</v>
      </c>
      <c r="P805" s="275"/>
      <c r="Q805" s="275"/>
      <c r="R805" s="275"/>
      <c r="S805" s="275"/>
      <c r="T805" s="306"/>
      <c r="U805" s="306"/>
      <c r="V805" s="306"/>
      <c r="W805" s="342"/>
      <c r="X805" s="266"/>
      <c r="Y805" s="292"/>
      <c r="Z805" s="292"/>
      <c r="AA805" s="292"/>
      <c r="AB805" s="292"/>
      <c r="AC805" s="282"/>
      <c r="AD805" s="292"/>
    </row>
    <row r="806" spans="1:47" s="322" customFormat="1" ht="27" customHeight="1">
      <c r="A806" s="298"/>
      <c r="B806" s="271"/>
      <c r="C806" s="293"/>
      <c r="D806" s="274"/>
      <c r="E806" s="274"/>
      <c r="F806" s="275" t="s">
        <v>43</v>
      </c>
      <c r="G806" s="289"/>
      <c r="H806" s="289"/>
      <c r="I806" s="275"/>
      <c r="J806" s="275"/>
      <c r="K806" s="275"/>
      <c r="L806" s="278">
        <f>IF(RIGHT(T806)="T",(+H806-G806),0)</f>
        <v>0</v>
      </c>
      <c r="M806" s="278">
        <f>IF(RIGHT(T806)="U",(+H806-G806),0)</f>
        <v>0</v>
      </c>
      <c r="N806" s="278">
        <f>IF(RIGHT(T806)="C",(+H806-G806),0)</f>
        <v>0</v>
      </c>
      <c r="O806" s="278">
        <f>IF(RIGHT(T806)="D",(+H806-G806),0)</f>
        <v>0</v>
      </c>
      <c r="P806" s="275"/>
      <c r="Q806" s="275"/>
      <c r="R806" s="275"/>
      <c r="S806" s="275"/>
      <c r="T806" s="188"/>
      <c r="U806" s="188"/>
      <c r="V806" s="188"/>
      <c r="W806" s="290"/>
      <c r="X806" s="266"/>
      <c r="Y806" s="292"/>
      <c r="Z806" s="292"/>
      <c r="AA806" s="292"/>
      <c r="AB806" s="292"/>
      <c r="AC806" s="282"/>
      <c r="AD806" s="292"/>
    </row>
    <row r="807" spans="1:47" s="297" customFormat="1" ht="30" customHeight="1">
      <c r="A807" s="291"/>
      <c r="B807" s="292"/>
      <c r="C807" s="293" t="s">
        <v>47</v>
      </c>
      <c r="D807" s="292"/>
      <c r="E807" s="274"/>
      <c r="F807" s="275" t="s">
        <v>43</v>
      </c>
      <c r="G807" s="294"/>
      <c r="H807" s="294"/>
      <c r="I807" s="275" t="s">
        <v>43</v>
      </c>
      <c r="J807" s="275" t="s">
        <v>43</v>
      </c>
      <c r="K807" s="275" t="s">
        <v>43</v>
      </c>
      <c r="L807" s="278">
        <f>SUM(L804:L806)</f>
        <v>31</v>
      </c>
      <c r="M807" s="278">
        <f t="shared" ref="M807:O807" si="277">SUM(M804:M806)</f>
        <v>0</v>
      </c>
      <c r="N807" s="278">
        <f t="shared" si="277"/>
        <v>0</v>
      </c>
      <c r="O807" s="278">
        <f t="shared" si="277"/>
        <v>0</v>
      </c>
      <c r="P807" s="278"/>
      <c r="Q807" s="278"/>
      <c r="R807" s="278"/>
      <c r="S807" s="278"/>
      <c r="T807" s="292"/>
      <c r="U807" s="292"/>
      <c r="V807" s="292"/>
      <c r="W807" s="308"/>
      <c r="X807" s="266"/>
      <c r="Y807" s="282">
        <f>$AE$9-((N807*24))</f>
        <v>744</v>
      </c>
      <c r="Z807" s="274">
        <v>250</v>
      </c>
      <c r="AA807" s="273"/>
      <c r="AB807" s="283">
        <f>Z807</f>
        <v>250</v>
      </c>
      <c r="AC807" s="282">
        <f>(AB807*(Y807-L807*24))/Y807</f>
        <v>0</v>
      </c>
      <c r="AD807" s="282">
        <f>(AC807/AB807)*100</f>
        <v>0</v>
      </c>
      <c r="AE807" s="296"/>
    </row>
    <row r="808" spans="1:47" s="286" customFormat="1" ht="30" customHeight="1">
      <c r="A808" s="270"/>
      <c r="B808" s="321"/>
      <c r="C808" s="385" t="s">
        <v>324</v>
      </c>
      <c r="D808" s="274"/>
      <c r="E808" s="274"/>
      <c r="F808" s="275" t="s">
        <v>43</v>
      </c>
      <c r="G808" s="261"/>
      <c r="H808" s="261"/>
      <c r="I808" s="264"/>
      <c r="J808" s="264"/>
      <c r="K808" s="264"/>
      <c r="L808" s="378">
        <f>SUM(L803+L807)</f>
        <v>31.759027777778101</v>
      </c>
      <c r="M808" s="378">
        <f t="shared" ref="M808:O808" si="278">SUM(M803+M807)</f>
        <v>8.4027777775190771E-2</v>
      </c>
      <c r="N808" s="378">
        <f t="shared" si="278"/>
        <v>0</v>
      </c>
      <c r="O808" s="378">
        <f t="shared" si="278"/>
        <v>0</v>
      </c>
      <c r="P808" s="378"/>
      <c r="Q808" s="378"/>
      <c r="R808" s="378"/>
      <c r="S808" s="378"/>
      <c r="T808" s="378"/>
      <c r="U808" s="378"/>
      <c r="V808" s="378"/>
      <c r="W808" s="386"/>
      <c r="X808" s="266"/>
      <c r="Y808" s="282"/>
      <c r="Z808" s="274"/>
      <c r="AA808" s="273"/>
      <c r="AB808" s="282">
        <f>SUM(AB798:AB807)</f>
        <v>500</v>
      </c>
      <c r="AC808" s="282">
        <f>SUM(AC798:AC807)</f>
        <v>243.87880824372499</v>
      </c>
      <c r="AD808" s="282">
        <f>(AC808/AB808)*100</f>
        <v>48.775761648744997</v>
      </c>
      <c r="AE808" s="391" t="s">
        <v>240</v>
      </c>
      <c r="AF808" s="344"/>
      <c r="AG808" s="344"/>
      <c r="AH808" s="344"/>
      <c r="AI808" s="259"/>
      <c r="AJ808" s="259"/>
      <c r="AK808" s="259"/>
      <c r="AL808" s="259"/>
      <c r="AM808" s="259"/>
      <c r="AN808" s="259"/>
      <c r="AO808" s="259"/>
      <c r="AP808" s="259"/>
      <c r="AQ808" s="259"/>
      <c r="AR808" s="259"/>
      <c r="AS808" s="259"/>
      <c r="AT808" s="259"/>
      <c r="AU808" s="259"/>
    </row>
    <row r="809" spans="1:47" s="322" customFormat="1" ht="27" customHeight="1">
      <c r="A809" s="298">
        <v>3</v>
      </c>
      <c r="B809" s="271" t="s">
        <v>322</v>
      </c>
      <c r="C809" s="293" t="s">
        <v>1105</v>
      </c>
      <c r="D809" s="274">
        <v>250</v>
      </c>
      <c r="E809" s="274" t="s">
        <v>534</v>
      </c>
      <c r="F809" s="275" t="s">
        <v>43</v>
      </c>
      <c r="G809" s="337"/>
      <c r="H809" s="337"/>
      <c r="I809" s="275"/>
      <c r="J809" s="275"/>
      <c r="K809" s="275"/>
      <c r="L809" s="278">
        <f>IF(RIGHT(T809)="T",(+H809-G809),0)</f>
        <v>0</v>
      </c>
      <c r="M809" s="278">
        <f>IF(RIGHT(T809)="U",(+H809-G809),0)</f>
        <v>0</v>
      </c>
      <c r="N809" s="278">
        <f>IF(RIGHT(T809)="C",(+H809-G809),0)</f>
        <v>0</v>
      </c>
      <c r="O809" s="278">
        <f>IF(RIGHT(T809)="D",(+H809-G809),0)</f>
        <v>0</v>
      </c>
      <c r="P809" s="275"/>
      <c r="Q809" s="275"/>
      <c r="R809" s="275"/>
      <c r="S809" s="275"/>
      <c r="T809" s="406"/>
      <c r="U809" s="406"/>
      <c r="V809" s="406"/>
      <c r="W809" s="301"/>
      <c r="X809" s="266"/>
      <c r="Y809" s="292"/>
      <c r="Z809" s="292"/>
      <c r="AA809" s="292"/>
      <c r="AB809" s="292"/>
      <c r="AC809" s="282"/>
      <c r="AD809" s="292"/>
    </row>
    <row r="810" spans="1:47" s="322" customFormat="1" ht="27" customHeight="1">
      <c r="A810" s="298"/>
      <c r="B810" s="271"/>
      <c r="C810" s="293"/>
      <c r="D810" s="274"/>
      <c r="E810" s="274"/>
      <c r="F810" s="275"/>
      <c r="G810" s="337"/>
      <c r="H810" s="337"/>
      <c r="I810" s="275"/>
      <c r="J810" s="275"/>
      <c r="K810" s="275"/>
      <c r="L810" s="278">
        <f>IF(RIGHT(T810)="T",(+H810-G810),0)</f>
        <v>0</v>
      </c>
      <c r="M810" s="278">
        <f>IF(RIGHT(T810)="U",(+H810-G810),0)</f>
        <v>0</v>
      </c>
      <c r="N810" s="278">
        <f>IF(RIGHT(T810)="C",(+H810-G810),0)</f>
        <v>0</v>
      </c>
      <c r="O810" s="278">
        <f>IF(RIGHT(T810)="D",(+H810-G810),0)</f>
        <v>0</v>
      </c>
      <c r="P810" s="275"/>
      <c r="Q810" s="275"/>
      <c r="R810" s="275"/>
      <c r="S810" s="275"/>
      <c r="T810" s="406"/>
      <c r="U810" s="406"/>
      <c r="V810" s="406"/>
      <c r="W810" s="301"/>
      <c r="X810" s="266"/>
      <c r="Y810" s="292"/>
      <c r="Z810" s="292"/>
      <c r="AA810" s="292"/>
      <c r="AB810" s="292"/>
      <c r="AC810" s="282"/>
      <c r="AD810" s="292"/>
    </row>
    <row r="811" spans="1:47" s="322" customFormat="1" ht="27" customHeight="1">
      <c r="A811" s="298"/>
      <c r="B811" s="271"/>
      <c r="C811" s="293"/>
      <c r="D811" s="274"/>
      <c r="E811" s="274"/>
      <c r="F811" s="275"/>
      <c r="G811" s="337"/>
      <c r="H811" s="337"/>
      <c r="I811" s="275"/>
      <c r="J811" s="275"/>
      <c r="K811" s="275"/>
      <c r="L811" s="278">
        <f>IF(RIGHT(T811)="T",(+H811-G811),0)</f>
        <v>0</v>
      </c>
      <c r="M811" s="278">
        <f>IF(RIGHT(T811)="U",(+H811-G811),0)</f>
        <v>0</v>
      </c>
      <c r="N811" s="278">
        <f>IF(RIGHT(T811)="C",(+H811-G811),0)</f>
        <v>0</v>
      </c>
      <c r="O811" s="278">
        <f>IF(RIGHT(T811)="D",(+H811-G811),0)</f>
        <v>0</v>
      </c>
      <c r="P811" s="275"/>
      <c r="Q811" s="275"/>
      <c r="R811" s="275"/>
      <c r="S811" s="275"/>
      <c r="T811" s="406"/>
      <c r="U811" s="406"/>
      <c r="V811" s="406"/>
      <c r="W811" s="301"/>
      <c r="X811" s="266"/>
      <c r="Y811" s="292"/>
      <c r="Z811" s="292"/>
      <c r="AA811" s="292"/>
      <c r="AB811" s="292"/>
      <c r="AC811" s="282"/>
      <c r="AD811" s="292"/>
    </row>
    <row r="812" spans="1:47" s="322" customFormat="1" ht="27" customHeight="1">
      <c r="A812" s="298"/>
      <c r="B812" s="271"/>
      <c r="C812" s="293"/>
      <c r="D812" s="274"/>
      <c r="E812" s="274"/>
      <c r="F812" s="275"/>
      <c r="G812" s="337"/>
      <c r="H812" s="337"/>
      <c r="I812" s="275"/>
      <c r="J812" s="275"/>
      <c r="K812" s="275"/>
      <c r="L812" s="278">
        <f>IF(RIGHT(T812)="T",(+H812-G812),0)</f>
        <v>0</v>
      </c>
      <c r="M812" s="278">
        <f>IF(RIGHT(T812)="U",(+H812-G812),0)</f>
        <v>0</v>
      </c>
      <c r="N812" s="278">
        <f>IF(RIGHT(T812)="C",(+H812-G812),0)</f>
        <v>0</v>
      </c>
      <c r="O812" s="278">
        <f>IF(RIGHT(T812)="D",(+H812-G812),0)</f>
        <v>0</v>
      </c>
      <c r="P812" s="275"/>
      <c r="Q812" s="275"/>
      <c r="R812" s="275"/>
      <c r="S812" s="275"/>
      <c r="T812" s="406"/>
      <c r="U812" s="406"/>
      <c r="V812" s="406"/>
      <c r="W812" s="301"/>
      <c r="X812" s="266"/>
      <c r="Y812" s="292"/>
      <c r="Z812" s="292"/>
      <c r="AA812" s="292"/>
      <c r="AB812" s="292"/>
      <c r="AC812" s="282"/>
      <c r="AD812" s="292"/>
    </row>
    <row r="813" spans="1:47" s="322" customFormat="1" ht="27" customHeight="1">
      <c r="A813" s="298"/>
      <c r="B813" s="271"/>
      <c r="C813" s="293"/>
      <c r="D813" s="274"/>
      <c r="E813" s="274"/>
      <c r="F813" s="275" t="s">
        <v>43</v>
      </c>
      <c r="G813" s="186"/>
      <c r="H813" s="186"/>
      <c r="I813" s="275"/>
      <c r="J813" s="275"/>
      <c r="K813" s="275"/>
      <c r="L813" s="278">
        <f>IF(RIGHT(T813)="T",(+H813-G813),0)</f>
        <v>0</v>
      </c>
      <c r="M813" s="278">
        <f>IF(RIGHT(T813)="U",(+H813-G813),0)</f>
        <v>0</v>
      </c>
      <c r="N813" s="278">
        <f>IF(RIGHT(T813)="C",(+H813-G813),0)</f>
        <v>0</v>
      </c>
      <c r="O813" s="278">
        <f>IF(RIGHT(T813)="D",(+H813-G813),0)</f>
        <v>0</v>
      </c>
      <c r="P813" s="275"/>
      <c r="Q813" s="275"/>
      <c r="R813" s="275"/>
      <c r="S813" s="275"/>
      <c r="T813" s="188"/>
      <c r="U813" s="188"/>
      <c r="V813" s="188"/>
      <c r="W813" s="407"/>
      <c r="X813" s="266"/>
      <c r="Y813" s="292"/>
      <c r="Z813" s="292"/>
      <c r="AA813" s="292"/>
      <c r="AB813" s="292"/>
      <c r="AC813" s="282"/>
      <c r="AD813" s="292"/>
    </row>
    <row r="814" spans="1:47" s="297" customFormat="1" ht="30" customHeight="1">
      <c r="A814" s="291"/>
      <c r="B814" s="292"/>
      <c r="C814" s="293" t="s">
        <v>47</v>
      </c>
      <c r="D814" s="292"/>
      <c r="E814" s="274"/>
      <c r="F814" s="275" t="s">
        <v>43</v>
      </c>
      <c r="G814" s="294"/>
      <c r="H814" s="294"/>
      <c r="I814" s="275" t="s">
        <v>43</v>
      </c>
      <c r="J814" s="275" t="s">
        <v>43</v>
      </c>
      <c r="K814" s="275" t="s">
        <v>43</v>
      </c>
      <c r="L814" s="278">
        <f>SUM(L809:L813)</f>
        <v>0</v>
      </c>
      <c r="M814" s="278">
        <f t="shared" ref="M814:O814" si="279">SUM(M809:M813)</f>
        <v>0</v>
      </c>
      <c r="N814" s="278">
        <f t="shared" si="279"/>
        <v>0</v>
      </c>
      <c r="O814" s="278">
        <f t="shared" si="279"/>
        <v>0</v>
      </c>
      <c r="P814" s="278"/>
      <c r="Q814" s="278"/>
      <c r="R814" s="278"/>
      <c r="S814" s="278"/>
      <c r="T814" s="292"/>
      <c r="U814" s="292"/>
      <c r="V814" s="292"/>
      <c r="W814" s="308"/>
      <c r="X814" s="266"/>
      <c r="Y814" s="282">
        <f>$AE$9-((N814*24))</f>
        <v>744</v>
      </c>
      <c r="Z814" s="274">
        <v>250</v>
      </c>
      <c r="AA814" s="273"/>
      <c r="AB814" s="283">
        <f>Z814</f>
        <v>250</v>
      </c>
      <c r="AC814" s="282">
        <f>(AB814*(Y814-L814*24))/Y814</f>
        <v>250</v>
      </c>
      <c r="AD814" s="282">
        <f>(AC814/AB814)*100</f>
        <v>100</v>
      </c>
      <c r="AE814" s="296"/>
    </row>
    <row r="815" spans="1:47" s="286" customFormat="1" ht="30" customHeight="1">
      <c r="A815" s="270"/>
      <c r="B815" s="321"/>
      <c r="C815" s="263" t="s">
        <v>1120</v>
      </c>
      <c r="D815" s="261"/>
      <c r="E815" s="274"/>
      <c r="F815" s="275" t="s">
        <v>43</v>
      </c>
      <c r="G815" s="320"/>
      <c r="H815" s="320"/>
      <c r="I815" s="264"/>
      <c r="J815" s="264"/>
      <c r="K815" s="264"/>
      <c r="L815" s="387">
        <f>SUM(L808+L814)</f>
        <v>31.759027777778101</v>
      </c>
      <c r="M815" s="387">
        <f t="shared" ref="M815:O815" si="280">SUM(M808+M814)</f>
        <v>8.4027777775190771E-2</v>
      </c>
      <c r="N815" s="387">
        <f t="shared" si="280"/>
        <v>0</v>
      </c>
      <c r="O815" s="387">
        <f t="shared" si="280"/>
        <v>0</v>
      </c>
      <c r="P815" s="388"/>
      <c r="Q815" s="388"/>
      <c r="R815" s="388"/>
      <c r="S815" s="388"/>
      <c r="T815" s="389"/>
      <c r="U815" s="389"/>
      <c r="V815" s="389"/>
      <c r="W815" s="274"/>
      <c r="X815" s="266"/>
      <c r="Y815" s="282"/>
      <c r="Z815" s="262" t="s">
        <v>308</v>
      </c>
      <c r="AA815" s="402"/>
      <c r="AB815" s="258"/>
      <c r="AC815" s="282"/>
      <c r="AD815" s="258"/>
      <c r="AE815" s="391"/>
      <c r="AF815" s="344"/>
      <c r="AG815" s="344"/>
      <c r="AH815" s="344"/>
      <c r="AI815" s="259"/>
      <c r="AJ815" s="259"/>
      <c r="AK815" s="259"/>
      <c r="AL815" s="259"/>
      <c r="AM815" s="259"/>
      <c r="AN815" s="259"/>
      <c r="AO815" s="259"/>
      <c r="AP815" s="259"/>
      <c r="AQ815" s="259"/>
      <c r="AR815" s="259"/>
      <c r="AS815" s="259"/>
      <c r="AT815" s="259"/>
      <c r="AU815" s="259"/>
    </row>
    <row r="816" spans="1:47" s="286" customFormat="1" ht="30" customHeight="1">
      <c r="A816" s="270"/>
      <c r="B816" s="321"/>
      <c r="C816" s="385"/>
      <c r="D816" s="274"/>
      <c r="E816" s="274"/>
      <c r="F816" s="275"/>
      <c r="G816" s="261"/>
      <c r="H816" s="261"/>
      <c r="I816" s="264"/>
      <c r="J816" s="264"/>
      <c r="K816" s="264"/>
      <c r="L816" s="378"/>
      <c r="M816" s="378"/>
      <c r="N816" s="378"/>
      <c r="O816" s="378"/>
      <c r="P816" s="378"/>
      <c r="Q816" s="378"/>
      <c r="R816" s="378"/>
      <c r="S816" s="378"/>
      <c r="T816" s="378"/>
      <c r="U816" s="378"/>
      <c r="V816" s="378"/>
      <c r="W816" s="386"/>
      <c r="X816" s="266"/>
      <c r="Y816" s="282"/>
      <c r="Z816" s="274"/>
      <c r="AA816" s="273"/>
      <c r="AB816" s="282"/>
      <c r="AC816" s="282"/>
      <c r="AD816" s="282"/>
      <c r="AE816" s="391"/>
      <c r="AF816" s="344"/>
      <c r="AG816" s="344"/>
      <c r="AH816" s="344"/>
      <c r="AI816" s="259"/>
      <c r="AJ816" s="259"/>
      <c r="AK816" s="259"/>
      <c r="AL816" s="259"/>
      <c r="AM816" s="259"/>
      <c r="AN816" s="259"/>
      <c r="AO816" s="259"/>
      <c r="AP816" s="259"/>
      <c r="AQ816" s="259"/>
      <c r="AR816" s="259"/>
      <c r="AS816" s="259"/>
      <c r="AT816" s="259"/>
      <c r="AU816" s="259"/>
    </row>
    <row r="817" spans="1:47" s="286" customFormat="1" ht="30" customHeight="1">
      <c r="A817" s="270" t="s">
        <v>325</v>
      </c>
      <c r="B817" s="262"/>
      <c r="C817" s="263" t="s">
        <v>326</v>
      </c>
      <c r="D817" s="261"/>
      <c r="E817" s="274"/>
      <c r="F817" s="275" t="s">
        <v>43</v>
      </c>
      <c r="G817" s="261"/>
      <c r="H817" s="261"/>
      <c r="I817" s="264"/>
      <c r="J817" s="264"/>
      <c r="K817" s="264"/>
      <c r="L817" s="388"/>
      <c r="M817" s="388"/>
      <c r="N817" s="388"/>
      <c r="O817" s="388"/>
      <c r="P817" s="388"/>
      <c r="Q817" s="388"/>
      <c r="R817" s="388"/>
      <c r="S817" s="388"/>
      <c r="T817" s="389"/>
      <c r="U817" s="389"/>
      <c r="V817" s="389"/>
      <c r="W817" s="274"/>
      <c r="X817" s="266"/>
      <c r="Y817" s="282"/>
      <c r="Z817" s="408" t="s">
        <v>327</v>
      </c>
      <c r="AA817" s="402"/>
      <c r="AB817" s="258" t="s">
        <v>328</v>
      </c>
      <c r="AC817" s="282" t="s">
        <v>329</v>
      </c>
      <c r="AD817" s="258"/>
      <c r="AE817" s="344"/>
      <c r="AF817" s="344"/>
      <c r="AG817" s="344"/>
      <c r="AH817" s="344"/>
      <c r="AI817" s="259"/>
      <c r="AJ817" s="259"/>
      <c r="AK817" s="259"/>
      <c r="AL817" s="259"/>
      <c r="AM817" s="259"/>
      <c r="AN817" s="259"/>
      <c r="AO817" s="259"/>
      <c r="AP817" s="259"/>
      <c r="AQ817" s="259"/>
      <c r="AR817" s="259"/>
      <c r="AS817" s="259"/>
      <c r="AT817" s="259"/>
      <c r="AU817" s="259"/>
    </row>
    <row r="818" spans="1:47" s="286" customFormat="1" ht="30" customHeight="1">
      <c r="A818" s="335">
        <v>1</v>
      </c>
      <c r="B818" s="262" t="s">
        <v>330</v>
      </c>
      <c r="C818" s="409" t="s">
        <v>331</v>
      </c>
      <c r="D818" s="261"/>
      <c r="E818" s="274" t="s">
        <v>534</v>
      </c>
      <c r="F818" s="275"/>
      <c r="G818" s="323"/>
      <c r="H818" s="323"/>
      <c r="I818" s="264"/>
      <c r="J818" s="264"/>
      <c r="K818" s="264"/>
      <c r="L818" s="278">
        <f>IF(RIGHT(T818)="T",(+H818-G818),0)</f>
        <v>0</v>
      </c>
      <c r="M818" s="278">
        <f>IF(RIGHT(T818)="U",(+H818-G818),0)</f>
        <v>0</v>
      </c>
      <c r="N818" s="278">
        <f>IF(RIGHT(T818)="C",(+H818-G818),0)</f>
        <v>0</v>
      </c>
      <c r="O818" s="278">
        <f>IF(RIGHT(T818)="D",(+H818-G818),0)</f>
        <v>0</v>
      </c>
      <c r="P818" s="388"/>
      <c r="Q818" s="388"/>
      <c r="R818" s="388"/>
      <c r="S818" s="388"/>
      <c r="T818" s="329"/>
      <c r="U818" s="329"/>
      <c r="V818" s="329"/>
      <c r="W818" s="333"/>
      <c r="X818" s="266"/>
      <c r="Y818" s="283"/>
      <c r="Z818" s="290"/>
      <c r="AA818" s="290"/>
      <c r="AB818" s="290"/>
      <c r="AC818" s="282"/>
      <c r="AD818" s="290"/>
      <c r="AE818" s="344"/>
      <c r="AF818" s="344"/>
      <c r="AG818" s="344"/>
      <c r="AH818" s="344"/>
      <c r="AI818" s="259"/>
      <c r="AJ818" s="259"/>
      <c r="AK818" s="259"/>
      <c r="AL818" s="259"/>
      <c r="AM818" s="259"/>
      <c r="AN818" s="259"/>
      <c r="AO818" s="259"/>
      <c r="AP818" s="259"/>
      <c r="AQ818" s="259"/>
      <c r="AR818" s="259"/>
      <c r="AS818" s="259"/>
      <c r="AT818" s="259"/>
      <c r="AU818" s="259"/>
    </row>
    <row r="819" spans="1:47" s="297" customFormat="1" ht="30" customHeight="1">
      <c r="A819" s="291"/>
      <c r="B819" s="292"/>
      <c r="C819" s="293" t="s">
        <v>47</v>
      </c>
      <c r="D819" s="292"/>
      <c r="E819" s="274"/>
      <c r="F819" s="275" t="s">
        <v>43</v>
      </c>
      <c r="G819" s="294"/>
      <c r="H819" s="294"/>
      <c r="I819" s="275" t="s">
        <v>43</v>
      </c>
      <c r="J819" s="275" t="s">
        <v>43</v>
      </c>
      <c r="K819" s="275" t="s">
        <v>43</v>
      </c>
      <c r="L819" s="278">
        <f>SUM(L818:L818)</f>
        <v>0</v>
      </c>
      <c r="M819" s="278">
        <f>SUM(M818:M818)</f>
        <v>0</v>
      </c>
      <c r="N819" s="278">
        <f>SUM(N818:N818)</f>
        <v>0</v>
      </c>
      <c r="O819" s="278">
        <f>SUM(O818:O818)</f>
        <v>0</v>
      </c>
      <c r="P819" s="278"/>
      <c r="Q819" s="278"/>
      <c r="R819" s="278"/>
      <c r="S819" s="278"/>
      <c r="T819" s="292"/>
      <c r="U819" s="292"/>
      <c r="V819" s="292"/>
      <c r="W819" s="292"/>
      <c r="X819" s="266"/>
      <c r="Y819" s="282">
        <f>$AE$9-((N819*24))</f>
        <v>744</v>
      </c>
      <c r="Z819" s="274">
        <v>250</v>
      </c>
      <c r="AA819" s="273"/>
      <c r="AB819" s="283">
        <f>Z819</f>
        <v>250</v>
      </c>
      <c r="AC819" s="282">
        <f>(AB819*(Y819-L819*24))/Y819</f>
        <v>250</v>
      </c>
      <c r="AD819" s="282">
        <f>(AC819/AB819)*100</f>
        <v>100</v>
      </c>
      <c r="AE819" s="296"/>
    </row>
    <row r="820" spans="1:47" s="296" customFormat="1" ht="30" customHeight="1">
      <c r="A820" s="298">
        <v>2</v>
      </c>
      <c r="B820" s="271" t="s">
        <v>282</v>
      </c>
      <c r="C820" s="293" t="s">
        <v>332</v>
      </c>
      <c r="D820" s="292">
        <v>280</v>
      </c>
      <c r="E820" s="274" t="s">
        <v>534</v>
      </c>
      <c r="F820" s="275" t="s">
        <v>43</v>
      </c>
      <c r="G820" s="323"/>
      <c r="H820" s="323"/>
      <c r="I820" s="275" t="s">
        <v>43</v>
      </c>
      <c r="J820" s="275" t="s">
        <v>43</v>
      </c>
      <c r="K820" s="277"/>
      <c r="L820" s="278">
        <f>IF(RIGHT(T820)="T",(+H820-G820),0)</f>
        <v>0</v>
      </c>
      <c r="M820" s="278">
        <f>IF(RIGHT(T820)="U",(+H820-G820),0)</f>
        <v>0</v>
      </c>
      <c r="N820" s="278">
        <f>IF(RIGHT(T820)="C",(+H820-G820),0)</f>
        <v>0</v>
      </c>
      <c r="O820" s="278">
        <f>IF(RIGHT(T820)="D",(+H820-G820),0)</f>
        <v>0</v>
      </c>
      <c r="P820" s="275"/>
      <c r="Q820" s="275"/>
      <c r="R820" s="275"/>
      <c r="S820" s="275"/>
      <c r="T820" s="329"/>
      <c r="U820" s="329"/>
      <c r="V820" s="329"/>
      <c r="W820" s="333"/>
      <c r="X820" s="266"/>
      <c r="Y820" s="292"/>
      <c r="Z820" s="292"/>
      <c r="AA820" s="292"/>
      <c r="AB820" s="292"/>
      <c r="AC820" s="282"/>
      <c r="AD820" s="292"/>
    </row>
    <row r="821" spans="1:47" s="297" customFormat="1" ht="30" customHeight="1">
      <c r="A821" s="270"/>
      <c r="B821" s="292"/>
      <c r="C821" s="293" t="s">
        <v>47</v>
      </c>
      <c r="D821" s="292"/>
      <c r="E821" s="274"/>
      <c r="F821" s="275" t="s">
        <v>43</v>
      </c>
      <c r="G821" s="294"/>
      <c r="H821" s="294"/>
      <c r="I821" s="275" t="s">
        <v>43</v>
      </c>
      <c r="J821" s="275" t="s">
        <v>43</v>
      </c>
      <c r="K821" s="275" t="s">
        <v>43</v>
      </c>
      <c r="L821" s="278">
        <f>SUM(L820:L820)</f>
        <v>0</v>
      </c>
      <c r="M821" s="278">
        <f>SUM(M820:M820)</f>
        <v>0</v>
      </c>
      <c r="N821" s="278">
        <f>SUM(N820:N820)</f>
        <v>0</v>
      </c>
      <c r="O821" s="278">
        <f>SUM(O820:O820)</f>
        <v>0</v>
      </c>
      <c r="P821" s="275"/>
      <c r="Q821" s="275"/>
      <c r="R821" s="275"/>
      <c r="S821" s="275"/>
      <c r="T821" s="292"/>
      <c r="U821" s="292"/>
      <c r="V821" s="292"/>
      <c r="W821" s="308"/>
      <c r="X821" s="266"/>
      <c r="Y821" s="282">
        <f>$AE$9-((N821*24))</f>
        <v>744</v>
      </c>
      <c r="Z821" s="274">
        <v>280</v>
      </c>
      <c r="AA821" s="273"/>
      <c r="AB821" s="283">
        <f>Z821</f>
        <v>280</v>
      </c>
      <c r="AC821" s="282">
        <f>(AB821*(Y821-L821*24))/Y821</f>
        <v>280</v>
      </c>
      <c r="AD821" s="282">
        <f>(AC821/AB821)*100</f>
        <v>100</v>
      </c>
      <c r="AE821" s="296"/>
    </row>
    <row r="822" spans="1:47" s="286" customFormat="1" ht="30" customHeight="1">
      <c r="A822" s="270"/>
      <c r="B822" s="321"/>
      <c r="C822" s="385" t="s">
        <v>333</v>
      </c>
      <c r="D822" s="261"/>
      <c r="E822" s="274"/>
      <c r="F822" s="275" t="s">
        <v>43</v>
      </c>
      <c r="G822" s="261"/>
      <c r="H822" s="261"/>
      <c r="I822" s="264"/>
      <c r="J822" s="264"/>
      <c r="K822" s="264"/>
      <c r="L822" s="378">
        <f>SUM(L819+L821)</f>
        <v>0</v>
      </c>
      <c r="M822" s="378">
        <f t="shared" ref="M822:O822" si="281">SUM(M819+M821)</f>
        <v>0</v>
      </c>
      <c r="N822" s="378">
        <f t="shared" si="281"/>
        <v>0</v>
      </c>
      <c r="O822" s="378">
        <f t="shared" si="281"/>
        <v>0</v>
      </c>
      <c r="P822" s="378"/>
      <c r="Q822" s="378"/>
      <c r="R822" s="378"/>
      <c r="S822" s="378"/>
      <c r="T822" s="378"/>
      <c r="U822" s="378"/>
      <c r="V822" s="378"/>
      <c r="W822" s="386"/>
      <c r="X822" s="266"/>
      <c r="Y822" s="282"/>
      <c r="Z822" s="274"/>
      <c r="AA822" s="273"/>
      <c r="AB822" s="282">
        <f>SUM(AB819:AB821)</f>
        <v>530</v>
      </c>
      <c r="AC822" s="282">
        <f>SUM(AC819:AC821)</f>
        <v>530</v>
      </c>
      <c r="AD822" s="282">
        <f>(AC822/AB822)*100</f>
        <v>100</v>
      </c>
      <c r="AE822" s="391" t="s">
        <v>240</v>
      </c>
      <c r="AF822" s="344"/>
      <c r="AG822" s="344"/>
      <c r="AH822" s="344"/>
      <c r="AI822" s="259"/>
      <c r="AJ822" s="259"/>
      <c r="AK822" s="259"/>
      <c r="AL822" s="259"/>
      <c r="AM822" s="259"/>
      <c r="AN822" s="259"/>
      <c r="AO822" s="259"/>
      <c r="AP822" s="259"/>
      <c r="AQ822" s="259"/>
      <c r="AR822" s="259"/>
      <c r="AS822" s="259"/>
      <c r="AT822" s="259"/>
      <c r="AU822" s="259"/>
    </row>
    <row r="823" spans="1:47" s="286" customFormat="1" ht="30" customHeight="1">
      <c r="A823" s="270" t="s">
        <v>334</v>
      </c>
      <c r="B823" s="262"/>
      <c r="C823" s="263" t="s">
        <v>335</v>
      </c>
      <c r="D823" s="261"/>
      <c r="E823" s="274"/>
      <c r="F823" s="275" t="s">
        <v>43</v>
      </c>
      <c r="G823" s="261"/>
      <c r="H823" s="261"/>
      <c r="I823" s="264"/>
      <c r="J823" s="264"/>
      <c r="K823" s="264"/>
      <c r="L823" s="388"/>
      <c r="M823" s="388"/>
      <c r="N823" s="388"/>
      <c r="O823" s="388"/>
      <c r="P823" s="388"/>
      <c r="Q823" s="388"/>
      <c r="R823" s="388"/>
      <c r="S823" s="388"/>
      <c r="T823" s="389"/>
      <c r="U823" s="389"/>
      <c r="V823" s="389"/>
      <c r="W823" s="274"/>
      <c r="X823" s="266"/>
      <c r="Y823" s="282"/>
      <c r="Z823" s="408" t="s">
        <v>327</v>
      </c>
      <c r="AA823" s="402"/>
      <c r="AB823" s="258" t="s">
        <v>328</v>
      </c>
      <c r="AC823" s="282" t="s">
        <v>329</v>
      </c>
      <c r="AD823" s="270"/>
      <c r="AE823" s="344"/>
      <c r="AF823" s="344"/>
      <c r="AG823" s="344"/>
      <c r="AH823" s="344"/>
      <c r="AI823" s="259"/>
      <c r="AJ823" s="259"/>
      <c r="AK823" s="259"/>
      <c r="AL823" s="259"/>
      <c r="AM823" s="259"/>
      <c r="AN823" s="259"/>
      <c r="AO823" s="259"/>
      <c r="AP823" s="259"/>
      <c r="AQ823" s="259"/>
      <c r="AR823" s="259"/>
      <c r="AS823" s="259"/>
      <c r="AT823" s="259"/>
      <c r="AU823" s="259"/>
    </row>
    <row r="824" spans="1:47" s="286" customFormat="1" ht="30" customHeight="1">
      <c r="A824" s="270">
        <v>1</v>
      </c>
      <c r="B824" s="262" t="s">
        <v>336</v>
      </c>
      <c r="C824" s="368" t="s">
        <v>451</v>
      </c>
      <c r="D824" s="274">
        <v>125</v>
      </c>
      <c r="E824" s="274" t="s">
        <v>534</v>
      </c>
      <c r="F824" s="275" t="s">
        <v>43</v>
      </c>
      <c r="G824" s="289"/>
      <c r="H824" s="289"/>
      <c r="I824" s="369"/>
      <c r="J824" s="369"/>
      <c r="K824" s="369"/>
      <c r="L824" s="278">
        <f>IF(RIGHT(T824)="T",(+H824-G824),0)</f>
        <v>0</v>
      </c>
      <c r="M824" s="278">
        <f>IF(RIGHT(T824)="U",(+H824-G824),0)</f>
        <v>0</v>
      </c>
      <c r="N824" s="278">
        <f>IF(RIGHT(T824)="C",(+H824-G824),0)</f>
        <v>0</v>
      </c>
      <c r="O824" s="278">
        <f>IF(RIGHT(T824)="D",(+H824-G824),0)</f>
        <v>0</v>
      </c>
      <c r="P824" s="378"/>
      <c r="Q824" s="378"/>
      <c r="R824" s="378"/>
      <c r="S824" s="378"/>
      <c r="T824" s="410"/>
      <c r="U824" s="410"/>
      <c r="V824" s="410"/>
      <c r="W824" s="290"/>
      <c r="X824" s="266"/>
      <c r="Y824" s="282">
        <f>$AE$9-((N824*24))</f>
        <v>744</v>
      </c>
      <c r="Z824" s="274">
        <v>125</v>
      </c>
      <c r="AA824" s="273"/>
      <c r="AB824" s="283">
        <f t="shared" ref="AB824:AB948" si="282">Z824</f>
        <v>125</v>
      </c>
      <c r="AC824" s="282">
        <f>(AB824*(Y824-L824*24))/Y824</f>
        <v>125</v>
      </c>
      <c r="AD824" s="282">
        <f t="shared" ref="AD824:AD948" si="283">(AC824/AB824)*100</f>
        <v>100</v>
      </c>
      <c r="AE824" s="344"/>
      <c r="AF824" s="344"/>
      <c r="AG824" s="344"/>
      <c r="AH824" s="344"/>
      <c r="AI824" s="259"/>
      <c r="AJ824" s="259"/>
      <c r="AK824" s="259"/>
      <c r="AL824" s="259"/>
      <c r="AM824" s="259"/>
      <c r="AN824" s="259"/>
      <c r="AO824" s="259"/>
      <c r="AP824" s="259"/>
      <c r="AQ824" s="259"/>
      <c r="AR824" s="259"/>
      <c r="AS824" s="259"/>
      <c r="AT824" s="259"/>
      <c r="AU824" s="259"/>
    </row>
    <row r="825" spans="1:47" s="286" customFormat="1" ht="30" customHeight="1">
      <c r="A825" s="270"/>
      <c r="B825" s="262"/>
      <c r="C825" s="293" t="s">
        <v>47</v>
      </c>
      <c r="D825" s="292"/>
      <c r="E825" s="274"/>
      <c r="F825" s="275" t="s">
        <v>43</v>
      </c>
      <c r="G825" s="294"/>
      <c r="H825" s="294"/>
      <c r="I825" s="275" t="s">
        <v>43</v>
      </c>
      <c r="J825" s="275" t="s">
        <v>43</v>
      </c>
      <c r="K825" s="275" t="s">
        <v>43</v>
      </c>
      <c r="L825" s="278">
        <f>SUM(L824:L824)</f>
        <v>0</v>
      </c>
      <c r="M825" s="278">
        <f>SUM(M824:M824)</f>
        <v>0</v>
      </c>
      <c r="N825" s="278">
        <f>SUM(N824:N824)</f>
        <v>0</v>
      </c>
      <c r="O825" s="278">
        <f>SUM(O824:O824)</f>
        <v>0</v>
      </c>
      <c r="P825" s="275"/>
      <c r="Q825" s="275"/>
      <c r="R825" s="275"/>
      <c r="S825" s="275"/>
      <c r="T825" s="292"/>
      <c r="U825" s="292"/>
      <c r="V825" s="292"/>
      <c r="W825" s="308"/>
      <c r="X825" s="266"/>
      <c r="Y825" s="282">
        <f>$AE$9-((N825*24))</f>
        <v>744</v>
      </c>
      <c r="Z825" s="274">
        <v>125</v>
      </c>
      <c r="AA825" s="273"/>
      <c r="AB825" s="283">
        <f>Z825</f>
        <v>125</v>
      </c>
      <c r="AC825" s="282">
        <f>(AB825*(Y825-L825*24))/Y825</f>
        <v>125</v>
      </c>
      <c r="AD825" s="282">
        <f>(AC825/AB825)*100</f>
        <v>100</v>
      </c>
      <c r="AE825" s="344"/>
      <c r="AF825" s="344"/>
      <c r="AG825" s="344"/>
      <c r="AH825" s="344"/>
      <c r="AI825" s="259"/>
      <c r="AJ825" s="259"/>
      <c r="AK825" s="259"/>
      <c r="AL825" s="259"/>
      <c r="AM825" s="259"/>
      <c r="AN825" s="259"/>
      <c r="AO825" s="259"/>
      <c r="AP825" s="259"/>
      <c r="AQ825" s="259"/>
      <c r="AR825" s="259"/>
      <c r="AS825" s="259"/>
      <c r="AT825" s="259"/>
      <c r="AU825" s="259"/>
    </row>
    <row r="826" spans="1:47" s="286" customFormat="1" ht="30" customHeight="1">
      <c r="A826" s="270">
        <v>2</v>
      </c>
      <c r="B826" s="262" t="s">
        <v>338</v>
      </c>
      <c r="C826" s="368" t="s">
        <v>337</v>
      </c>
      <c r="D826" s="274">
        <v>125</v>
      </c>
      <c r="E826" s="274" t="s">
        <v>534</v>
      </c>
      <c r="F826" s="275" t="s">
        <v>43</v>
      </c>
      <c r="G826" s="345"/>
      <c r="H826" s="345"/>
      <c r="I826" s="369"/>
      <c r="J826" s="369"/>
      <c r="K826" s="369"/>
      <c r="L826" s="278">
        <f>IF(RIGHT(T826)="T",(+H826-G826),0)</f>
        <v>0</v>
      </c>
      <c r="M826" s="278">
        <f>IF(RIGHT(T826)="U",(+H826-G826),0)</f>
        <v>0</v>
      </c>
      <c r="N826" s="278">
        <f>IF(RIGHT(T826)="C",(+H826-G826),0)</f>
        <v>0</v>
      </c>
      <c r="O826" s="278">
        <f>IF(RIGHT(T826)="D",(+H826-G826),0)</f>
        <v>0</v>
      </c>
      <c r="P826" s="378"/>
      <c r="Q826" s="378"/>
      <c r="R826" s="378"/>
      <c r="S826" s="378"/>
      <c r="T826" s="378"/>
      <c r="U826" s="378"/>
      <c r="V826" s="378"/>
      <c r="W826" s="386"/>
      <c r="X826" s="266"/>
      <c r="Y826" s="282">
        <f>$AE$9-((N826*24))</f>
        <v>744</v>
      </c>
      <c r="Z826" s="274">
        <v>125</v>
      </c>
      <c r="AA826" s="273"/>
      <c r="AB826" s="283">
        <f t="shared" si="282"/>
        <v>125</v>
      </c>
      <c r="AC826" s="282">
        <f>(AB826*(Y826-L826*24))/Y826</f>
        <v>125</v>
      </c>
      <c r="AD826" s="282">
        <f t="shared" si="283"/>
        <v>100</v>
      </c>
      <c r="AE826" s="344"/>
      <c r="AF826" s="344"/>
      <c r="AG826" s="344"/>
      <c r="AH826" s="344"/>
      <c r="AI826" s="259"/>
      <c r="AJ826" s="259"/>
      <c r="AK826" s="259"/>
      <c r="AL826" s="259"/>
      <c r="AM826" s="259"/>
      <c r="AN826" s="259"/>
      <c r="AO826" s="259"/>
      <c r="AP826" s="259"/>
      <c r="AQ826" s="259"/>
      <c r="AR826" s="259"/>
      <c r="AS826" s="259"/>
      <c r="AT826" s="259"/>
      <c r="AU826" s="259"/>
    </row>
    <row r="827" spans="1:47" s="286" customFormat="1" ht="30" customHeight="1">
      <c r="A827" s="270"/>
      <c r="B827" s="262"/>
      <c r="C827" s="368" t="s">
        <v>47</v>
      </c>
      <c r="D827" s="274"/>
      <c r="E827" s="274"/>
      <c r="F827" s="275" t="s">
        <v>43</v>
      </c>
      <c r="G827" s="345"/>
      <c r="H827" s="345"/>
      <c r="I827" s="369" t="s">
        <v>43</v>
      </c>
      <c r="J827" s="369" t="s">
        <v>43</v>
      </c>
      <c r="K827" s="369" t="s">
        <v>43</v>
      </c>
      <c r="L827" s="278">
        <f>SUM(L826:L826)</f>
        <v>0</v>
      </c>
      <c r="M827" s="278">
        <f>SUM(M826:M826)</f>
        <v>0</v>
      </c>
      <c r="N827" s="278">
        <f>SUM(N826:N826)</f>
        <v>0</v>
      </c>
      <c r="O827" s="278">
        <f>SUM(O826:O826)</f>
        <v>0</v>
      </c>
      <c r="P827" s="378"/>
      <c r="Q827" s="378"/>
      <c r="R827" s="378"/>
      <c r="S827" s="378"/>
      <c r="T827" s="378"/>
      <c r="U827" s="378"/>
      <c r="V827" s="378"/>
      <c r="W827" s="386"/>
      <c r="X827" s="266"/>
      <c r="Y827" s="282">
        <f>$AE$9-((N827*24))</f>
        <v>744</v>
      </c>
      <c r="Z827" s="274">
        <v>125</v>
      </c>
      <c r="AA827" s="273"/>
      <c r="AB827" s="283">
        <f>Z827</f>
        <v>125</v>
      </c>
      <c r="AC827" s="282">
        <f>(AB827*(Y827-L827*24))/Y827</f>
        <v>125</v>
      </c>
      <c r="AD827" s="282">
        <f>(AC827/AB827)*100</f>
        <v>100</v>
      </c>
      <c r="AE827" s="344"/>
      <c r="AF827" s="344"/>
      <c r="AG827" s="344"/>
      <c r="AH827" s="344"/>
      <c r="AI827" s="259"/>
      <c r="AJ827" s="259"/>
      <c r="AK827" s="259"/>
      <c r="AL827" s="259"/>
      <c r="AM827" s="259"/>
      <c r="AN827" s="259"/>
      <c r="AO827" s="259"/>
      <c r="AP827" s="259"/>
      <c r="AQ827" s="259"/>
      <c r="AR827" s="259"/>
      <c r="AS827" s="259"/>
      <c r="AT827" s="259"/>
      <c r="AU827" s="259"/>
    </row>
    <row r="828" spans="1:47" s="286" customFormat="1" ht="30" customHeight="1">
      <c r="A828" s="270">
        <v>3</v>
      </c>
      <c r="B828" s="262" t="s">
        <v>339</v>
      </c>
      <c r="C828" s="368" t="s">
        <v>340</v>
      </c>
      <c r="D828" s="274">
        <v>240</v>
      </c>
      <c r="E828" s="274" t="s">
        <v>534</v>
      </c>
      <c r="F828" s="275" t="s">
        <v>43</v>
      </c>
      <c r="G828" s="186"/>
      <c r="H828" s="186"/>
      <c r="I828" s="275" t="s">
        <v>43</v>
      </c>
      <c r="J828" s="275" t="s">
        <v>43</v>
      </c>
      <c r="K828" s="277"/>
      <c r="L828" s="278">
        <f>IF(RIGHT(T828)="T",(+H828-G828),0)</f>
        <v>0</v>
      </c>
      <c r="M828" s="278">
        <f>IF(RIGHT(T828)="U",(+H828-G828),0)</f>
        <v>0</v>
      </c>
      <c r="N828" s="278">
        <f>IF(RIGHT(T828)="C",(+H828-G828),0)</f>
        <v>0</v>
      </c>
      <c r="O828" s="278">
        <f>IF(RIGHT(T828)="D",(+H828-G828),0)</f>
        <v>0</v>
      </c>
      <c r="P828" s="275"/>
      <c r="Q828" s="275"/>
      <c r="R828" s="275"/>
      <c r="S828" s="275"/>
      <c r="T828" s="187"/>
      <c r="U828" s="187"/>
      <c r="V828" s="187"/>
      <c r="W828" s="287"/>
      <c r="X828" s="266"/>
      <c r="Y828" s="292"/>
      <c r="Z828" s="292"/>
      <c r="AA828" s="292"/>
      <c r="AB828" s="292"/>
      <c r="AC828" s="282"/>
      <c r="AD828" s="292"/>
      <c r="AE828" s="344"/>
      <c r="AF828" s="344"/>
      <c r="AG828" s="344"/>
      <c r="AH828" s="344"/>
      <c r="AI828" s="259"/>
      <c r="AJ828" s="259"/>
      <c r="AK828" s="259"/>
      <c r="AL828" s="259"/>
      <c r="AM828" s="259"/>
      <c r="AN828" s="259"/>
      <c r="AO828" s="259"/>
      <c r="AP828" s="259"/>
      <c r="AQ828" s="259"/>
      <c r="AR828" s="259"/>
      <c r="AS828" s="259"/>
      <c r="AT828" s="259"/>
      <c r="AU828" s="259"/>
    </row>
    <row r="829" spans="1:47" s="286" customFormat="1" ht="30" customHeight="1">
      <c r="A829" s="270"/>
      <c r="B829" s="262"/>
      <c r="C829" s="368"/>
      <c r="D829" s="274"/>
      <c r="E829" s="274"/>
      <c r="F829" s="275"/>
      <c r="G829" s="186"/>
      <c r="H829" s="186"/>
      <c r="I829" s="275"/>
      <c r="J829" s="275"/>
      <c r="K829" s="277"/>
      <c r="L829" s="278">
        <f>IF(RIGHT(T829)="T",(+H829-G829),0)</f>
        <v>0</v>
      </c>
      <c r="M829" s="278">
        <f>IF(RIGHT(T829)="U",(+H829-G829),0)</f>
        <v>0</v>
      </c>
      <c r="N829" s="278">
        <f>IF(RIGHT(T829)="C",(+H829-G829),0)</f>
        <v>0</v>
      </c>
      <c r="O829" s="278">
        <f>IF(RIGHT(T829)="D",(+H829-G829),0)</f>
        <v>0</v>
      </c>
      <c r="P829" s="275"/>
      <c r="Q829" s="275"/>
      <c r="R829" s="275"/>
      <c r="S829" s="275"/>
      <c r="T829" s="187"/>
      <c r="U829" s="187"/>
      <c r="V829" s="187"/>
      <c r="W829" s="287"/>
      <c r="X829" s="266"/>
      <c r="Y829" s="292"/>
      <c r="Z829" s="292"/>
      <c r="AA829" s="292"/>
      <c r="AB829" s="292"/>
      <c r="AC829" s="282"/>
      <c r="AD829" s="292"/>
      <c r="AE829" s="344"/>
      <c r="AF829" s="344"/>
      <c r="AG829" s="344"/>
      <c r="AH829" s="344"/>
      <c r="AI829" s="259"/>
      <c r="AJ829" s="259"/>
      <c r="AK829" s="259"/>
      <c r="AL829" s="259"/>
      <c r="AM829" s="259"/>
      <c r="AN829" s="259"/>
      <c r="AO829" s="259"/>
      <c r="AP829" s="259"/>
      <c r="AQ829" s="259"/>
      <c r="AR829" s="259"/>
      <c r="AS829" s="259"/>
      <c r="AT829" s="259"/>
      <c r="AU829" s="259"/>
    </row>
    <row r="830" spans="1:47" s="286" customFormat="1" ht="30" customHeight="1">
      <c r="A830" s="270"/>
      <c r="B830" s="262"/>
      <c r="C830" s="368"/>
      <c r="D830" s="274"/>
      <c r="E830" s="274"/>
      <c r="F830" s="275"/>
      <c r="G830" s="186"/>
      <c r="H830" s="383"/>
      <c r="I830" s="275"/>
      <c r="J830" s="275"/>
      <c r="K830" s="277"/>
      <c r="L830" s="278">
        <f>IF(RIGHT(T830)="T",(+H830-G830),0)</f>
        <v>0</v>
      </c>
      <c r="M830" s="278">
        <f>IF(RIGHT(T830)="U",(+H830-G830),0)</f>
        <v>0</v>
      </c>
      <c r="N830" s="278">
        <f>IF(RIGHT(T830)="C",(+H830-G830),0)</f>
        <v>0</v>
      </c>
      <c r="O830" s="278">
        <f>IF(RIGHT(T830)="D",(+H830-G830),0)</f>
        <v>0</v>
      </c>
      <c r="P830" s="275"/>
      <c r="Q830" s="275"/>
      <c r="R830" s="275"/>
      <c r="S830" s="275"/>
      <c r="T830" s="188"/>
      <c r="U830" s="188"/>
      <c r="V830" s="188"/>
      <c r="W830" s="287"/>
      <c r="X830" s="266"/>
      <c r="Y830" s="292"/>
      <c r="Z830" s="292"/>
      <c r="AA830" s="292"/>
      <c r="AB830" s="292"/>
      <c r="AC830" s="282"/>
      <c r="AD830" s="292"/>
      <c r="AE830" s="344"/>
      <c r="AF830" s="344"/>
      <c r="AG830" s="344"/>
      <c r="AH830" s="344"/>
      <c r="AI830" s="259"/>
      <c r="AJ830" s="259"/>
      <c r="AK830" s="259"/>
      <c r="AL830" s="259"/>
      <c r="AM830" s="259"/>
      <c r="AN830" s="259"/>
      <c r="AO830" s="259"/>
      <c r="AP830" s="259"/>
      <c r="AQ830" s="259"/>
      <c r="AR830" s="259"/>
      <c r="AS830" s="259"/>
      <c r="AT830" s="259"/>
      <c r="AU830" s="259"/>
    </row>
    <row r="831" spans="1:47" s="286" customFormat="1" ht="30" customHeight="1">
      <c r="A831" s="270"/>
      <c r="B831" s="262"/>
      <c r="C831" s="293" t="s">
        <v>47</v>
      </c>
      <c r="D831" s="292"/>
      <c r="E831" s="274"/>
      <c r="F831" s="275" t="s">
        <v>43</v>
      </c>
      <c r="G831" s="311"/>
      <c r="H831" s="311"/>
      <c r="I831" s="275" t="s">
        <v>43</v>
      </c>
      <c r="J831" s="275" t="s">
        <v>43</v>
      </c>
      <c r="K831" s="275" t="s">
        <v>43</v>
      </c>
      <c r="L831" s="278">
        <f>SUM(L828:L830)</f>
        <v>0</v>
      </c>
      <c r="M831" s="278">
        <f t="shared" ref="M831:O831" si="284">SUM(M828:M830)</f>
        <v>0</v>
      </c>
      <c r="N831" s="278">
        <f t="shared" si="284"/>
        <v>0</v>
      </c>
      <c r="O831" s="278">
        <f t="shared" si="284"/>
        <v>0</v>
      </c>
      <c r="P831" s="275"/>
      <c r="Q831" s="275"/>
      <c r="R831" s="275"/>
      <c r="S831" s="275"/>
      <c r="T831" s="311"/>
      <c r="U831" s="311"/>
      <c r="V831" s="311"/>
      <c r="W831" s="311"/>
      <c r="X831" s="266"/>
      <c r="Y831" s="282">
        <f>$AE$9-((N831*24))</f>
        <v>744</v>
      </c>
      <c r="Z831" s="274">
        <v>240</v>
      </c>
      <c r="AA831" s="273"/>
      <c r="AB831" s="283">
        <f t="shared" ref="AB831" si="285">Z831</f>
        <v>240</v>
      </c>
      <c r="AC831" s="282">
        <f>(AB831*(Y831-L831*24))/Y831</f>
        <v>240</v>
      </c>
      <c r="AD831" s="282">
        <f t="shared" ref="AD831" si="286">(AC831/AB831)*100</f>
        <v>100</v>
      </c>
      <c r="AE831" s="344"/>
      <c r="AF831" s="344"/>
      <c r="AG831" s="344"/>
      <c r="AH831" s="344"/>
      <c r="AI831" s="259"/>
      <c r="AJ831" s="259"/>
      <c r="AK831" s="259"/>
      <c r="AL831" s="259"/>
      <c r="AM831" s="259"/>
      <c r="AN831" s="259"/>
      <c r="AO831" s="259"/>
      <c r="AP831" s="259"/>
      <c r="AQ831" s="259"/>
      <c r="AR831" s="259"/>
      <c r="AS831" s="259"/>
      <c r="AT831" s="259"/>
      <c r="AU831" s="259"/>
    </row>
    <row r="832" spans="1:47" s="286" customFormat="1" ht="30" customHeight="1">
      <c r="A832" s="270">
        <v>4</v>
      </c>
      <c r="B832" s="262" t="s">
        <v>341</v>
      </c>
      <c r="C832" s="368" t="s">
        <v>342</v>
      </c>
      <c r="D832" s="274">
        <v>240</v>
      </c>
      <c r="E832" s="274" t="s">
        <v>534</v>
      </c>
      <c r="F832" s="275" t="s">
        <v>43</v>
      </c>
      <c r="G832" s="289"/>
      <c r="H832" s="289"/>
      <c r="I832" s="275" t="s">
        <v>43</v>
      </c>
      <c r="J832" s="275" t="s">
        <v>43</v>
      </c>
      <c r="K832" s="277"/>
      <c r="L832" s="278">
        <f>IF(RIGHT(T832)="T",(+H832-G832),0)</f>
        <v>0</v>
      </c>
      <c r="M832" s="278">
        <f>IF(RIGHT(T832)="U",(+H832-G832),0)</f>
        <v>0</v>
      </c>
      <c r="N832" s="278">
        <f>IF(RIGHT(T832)="C",(+H832-G832),0)</f>
        <v>0</v>
      </c>
      <c r="O832" s="278">
        <f>IF(RIGHT(T832)="D",(+H832-G832),0)</f>
        <v>0</v>
      </c>
      <c r="P832" s="275"/>
      <c r="Q832" s="275"/>
      <c r="R832" s="275"/>
      <c r="S832" s="275"/>
      <c r="T832" s="188"/>
      <c r="U832" s="188"/>
      <c r="V832" s="188"/>
      <c r="W832" s="290"/>
      <c r="X832" s="266"/>
      <c r="Y832" s="292"/>
      <c r="Z832" s="292"/>
      <c r="AA832" s="292"/>
      <c r="AB832" s="292"/>
      <c r="AC832" s="282"/>
      <c r="AD832" s="292"/>
      <c r="AE832" s="344"/>
      <c r="AF832" s="344"/>
      <c r="AG832" s="344"/>
      <c r="AH832" s="344"/>
      <c r="AI832" s="259"/>
      <c r="AJ832" s="259"/>
      <c r="AK832" s="259"/>
      <c r="AL832" s="259"/>
      <c r="AM832" s="259"/>
      <c r="AN832" s="259"/>
      <c r="AO832" s="259"/>
      <c r="AP832" s="259"/>
      <c r="AQ832" s="259"/>
      <c r="AR832" s="259"/>
      <c r="AS832" s="259"/>
      <c r="AT832" s="259"/>
      <c r="AU832" s="259"/>
    </row>
    <row r="833" spans="1:47" s="286" customFormat="1" ht="30" customHeight="1">
      <c r="A833" s="270"/>
      <c r="B833" s="262"/>
      <c r="C833" s="368"/>
      <c r="D833" s="274"/>
      <c r="E833" s="274"/>
      <c r="F833" s="275"/>
      <c r="G833" s="289"/>
      <c r="H833" s="289"/>
      <c r="I833" s="275"/>
      <c r="J833" s="275"/>
      <c r="K833" s="277"/>
      <c r="L833" s="278">
        <f>IF(RIGHT(T833)="T",(+H833-G833),0)</f>
        <v>0</v>
      </c>
      <c r="M833" s="278">
        <f>IF(RIGHT(T833)="U",(+H833-G833),0)</f>
        <v>0</v>
      </c>
      <c r="N833" s="278">
        <f>IF(RIGHT(T833)="C",(+H833-G833),0)</f>
        <v>0</v>
      </c>
      <c r="O833" s="278">
        <f>IF(RIGHT(T833)="D",(+H833-G833),0)</f>
        <v>0</v>
      </c>
      <c r="P833" s="275"/>
      <c r="Q833" s="275"/>
      <c r="R833" s="275"/>
      <c r="S833" s="275"/>
      <c r="T833" s="410"/>
      <c r="U833" s="410"/>
      <c r="V833" s="410"/>
      <c r="W833" s="290"/>
      <c r="X833" s="266"/>
      <c r="Y833" s="292"/>
      <c r="Z833" s="292"/>
      <c r="AA833" s="292"/>
      <c r="AB833" s="292"/>
      <c r="AC833" s="282"/>
      <c r="AD833" s="292"/>
      <c r="AE833" s="344"/>
      <c r="AF833" s="344"/>
      <c r="AG833" s="344"/>
      <c r="AH833" s="344"/>
      <c r="AI833" s="259"/>
      <c r="AJ833" s="259"/>
      <c r="AK833" s="259"/>
      <c r="AL833" s="259"/>
      <c r="AM833" s="259"/>
      <c r="AN833" s="259"/>
      <c r="AO833" s="259"/>
      <c r="AP833" s="259"/>
      <c r="AQ833" s="259"/>
      <c r="AR833" s="259"/>
      <c r="AS833" s="259"/>
      <c r="AT833" s="259"/>
      <c r="AU833" s="259"/>
    </row>
    <row r="834" spans="1:47" s="286" customFormat="1" ht="30" customHeight="1">
      <c r="A834" s="270"/>
      <c r="B834" s="262"/>
      <c r="C834" s="368"/>
      <c r="D834" s="274"/>
      <c r="E834" s="274"/>
      <c r="F834" s="275"/>
      <c r="G834" s="289"/>
      <c r="H834" s="289"/>
      <c r="I834" s="275"/>
      <c r="J834" s="275"/>
      <c r="K834" s="277"/>
      <c r="L834" s="278">
        <f>IF(RIGHT(T834)="T",(+H834-G834),0)</f>
        <v>0</v>
      </c>
      <c r="M834" s="278">
        <f>IF(RIGHT(T834)="U",(+H834-G834),0)</f>
        <v>0</v>
      </c>
      <c r="N834" s="278">
        <f>IF(RIGHT(T834)="C",(+H834-G834),0)</f>
        <v>0</v>
      </c>
      <c r="O834" s="278">
        <f>IF(RIGHT(T834)="D",(+H834-G834),0)</f>
        <v>0</v>
      </c>
      <c r="P834" s="275"/>
      <c r="Q834" s="275"/>
      <c r="R834" s="275"/>
      <c r="S834" s="275"/>
      <c r="T834" s="410"/>
      <c r="U834" s="410"/>
      <c r="V834" s="410"/>
      <c r="W834" s="290"/>
      <c r="X834" s="266"/>
      <c r="Y834" s="292"/>
      <c r="Z834" s="292"/>
      <c r="AA834" s="292"/>
      <c r="AB834" s="292"/>
      <c r="AC834" s="282"/>
      <c r="AD834" s="292"/>
      <c r="AE834" s="344"/>
      <c r="AF834" s="344"/>
      <c r="AG834" s="344"/>
      <c r="AH834" s="344"/>
      <c r="AI834" s="259"/>
      <c r="AJ834" s="259"/>
      <c r="AK834" s="259"/>
      <c r="AL834" s="259"/>
      <c r="AM834" s="259"/>
      <c r="AN834" s="259"/>
      <c r="AO834" s="259"/>
      <c r="AP834" s="259"/>
      <c r="AQ834" s="259"/>
      <c r="AR834" s="259"/>
      <c r="AS834" s="259"/>
      <c r="AT834" s="259"/>
      <c r="AU834" s="259"/>
    </row>
    <row r="835" spans="1:47" s="286" customFormat="1" ht="30" customHeight="1">
      <c r="A835" s="270"/>
      <c r="B835" s="262"/>
      <c r="C835" s="293" t="s">
        <v>47</v>
      </c>
      <c r="D835" s="292"/>
      <c r="E835" s="274"/>
      <c r="F835" s="275" t="s">
        <v>43</v>
      </c>
      <c r="G835" s="294"/>
      <c r="H835" s="294"/>
      <c r="I835" s="275" t="s">
        <v>43</v>
      </c>
      <c r="J835" s="275" t="s">
        <v>43</v>
      </c>
      <c r="K835" s="275" t="s">
        <v>43</v>
      </c>
      <c r="L835" s="278">
        <f>SUM(L832:L834)</f>
        <v>0</v>
      </c>
      <c r="M835" s="278">
        <f t="shared" ref="M835:O835" si="287">SUM(M832:M834)</f>
        <v>0</v>
      </c>
      <c r="N835" s="278">
        <f t="shared" si="287"/>
        <v>0</v>
      </c>
      <c r="O835" s="278">
        <f t="shared" si="287"/>
        <v>0</v>
      </c>
      <c r="P835" s="275"/>
      <c r="Q835" s="275"/>
      <c r="R835" s="275"/>
      <c r="S835" s="275"/>
      <c r="T835" s="292"/>
      <c r="U835" s="292"/>
      <c r="V835" s="292"/>
      <c r="W835" s="308"/>
      <c r="X835" s="266"/>
      <c r="Y835" s="282">
        <f>$AE$9-((N835*24))</f>
        <v>744</v>
      </c>
      <c r="Z835" s="274">
        <v>240</v>
      </c>
      <c r="AA835" s="273"/>
      <c r="AB835" s="283">
        <f t="shared" ref="AB835" si="288">Z835</f>
        <v>240</v>
      </c>
      <c r="AC835" s="282">
        <f>(AB835*(Y835-L835*24))/Y835</f>
        <v>240</v>
      </c>
      <c r="AD835" s="282">
        <f t="shared" ref="AD835" si="289">(AC835/AB835)*100</f>
        <v>100</v>
      </c>
      <c r="AE835" s="344"/>
      <c r="AF835" s="344"/>
      <c r="AG835" s="344"/>
      <c r="AH835" s="344"/>
      <c r="AI835" s="259"/>
      <c r="AJ835" s="259"/>
      <c r="AK835" s="259"/>
      <c r="AL835" s="259"/>
      <c r="AM835" s="259"/>
      <c r="AN835" s="259"/>
      <c r="AO835" s="259"/>
      <c r="AP835" s="259"/>
      <c r="AQ835" s="259"/>
      <c r="AR835" s="259"/>
      <c r="AS835" s="259"/>
      <c r="AT835" s="259"/>
      <c r="AU835" s="259"/>
    </row>
    <row r="836" spans="1:47" s="286" customFormat="1" ht="30" customHeight="1">
      <c r="A836" s="270">
        <v>5</v>
      </c>
      <c r="B836" s="262" t="s">
        <v>343</v>
      </c>
      <c r="C836" s="368" t="s">
        <v>344</v>
      </c>
      <c r="D836" s="274">
        <v>80</v>
      </c>
      <c r="E836" s="274" t="s">
        <v>534</v>
      </c>
      <c r="F836" s="275" t="s">
        <v>43</v>
      </c>
      <c r="G836" s="345"/>
      <c r="H836" s="345"/>
      <c r="I836" s="369"/>
      <c r="J836" s="369"/>
      <c r="K836" s="369"/>
      <c r="L836" s="278">
        <f>IF(RIGHT(T836)="T",(+H836-G836),0)</f>
        <v>0</v>
      </c>
      <c r="M836" s="278">
        <f>IF(RIGHT(T836)="U",(+H836-G836),0)</f>
        <v>0</v>
      </c>
      <c r="N836" s="278">
        <f>IF(RIGHT(T836)="C",(+H836-G836),0)</f>
        <v>0</v>
      </c>
      <c r="O836" s="278">
        <f>IF(RIGHT(T836)="D",(+H836-G836),0)</f>
        <v>0</v>
      </c>
      <c r="P836" s="378"/>
      <c r="Q836" s="378"/>
      <c r="R836" s="378"/>
      <c r="S836" s="378"/>
      <c r="T836" s="378"/>
      <c r="U836" s="378"/>
      <c r="V836" s="378"/>
      <c r="W836" s="386"/>
      <c r="X836" s="266"/>
      <c r="Y836" s="282">
        <f>$AE$9-((N836*24))</f>
        <v>744</v>
      </c>
      <c r="Z836" s="274">
        <v>80</v>
      </c>
      <c r="AA836" s="273"/>
      <c r="AB836" s="283">
        <f t="shared" si="282"/>
        <v>80</v>
      </c>
      <c r="AC836" s="282">
        <f>(AB836*(Y836-L836*24))/Y836</f>
        <v>80</v>
      </c>
      <c r="AD836" s="282">
        <f t="shared" si="283"/>
        <v>100</v>
      </c>
      <c r="AE836" s="344"/>
      <c r="AF836" s="344"/>
      <c r="AG836" s="344"/>
      <c r="AH836" s="344"/>
      <c r="AI836" s="259"/>
      <c r="AJ836" s="259"/>
      <c r="AK836" s="259"/>
      <c r="AL836" s="259"/>
      <c r="AM836" s="259"/>
      <c r="AN836" s="259"/>
      <c r="AO836" s="259"/>
      <c r="AP836" s="259"/>
      <c r="AQ836" s="259"/>
      <c r="AR836" s="259"/>
      <c r="AS836" s="259"/>
      <c r="AT836" s="259"/>
      <c r="AU836" s="259"/>
    </row>
    <row r="837" spans="1:47" s="286" customFormat="1" ht="30" customHeight="1">
      <c r="A837" s="270"/>
      <c r="B837" s="262"/>
      <c r="C837" s="368"/>
      <c r="D837" s="274"/>
      <c r="E837" s="274"/>
      <c r="F837" s="275"/>
      <c r="G837" s="345"/>
      <c r="H837" s="345"/>
      <c r="I837" s="369"/>
      <c r="J837" s="369"/>
      <c r="K837" s="369"/>
      <c r="L837" s="278"/>
      <c r="M837" s="278"/>
      <c r="N837" s="278"/>
      <c r="O837" s="278"/>
      <c r="P837" s="378"/>
      <c r="Q837" s="378"/>
      <c r="R837" s="378"/>
      <c r="S837" s="378"/>
      <c r="T837" s="378"/>
      <c r="U837" s="378"/>
      <c r="V837" s="378"/>
      <c r="W837" s="386"/>
      <c r="X837" s="266"/>
      <c r="Y837" s="282"/>
      <c r="Z837" s="274"/>
      <c r="AA837" s="273"/>
      <c r="AB837" s="283"/>
      <c r="AC837" s="282"/>
      <c r="AD837" s="282"/>
      <c r="AE837" s="344"/>
      <c r="AF837" s="344"/>
      <c r="AG837" s="344"/>
      <c r="AH837" s="344"/>
      <c r="AI837" s="259"/>
      <c r="AJ837" s="259"/>
      <c r="AK837" s="259"/>
      <c r="AL837" s="259"/>
      <c r="AM837" s="259"/>
      <c r="AN837" s="259"/>
      <c r="AO837" s="259"/>
      <c r="AP837" s="259"/>
      <c r="AQ837" s="259"/>
      <c r="AR837" s="259"/>
      <c r="AS837" s="259"/>
      <c r="AT837" s="259"/>
      <c r="AU837" s="259"/>
    </row>
    <row r="838" spans="1:47" s="286" customFormat="1" ht="30" customHeight="1">
      <c r="A838" s="270">
        <v>6</v>
      </c>
      <c r="B838" s="262" t="s">
        <v>345</v>
      </c>
      <c r="C838" s="368" t="s">
        <v>346</v>
      </c>
      <c r="D838" s="274">
        <v>125</v>
      </c>
      <c r="E838" s="274" t="s">
        <v>534</v>
      </c>
      <c r="F838" s="275" t="s">
        <v>43</v>
      </c>
      <c r="G838" s="313"/>
      <c r="H838" s="313"/>
      <c r="I838" s="369"/>
      <c r="J838" s="369"/>
      <c r="K838" s="369"/>
      <c r="L838" s="278">
        <f>IF(RIGHT(T838)="T",(+H838-G838),0)</f>
        <v>0</v>
      </c>
      <c r="M838" s="278">
        <f>IF(RIGHT(T838)="U",(+H838-G838),0)</f>
        <v>0</v>
      </c>
      <c r="N838" s="278">
        <f>IF(RIGHT(T838)="C",(+H838-G838),0)</f>
        <v>0</v>
      </c>
      <c r="O838" s="278">
        <f>IF(RIGHT(T838)="D",(+H838-G838),0)</f>
        <v>0</v>
      </c>
      <c r="P838" s="378"/>
      <c r="Q838" s="378"/>
      <c r="R838" s="378"/>
      <c r="S838" s="378"/>
      <c r="T838" s="188"/>
      <c r="U838" s="188"/>
      <c r="V838" s="188"/>
      <c r="W838" s="326"/>
      <c r="X838" s="266"/>
      <c r="Y838" s="282">
        <f>$AE$9-((N838*24))</f>
        <v>744</v>
      </c>
      <c r="Z838" s="274">
        <v>125</v>
      </c>
      <c r="AA838" s="273"/>
      <c r="AB838" s="283">
        <f t="shared" si="282"/>
        <v>125</v>
      </c>
      <c r="AC838" s="282">
        <f>(AB838*(Y838-L838*24))/Y838</f>
        <v>125</v>
      </c>
      <c r="AD838" s="282">
        <f t="shared" si="283"/>
        <v>100</v>
      </c>
      <c r="AE838" s="344"/>
      <c r="AF838" s="344"/>
      <c r="AG838" s="344"/>
      <c r="AH838" s="344"/>
      <c r="AI838" s="259"/>
      <c r="AJ838" s="259"/>
      <c r="AK838" s="259"/>
      <c r="AL838" s="259"/>
      <c r="AM838" s="259"/>
      <c r="AN838" s="259"/>
      <c r="AO838" s="259"/>
      <c r="AP838" s="259"/>
      <c r="AQ838" s="259"/>
      <c r="AR838" s="259"/>
      <c r="AS838" s="259"/>
      <c r="AT838" s="259"/>
      <c r="AU838" s="259"/>
    </row>
    <row r="839" spans="1:47" s="286" customFormat="1" ht="30" customHeight="1">
      <c r="A839" s="270"/>
      <c r="B839" s="262"/>
      <c r="C839" s="368"/>
      <c r="D839" s="274"/>
      <c r="E839" s="274"/>
      <c r="F839" s="275"/>
      <c r="G839" s="313"/>
      <c r="H839" s="313"/>
      <c r="I839" s="369"/>
      <c r="J839" s="369"/>
      <c r="K839" s="369"/>
      <c r="L839" s="278"/>
      <c r="M839" s="278"/>
      <c r="N839" s="278"/>
      <c r="O839" s="278"/>
      <c r="P839" s="378"/>
      <c r="Q839" s="378"/>
      <c r="R839" s="378"/>
      <c r="S839" s="378"/>
      <c r="T839" s="188"/>
      <c r="U839" s="188"/>
      <c r="V839" s="188"/>
      <c r="W839" s="326"/>
      <c r="X839" s="266"/>
      <c r="Y839" s="282"/>
      <c r="Z839" s="274"/>
      <c r="AA839" s="273"/>
      <c r="AB839" s="283"/>
      <c r="AC839" s="282"/>
      <c r="AD839" s="282"/>
      <c r="AE839" s="344"/>
      <c r="AF839" s="344"/>
      <c r="AG839" s="344"/>
      <c r="AH839" s="344"/>
      <c r="AI839" s="259"/>
      <c r="AJ839" s="259"/>
      <c r="AK839" s="259"/>
      <c r="AL839" s="259"/>
      <c r="AM839" s="259"/>
      <c r="AN839" s="259"/>
      <c r="AO839" s="259"/>
      <c r="AP839" s="259"/>
      <c r="AQ839" s="259"/>
      <c r="AR839" s="259"/>
      <c r="AS839" s="259"/>
      <c r="AT839" s="259"/>
      <c r="AU839" s="259"/>
    </row>
    <row r="840" spans="1:47" s="286" customFormat="1" ht="30" customHeight="1">
      <c r="A840" s="270">
        <v>7</v>
      </c>
      <c r="B840" s="262" t="s">
        <v>347</v>
      </c>
      <c r="C840" s="368" t="s">
        <v>348</v>
      </c>
      <c r="D840" s="274">
        <v>80</v>
      </c>
      <c r="E840" s="274" t="s">
        <v>534</v>
      </c>
      <c r="F840" s="275" t="s">
        <v>43</v>
      </c>
      <c r="G840" s="313"/>
      <c r="H840" s="313"/>
      <c r="I840" s="275" t="s">
        <v>43</v>
      </c>
      <c r="J840" s="275" t="s">
        <v>43</v>
      </c>
      <c r="K840" s="277"/>
      <c r="L840" s="278">
        <f>IF(RIGHT(T840)="T",(+H840-G840),0)</f>
        <v>0</v>
      </c>
      <c r="M840" s="278">
        <f>IF(RIGHT(T840)="U",(+H840-G840),0)</f>
        <v>0</v>
      </c>
      <c r="N840" s="278">
        <f>IF(RIGHT(T840)="C",(+H840-G840),0)</f>
        <v>0</v>
      </c>
      <c r="O840" s="278">
        <f>IF(RIGHT(T840)="D",(+H840-G840),0)</f>
        <v>0</v>
      </c>
      <c r="P840" s="275"/>
      <c r="Q840" s="275"/>
      <c r="R840" s="275"/>
      <c r="S840" s="275"/>
      <c r="T840" s="188"/>
      <c r="U840" s="188"/>
      <c r="V840" s="188"/>
      <c r="W840" s="326"/>
      <c r="X840" s="266"/>
      <c r="Y840" s="292"/>
      <c r="Z840" s="292"/>
      <c r="AA840" s="292"/>
      <c r="AB840" s="292"/>
      <c r="AC840" s="282"/>
      <c r="AD840" s="292"/>
      <c r="AE840" s="344"/>
      <c r="AF840" s="344"/>
      <c r="AG840" s="344"/>
      <c r="AH840" s="344"/>
      <c r="AI840" s="259"/>
      <c r="AJ840" s="259"/>
      <c r="AK840" s="259"/>
      <c r="AL840" s="259"/>
      <c r="AM840" s="259"/>
      <c r="AN840" s="259"/>
      <c r="AO840" s="259"/>
      <c r="AP840" s="259"/>
      <c r="AQ840" s="259"/>
      <c r="AR840" s="259"/>
      <c r="AS840" s="259"/>
      <c r="AT840" s="259"/>
      <c r="AU840" s="259"/>
    </row>
    <row r="841" spans="1:47" s="286" customFormat="1" ht="30" customHeight="1">
      <c r="A841" s="270"/>
      <c r="B841" s="262"/>
      <c r="C841" s="368"/>
      <c r="D841" s="274"/>
      <c r="E841" s="274"/>
      <c r="F841" s="275" t="s">
        <v>43</v>
      </c>
      <c r="G841" s="323"/>
      <c r="H841" s="323"/>
      <c r="I841" s="275" t="s">
        <v>43</v>
      </c>
      <c r="J841" s="275" t="s">
        <v>43</v>
      </c>
      <c r="K841" s="277"/>
      <c r="L841" s="278">
        <f>IF(RIGHT(T841)="T",(+H841-G841),0)</f>
        <v>0</v>
      </c>
      <c r="M841" s="278">
        <f>IF(RIGHT(T841)="U",(+H841-G841),0)</f>
        <v>0</v>
      </c>
      <c r="N841" s="278">
        <f>IF(RIGHT(T841)="C",(+H841-G841),0)</f>
        <v>0</v>
      </c>
      <c r="O841" s="278">
        <f>IF(RIGHT(T841)="D",(+H841-G841),0)</f>
        <v>0</v>
      </c>
      <c r="P841" s="275"/>
      <c r="Q841" s="275"/>
      <c r="R841" s="275"/>
      <c r="S841" s="275"/>
      <c r="T841" s="329"/>
      <c r="U841" s="329"/>
      <c r="V841" s="329"/>
      <c r="W841" s="411"/>
      <c r="X841" s="266"/>
      <c r="Y841" s="292"/>
      <c r="Z841" s="292"/>
      <c r="AA841" s="292"/>
      <c r="AB841" s="292"/>
      <c r="AC841" s="282"/>
      <c r="AD841" s="292"/>
      <c r="AE841" s="344"/>
      <c r="AF841" s="344"/>
      <c r="AG841" s="344"/>
      <c r="AH841" s="344"/>
      <c r="AI841" s="259"/>
      <c r="AJ841" s="259"/>
      <c r="AK841" s="259"/>
      <c r="AL841" s="259"/>
      <c r="AM841" s="259"/>
      <c r="AN841" s="259"/>
      <c r="AO841" s="259"/>
      <c r="AP841" s="259"/>
      <c r="AQ841" s="259"/>
      <c r="AR841" s="259"/>
      <c r="AS841" s="259"/>
      <c r="AT841" s="259"/>
      <c r="AU841" s="259"/>
    </row>
    <row r="842" spans="1:47" s="286" customFormat="1" ht="30" customHeight="1">
      <c r="A842" s="291"/>
      <c r="B842" s="292"/>
      <c r="C842" s="293" t="s">
        <v>47</v>
      </c>
      <c r="D842" s="292"/>
      <c r="E842" s="274"/>
      <c r="F842" s="275" t="s">
        <v>43</v>
      </c>
      <c r="G842" s="294"/>
      <c r="H842" s="294"/>
      <c r="I842" s="275" t="s">
        <v>43</v>
      </c>
      <c r="J842" s="275" t="s">
        <v>43</v>
      </c>
      <c r="K842" s="275" t="s">
        <v>43</v>
      </c>
      <c r="L842" s="278">
        <f>SUM(L840:L840)</f>
        <v>0</v>
      </c>
      <c r="M842" s="278">
        <f>SUM(M840:M840)</f>
        <v>0</v>
      </c>
      <c r="N842" s="278">
        <f>SUM(N840:N840)</f>
        <v>0</v>
      </c>
      <c r="O842" s="278">
        <f>SUM(O840:O841)</f>
        <v>0</v>
      </c>
      <c r="P842" s="275"/>
      <c r="Q842" s="275"/>
      <c r="R842" s="275"/>
      <c r="S842" s="275"/>
      <c r="T842" s="292"/>
      <c r="U842" s="292"/>
      <c r="V842" s="292"/>
      <c r="W842" s="308"/>
      <c r="X842" s="266"/>
      <c r="Y842" s="282">
        <f>$AE$9-((N842*24))</f>
        <v>744</v>
      </c>
      <c r="Z842" s="274">
        <v>80</v>
      </c>
      <c r="AA842" s="273"/>
      <c r="AB842" s="283">
        <f t="shared" ref="AB842" si="290">Z842</f>
        <v>80</v>
      </c>
      <c r="AC842" s="282">
        <f>(AB842*(Y842-L842*24))/Y842</f>
        <v>80</v>
      </c>
      <c r="AD842" s="282">
        <f t="shared" ref="AD842" si="291">(AC842/AB842)*100</f>
        <v>100</v>
      </c>
      <c r="AE842" s="344"/>
      <c r="AF842" s="344"/>
      <c r="AG842" s="344"/>
      <c r="AH842" s="344"/>
      <c r="AI842" s="259"/>
      <c r="AJ842" s="259"/>
      <c r="AK842" s="259"/>
      <c r="AL842" s="259"/>
      <c r="AM842" s="259"/>
      <c r="AN842" s="259"/>
      <c r="AO842" s="259"/>
      <c r="AP842" s="259"/>
      <c r="AQ842" s="259"/>
      <c r="AR842" s="259"/>
      <c r="AS842" s="259"/>
      <c r="AT842" s="259"/>
      <c r="AU842" s="259"/>
    </row>
    <row r="843" spans="1:47" s="296" customFormat="1" ht="30" customHeight="1">
      <c r="A843" s="298">
        <v>8</v>
      </c>
      <c r="B843" s="327" t="s">
        <v>349</v>
      </c>
      <c r="C843" s="412" t="s">
        <v>350</v>
      </c>
      <c r="D843" s="274">
        <v>125</v>
      </c>
      <c r="E843" s="274" t="s">
        <v>534</v>
      </c>
      <c r="F843" s="275" t="s">
        <v>43</v>
      </c>
      <c r="G843" s="305"/>
      <c r="H843" s="305"/>
      <c r="I843" s="275" t="s">
        <v>43</v>
      </c>
      <c r="J843" s="275" t="s">
        <v>43</v>
      </c>
      <c r="K843" s="277"/>
      <c r="L843" s="278">
        <f>IF(RIGHT(T843)="T",(+H843-G843),0)</f>
        <v>0</v>
      </c>
      <c r="M843" s="278">
        <f>IF(RIGHT(T843)="U",(+H843-G843),0)</f>
        <v>0</v>
      </c>
      <c r="N843" s="278">
        <f>IF(RIGHT(T843)="C",(+H843-G843),0)</f>
        <v>0</v>
      </c>
      <c r="O843" s="278">
        <f>IF(RIGHT(T843)="D",(+H843-G843),0)</f>
        <v>0</v>
      </c>
      <c r="P843" s="275"/>
      <c r="Q843" s="275"/>
      <c r="R843" s="275"/>
      <c r="S843" s="275"/>
      <c r="T843" s="413"/>
      <c r="U843" s="413"/>
      <c r="V843" s="413"/>
      <c r="W843" s="307"/>
      <c r="X843" s="266"/>
      <c r="Y843" s="292"/>
      <c r="Z843" s="292"/>
      <c r="AA843" s="292"/>
      <c r="AB843" s="292"/>
      <c r="AC843" s="282"/>
      <c r="AD843" s="292"/>
    </row>
    <row r="844" spans="1:47" s="296" customFormat="1" ht="30" customHeight="1">
      <c r="A844" s="298"/>
      <c r="B844" s="327"/>
      <c r="C844" s="412"/>
      <c r="D844" s="274"/>
      <c r="E844" s="274"/>
      <c r="F844" s="275"/>
      <c r="G844" s="186"/>
      <c r="H844" s="186"/>
      <c r="I844" s="275"/>
      <c r="J844" s="275"/>
      <c r="K844" s="277"/>
      <c r="L844" s="278">
        <f>IF(RIGHT(T844)="T",(+H844-G844),0)</f>
        <v>0</v>
      </c>
      <c r="M844" s="278">
        <f>IF(RIGHT(T844)="U",(+H844-G844),0)</f>
        <v>0</v>
      </c>
      <c r="N844" s="278">
        <f>IF(RIGHT(T844)="C",(+H844-G844),0)</f>
        <v>0</v>
      </c>
      <c r="O844" s="278">
        <f>IF(RIGHT(T844)="D",(+H844-G844),0)</f>
        <v>0</v>
      </c>
      <c r="P844" s="275"/>
      <c r="Q844" s="275"/>
      <c r="R844" s="275"/>
      <c r="S844" s="275"/>
      <c r="T844" s="188"/>
      <c r="U844" s="188"/>
      <c r="V844" s="188"/>
      <c r="W844" s="287"/>
      <c r="X844" s="266"/>
      <c r="Y844" s="292"/>
      <c r="Z844" s="292"/>
      <c r="AA844" s="292"/>
      <c r="AB844" s="292"/>
      <c r="AC844" s="282"/>
      <c r="AD844" s="292"/>
    </row>
    <row r="845" spans="1:47" s="297" customFormat="1" ht="30" customHeight="1">
      <c r="A845" s="291"/>
      <c r="B845" s="292"/>
      <c r="C845" s="293" t="s">
        <v>47</v>
      </c>
      <c r="D845" s="292"/>
      <c r="E845" s="274"/>
      <c r="F845" s="275" t="s">
        <v>43</v>
      </c>
      <c r="G845" s="303"/>
      <c r="H845" s="303"/>
      <c r="I845" s="275" t="s">
        <v>43</v>
      </c>
      <c r="J845" s="275" t="s">
        <v>43</v>
      </c>
      <c r="K845" s="275" t="s">
        <v>43</v>
      </c>
      <c r="L845" s="278">
        <f>SUM(L843:L844)</f>
        <v>0</v>
      </c>
      <c r="M845" s="278">
        <f t="shared" ref="M845:O845" si="292">SUM(M843:M844)</f>
        <v>0</v>
      </c>
      <c r="N845" s="278">
        <f t="shared" si="292"/>
        <v>0</v>
      </c>
      <c r="O845" s="278">
        <f t="shared" si="292"/>
        <v>0</v>
      </c>
      <c r="P845" s="275"/>
      <c r="Q845" s="275"/>
      <c r="R845" s="275"/>
      <c r="S845" s="275"/>
      <c r="T845" s="292"/>
      <c r="U845" s="292"/>
      <c r="V845" s="292"/>
      <c r="W845" s="308"/>
      <c r="X845" s="266"/>
      <c r="Y845" s="282">
        <f>$AE$9-((N845*24))</f>
        <v>744</v>
      </c>
      <c r="Z845" s="274">
        <v>125</v>
      </c>
      <c r="AA845" s="273"/>
      <c r="AB845" s="283">
        <f t="shared" ref="AB845" si="293">Z845</f>
        <v>125</v>
      </c>
      <c r="AC845" s="282">
        <f>(AB845*(Y845-L845*24))/Y845</f>
        <v>125</v>
      </c>
      <c r="AD845" s="282">
        <f t="shared" ref="AD845" si="294">(AC845/AB845)*100</f>
        <v>100</v>
      </c>
      <c r="AE845" s="296"/>
    </row>
    <row r="846" spans="1:47" s="286" customFormat="1" ht="30" customHeight="1">
      <c r="A846" s="270">
        <v>9</v>
      </c>
      <c r="B846" s="262" t="s">
        <v>351</v>
      </c>
      <c r="C846" s="368" t="s">
        <v>352</v>
      </c>
      <c r="D846" s="274">
        <v>125</v>
      </c>
      <c r="E846" s="274" t="s">
        <v>534</v>
      </c>
      <c r="F846" s="275" t="s">
        <v>43</v>
      </c>
      <c r="G846" s="313"/>
      <c r="H846" s="313"/>
      <c r="I846" s="275" t="s">
        <v>43</v>
      </c>
      <c r="J846" s="275" t="s">
        <v>43</v>
      </c>
      <c r="K846" s="277"/>
      <c r="L846" s="278">
        <f>IF(RIGHT(T846)="T",(+H846-G846),0)</f>
        <v>0</v>
      </c>
      <c r="M846" s="278">
        <f>IF(RIGHT(T846)="U",(+H846-G846),0)</f>
        <v>0</v>
      </c>
      <c r="N846" s="278">
        <f>IF(RIGHT(T846)="C",(+H846-G846),0)</f>
        <v>0</v>
      </c>
      <c r="O846" s="278">
        <f>IF(RIGHT(T846)="D",(+H846-G846),0)</f>
        <v>0</v>
      </c>
      <c r="P846" s="275"/>
      <c r="Q846" s="275"/>
      <c r="R846" s="275"/>
      <c r="S846" s="275"/>
      <c r="T846" s="188"/>
      <c r="U846" s="188"/>
      <c r="V846" s="188"/>
      <c r="W846" s="326"/>
      <c r="X846" s="266"/>
      <c r="Y846" s="292"/>
      <c r="Z846" s="292"/>
      <c r="AA846" s="292"/>
      <c r="AB846" s="292"/>
      <c r="AC846" s="282"/>
      <c r="AD846" s="292"/>
      <c r="AE846" s="344"/>
      <c r="AF846" s="344"/>
      <c r="AG846" s="344"/>
      <c r="AH846" s="344"/>
      <c r="AI846" s="259"/>
      <c r="AJ846" s="259"/>
      <c r="AK846" s="259"/>
      <c r="AL846" s="259"/>
      <c r="AM846" s="259"/>
      <c r="AN846" s="259"/>
      <c r="AO846" s="259"/>
      <c r="AP846" s="259"/>
      <c r="AQ846" s="259"/>
      <c r="AR846" s="259"/>
      <c r="AS846" s="259"/>
      <c r="AT846" s="259"/>
      <c r="AU846" s="259"/>
    </row>
    <row r="847" spans="1:47" s="286" customFormat="1" ht="30" customHeight="1">
      <c r="A847" s="270"/>
      <c r="B847" s="262"/>
      <c r="C847" s="368"/>
      <c r="D847" s="274"/>
      <c r="E847" s="274"/>
      <c r="F847" s="275" t="s">
        <v>43</v>
      </c>
      <c r="G847" s="323"/>
      <c r="H847" s="323"/>
      <c r="I847" s="275" t="s">
        <v>43</v>
      </c>
      <c r="J847" s="275" t="s">
        <v>43</v>
      </c>
      <c r="K847" s="277"/>
      <c r="L847" s="278">
        <f>IF(RIGHT(T847)="T",(+H847-G847),0)</f>
        <v>0</v>
      </c>
      <c r="M847" s="278">
        <f>IF(RIGHT(T847)="U",(+H847-G847),0)</f>
        <v>0</v>
      </c>
      <c r="N847" s="278">
        <f>IF(RIGHT(T847)="C",(+H847-G847),0)</f>
        <v>0</v>
      </c>
      <c r="O847" s="278">
        <f>IF(RIGHT(T847)="D",(+H847-G847),0)</f>
        <v>0</v>
      </c>
      <c r="P847" s="275"/>
      <c r="Q847" s="275"/>
      <c r="R847" s="275"/>
      <c r="S847" s="275"/>
      <c r="T847" s="329"/>
      <c r="U847" s="329"/>
      <c r="V847" s="329"/>
      <c r="W847" s="411"/>
      <c r="X847" s="266"/>
      <c r="Y847" s="292"/>
      <c r="Z847" s="292"/>
      <c r="AA847" s="292"/>
      <c r="AB847" s="292"/>
      <c r="AC847" s="282"/>
      <c r="AD847" s="292"/>
      <c r="AE847" s="344"/>
      <c r="AF847" s="344"/>
      <c r="AG847" s="344"/>
      <c r="AH847" s="344"/>
      <c r="AI847" s="259"/>
      <c r="AJ847" s="259"/>
      <c r="AK847" s="259"/>
      <c r="AL847" s="259"/>
      <c r="AM847" s="259"/>
      <c r="AN847" s="259"/>
      <c r="AO847" s="259"/>
      <c r="AP847" s="259"/>
      <c r="AQ847" s="259"/>
      <c r="AR847" s="259"/>
      <c r="AS847" s="259"/>
      <c r="AT847" s="259"/>
      <c r="AU847" s="259"/>
    </row>
    <row r="848" spans="1:47" s="286" customFormat="1" ht="30" customHeight="1">
      <c r="A848" s="291"/>
      <c r="B848" s="292"/>
      <c r="C848" s="293" t="s">
        <v>47</v>
      </c>
      <c r="D848" s="292"/>
      <c r="E848" s="274"/>
      <c r="F848" s="275" t="s">
        <v>43</v>
      </c>
      <c r="G848" s="294"/>
      <c r="H848" s="294"/>
      <c r="I848" s="275" t="s">
        <v>43</v>
      </c>
      <c r="J848" s="275" t="s">
        <v>43</v>
      </c>
      <c r="K848" s="275" t="s">
        <v>43</v>
      </c>
      <c r="L848" s="278">
        <f>SUM(L846:L846)</f>
        <v>0</v>
      </c>
      <c r="M848" s="278">
        <f>SUM(M846:M846)</f>
        <v>0</v>
      </c>
      <c r="N848" s="278">
        <f>SUM(N846:N846)</f>
        <v>0</v>
      </c>
      <c r="O848" s="278">
        <f>SUM(O846:O847)</f>
        <v>0</v>
      </c>
      <c r="P848" s="275"/>
      <c r="Q848" s="275"/>
      <c r="R848" s="275"/>
      <c r="S848" s="275"/>
      <c r="T848" s="292"/>
      <c r="U848" s="292"/>
      <c r="V848" s="292"/>
      <c r="W848" s="308"/>
      <c r="X848" s="266"/>
      <c r="Y848" s="282">
        <f>$AE$9-((N848*24))</f>
        <v>744</v>
      </c>
      <c r="Z848" s="274">
        <v>125</v>
      </c>
      <c r="AA848" s="273"/>
      <c r="AB848" s="283">
        <f t="shared" ref="AB848" si="295">Z848</f>
        <v>125</v>
      </c>
      <c r="AC848" s="282">
        <f>(AB848*(Y848-L848*24))/Y848</f>
        <v>125</v>
      </c>
      <c r="AD848" s="282">
        <f t="shared" ref="AD848" si="296">(AC848/AB848)*100</f>
        <v>100</v>
      </c>
      <c r="AE848" s="344"/>
      <c r="AF848" s="344"/>
      <c r="AG848" s="344"/>
      <c r="AH848" s="344"/>
      <c r="AI848" s="259"/>
      <c r="AJ848" s="259"/>
      <c r="AK848" s="259"/>
      <c r="AL848" s="259"/>
      <c r="AM848" s="259"/>
      <c r="AN848" s="259"/>
      <c r="AO848" s="259"/>
      <c r="AP848" s="259"/>
      <c r="AQ848" s="259"/>
      <c r="AR848" s="259"/>
      <c r="AS848" s="259"/>
      <c r="AT848" s="259"/>
      <c r="AU848" s="259"/>
    </row>
    <row r="849" spans="1:47" s="286" customFormat="1" ht="30" customHeight="1">
      <c r="A849" s="270">
        <v>10</v>
      </c>
      <c r="B849" s="262" t="s">
        <v>353</v>
      </c>
      <c r="C849" s="368" t="s">
        <v>354</v>
      </c>
      <c r="D849" s="274">
        <v>125</v>
      </c>
      <c r="E849" s="274" t="s">
        <v>534</v>
      </c>
      <c r="F849" s="275" t="s">
        <v>43</v>
      </c>
      <c r="G849" s="186"/>
      <c r="H849" s="186"/>
      <c r="I849" s="275" t="s">
        <v>43</v>
      </c>
      <c r="J849" s="275" t="s">
        <v>43</v>
      </c>
      <c r="K849" s="275" t="s">
        <v>43</v>
      </c>
      <c r="L849" s="278">
        <f>IF(RIGHT(T849)="T",(+H849-G849),0)</f>
        <v>0</v>
      </c>
      <c r="M849" s="278">
        <f>IF(RIGHT(T849)="U",(+H849-G849),0)</f>
        <v>0</v>
      </c>
      <c r="N849" s="278">
        <f>IF(RIGHT(T849)="C",(+H849-G849),0)</f>
        <v>0</v>
      </c>
      <c r="O849" s="278">
        <f>IF(RIGHT(T849)="D",(+H849-G849),0)</f>
        <v>0</v>
      </c>
      <c r="P849" s="275"/>
      <c r="Q849" s="275"/>
      <c r="R849" s="275"/>
      <c r="S849" s="275"/>
      <c r="T849" s="188"/>
      <c r="U849" s="188"/>
      <c r="V849" s="188"/>
      <c r="W849" s="302"/>
      <c r="X849" s="266"/>
      <c r="Y849" s="292"/>
      <c r="Z849" s="292"/>
      <c r="AA849" s="292"/>
      <c r="AB849" s="292"/>
      <c r="AC849" s="282"/>
      <c r="AD849" s="292"/>
      <c r="AE849" s="344"/>
      <c r="AF849" s="344"/>
      <c r="AG849" s="344"/>
      <c r="AH849" s="344"/>
      <c r="AI849" s="259"/>
      <c r="AJ849" s="259"/>
      <c r="AK849" s="259"/>
      <c r="AL849" s="259"/>
      <c r="AM849" s="259"/>
      <c r="AN849" s="259"/>
      <c r="AO849" s="259"/>
      <c r="AP849" s="259"/>
      <c r="AQ849" s="259"/>
      <c r="AR849" s="259"/>
      <c r="AS849" s="259"/>
      <c r="AT849" s="259"/>
      <c r="AU849" s="259"/>
    </row>
    <row r="850" spans="1:47" s="286" customFormat="1" ht="30" customHeight="1">
      <c r="A850" s="373"/>
      <c r="B850" s="374"/>
      <c r="C850" s="375" t="s">
        <v>47</v>
      </c>
      <c r="D850" s="374"/>
      <c r="E850" s="274"/>
      <c r="F850" s="275" t="s">
        <v>43</v>
      </c>
      <c r="G850" s="294"/>
      <c r="H850" s="294"/>
      <c r="I850" s="275" t="s">
        <v>43</v>
      </c>
      <c r="J850" s="275" t="s">
        <v>43</v>
      </c>
      <c r="K850" s="275" t="s">
        <v>43</v>
      </c>
      <c r="L850" s="278">
        <f>SUM(L849:L849)</f>
        <v>0</v>
      </c>
      <c r="M850" s="278">
        <f>SUM(M849:M849)</f>
        <v>0</v>
      </c>
      <c r="N850" s="278">
        <f>SUM(N849:N849)</f>
        <v>0</v>
      </c>
      <c r="O850" s="278">
        <f>SUM(O849:O849)</f>
        <v>0</v>
      </c>
      <c r="P850" s="275"/>
      <c r="Q850" s="275"/>
      <c r="R850" s="275"/>
      <c r="S850" s="275"/>
      <c r="T850" s="374"/>
      <c r="U850" s="374"/>
      <c r="V850" s="374"/>
      <c r="W850" s="376"/>
      <c r="X850" s="266"/>
      <c r="Y850" s="282">
        <f>$AE$9-((N850*24))</f>
        <v>744</v>
      </c>
      <c r="Z850" s="274">
        <v>125</v>
      </c>
      <c r="AA850" s="273"/>
      <c r="AB850" s="283">
        <f t="shared" ref="AB850" si="297">Z850</f>
        <v>125</v>
      </c>
      <c r="AC850" s="282">
        <f>(AB850*(Y850-L850*24))/Y850</f>
        <v>125</v>
      </c>
      <c r="AD850" s="282">
        <f t="shared" ref="AD850" si="298">(AC850/AB850)*100</f>
        <v>100</v>
      </c>
      <c r="AE850" s="344"/>
      <c r="AF850" s="344"/>
      <c r="AG850" s="344"/>
      <c r="AH850" s="344"/>
      <c r="AI850" s="259"/>
      <c r="AJ850" s="259"/>
      <c r="AK850" s="259"/>
      <c r="AL850" s="259"/>
      <c r="AM850" s="259"/>
      <c r="AN850" s="259"/>
      <c r="AO850" s="259"/>
      <c r="AP850" s="259"/>
      <c r="AQ850" s="259"/>
      <c r="AR850" s="259"/>
      <c r="AS850" s="259"/>
      <c r="AT850" s="259"/>
      <c r="AU850" s="259"/>
    </row>
    <row r="851" spans="1:47" s="296" customFormat="1" ht="30" customHeight="1">
      <c r="A851" s="298">
        <v>11</v>
      </c>
      <c r="B851" s="327" t="s">
        <v>355</v>
      </c>
      <c r="C851" s="412" t="s">
        <v>356</v>
      </c>
      <c r="D851" s="274">
        <v>240</v>
      </c>
      <c r="E851" s="274" t="s">
        <v>534</v>
      </c>
      <c r="F851" s="275" t="s">
        <v>43</v>
      </c>
      <c r="G851" s="337"/>
      <c r="H851" s="337"/>
      <c r="I851" s="275" t="s">
        <v>43</v>
      </c>
      <c r="J851" s="275" t="s">
        <v>43</v>
      </c>
      <c r="K851" s="275" t="s">
        <v>43</v>
      </c>
      <c r="L851" s="278">
        <f t="shared" ref="L851:L856" si="299">IF(RIGHT(T851)="T",(+H851-G851),0)</f>
        <v>0</v>
      </c>
      <c r="M851" s="278">
        <f t="shared" ref="M851:M856" si="300">IF(RIGHT(T851)="U",(+H851-G851),0)</f>
        <v>0</v>
      </c>
      <c r="N851" s="278">
        <f t="shared" ref="N851:N856" si="301">IF(RIGHT(T851)="C",(+H851-G851),0)</f>
        <v>0</v>
      </c>
      <c r="O851" s="278">
        <f t="shared" ref="O851:O856" si="302">IF(RIGHT(T851)="D",(+H851-G851),0)</f>
        <v>0</v>
      </c>
      <c r="P851" s="275"/>
      <c r="Q851" s="275"/>
      <c r="R851" s="275"/>
      <c r="S851" s="275"/>
      <c r="T851" s="406"/>
      <c r="U851" s="406"/>
      <c r="V851" s="406"/>
      <c r="W851" s="301"/>
      <c r="X851" s="266"/>
      <c r="Y851" s="292"/>
      <c r="Z851" s="292"/>
      <c r="AA851" s="292"/>
      <c r="AB851" s="292"/>
      <c r="AC851" s="282"/>
      <c r="AD851" s="292"/>
    </row>
    <row r="852" spans="1:47" s="296" customFormat="1" ht="30" customHeight="1">
      <c r="A852" s="298"/>
      <c r="B852" s="327"/>
      <c r="C852" s="412"/>
      <c r="D852" s="274"/>
      <c r="E852" s="274"/>
      <c r="F852" s="275"/>
      <c r="G852" s="337"/>
      <c r="H852" s="337"/>
      <c r="I852" s="275"/>
      <c r="J852" s="275"/>
      <c r="K852" s="275"/>
      <c r="L852" s="278">
        <f t="shared" si="299"/>
        <v>0</v>
      </c>
      <c r="M852" s="278">
        <f t="shared" si="300"/>
        <v>0</v>
      </c>
      <c r="N852" s="278">
        <f t="shared" si="301"/>
        <v>0</v>
      </c>
      <c r="O852" s="278">
        <f t="shared" si="302"/>
        <v>0</v>
      </c>
      <c r="P852" s="275"/>
      <c r="Q852" s="275"/>
      <c r="R852" s="275"/>
      <c r="S852" s="275"/>
      <c r="T852" s="406"/>
      <c r="U852" s="406"/>
      <c r="V852" s="406"/>
      <c r="W852" s="301"/>
      <c r="X852" s="266"/>
      <c r="Y852" s="292"/>
      <c r="Z852" s="292"/>
      <c r="AA852" s="292"/>
      <c r="AB852" s="292"/>
      <c r="AC852" s="282"/>
      <c r="AD852" s="292"/>
    </row>
    <row r="853" spans="1:47" s="296" customFormat="1" ht="30" customHeight="1">
      <c r="A853" s="298"/>
      <c r="B853" s="327"/>
      <c r="C853" s="412"/>
      <c r="D853" s="274"/>
      <c r="E853" s="274"/>
      <c r="F853" s="275"/>
      <c r="G853" s="305"/>
      <c r="H853" s="305"/>
      <c r="I853" s="275"/>
      <c r="J853" s="275"/>
      <c r="K853" s="275"/>
      <c r="L853" s="278">
        <f t="shared" si="299"/>
        <v>0</v>
      </c>
      <c r="M853" s="278">
        <f t="shared" si="300"/>
        <v>0</v>
      </c>
      <c r="N853" s="278">
        <f t="shared" si="301"/>
        <v>0</v>
      </c>
      <c r="O853" s="278">
        <f t="shared" si="302"/>
        <v>0</v>
      </c>
      <c r="P853" s="275"/>
      <c r="Q853" s="275"/>
      <c r="R853" s="275"/>
      <c r="S853" s="275"/>
      <c r="T853" s="413"/>
      <c r="U853" s="413"/>
      <c r="V853" s="413"/>
      <c r="W853" s="307"/>
      <c r="X853" s="266"/>
      <c r="Y853" s="292"/>
      <c r="Z853" s="292"/>
      <c r="AA853" s="292"/>
      <c r="AB853" s="292"/>
      <c r="AC853" s="282"/>
      <c r="AD853" s="292"/>
    </row>
    <row r="854" spans="1:47" s="296" customFormat="1" ht="30" customHeight="1">
      <c r="A854" s="298"/>
      <c r="B854" s="327"/>
      <c r="C854" s="412"/>
      <c r="D854" s="274"/>
      <c r="E854" s="274"/>
      <c r="F854" s="275"/>
      <c r="G854" s="305"/>
      <c r="H854" s="305"/>
      <c r="I854" s="275"/>
      <c r="J854" s="275"/>
      <c r="K854" s="275"/>
      <c r="L854" s="278">
        <f t="shared" si="299"/>
        <v>0</v>
      </c>
      <c r="M854" s="278">
        <f t="shared" si="300"/>
        <v>0</v>
      </c>
      <c r="N854" s="278">
        <f t="shared" si="301"/>
        <v>0</v>
      </c>
      <c r="O854" s="278">
        <f t="shared" si="302"/>
        <v>0</v>
      </c>
      <c r="P854" s="275"/>
      <c r="Q854" s="275"/>
      <c r="R854" s="275"/>
      <c r="S854" s="275"/>
      <c r="T854" s="413"/>
      <c r="U854" s="413"/>
      <c r="V854" s="413"/>
      <c r="W854" s="307"/>
      <c r="X854" s="266"/>
      <c r="Y854" s="292"/>
      <c r="Z854" s="292"/>
      <c r="AA854" s="292"/>
      <c r="AB854" s="292"/>
      <c r="AC854" s="282"/>
      <c r="AD854" s="292"/>
    </row>
    <row r="855" spans="1:47" s="296" customFormat="1" ht="30" customHeight="1">
      <c r="A855" s="298"/>
      <c r="B855" s="327"/>
      <c r="C855" s="412"/>
      <c r="D855" s="274"/>
      <c r="E855" s="274"/>
      <c r="F855" s="275"/>
      <c r="G855" s="289"/>
      <c r="H855" s="289"/>
      <c r="I855" s="275"/>
      <c r="J855" s="275"/>
      <c r="K855" s="275"/>
      <c r="L855" s="278">
        <f t="shared" si="299"/>
        <v>0</v>
      </c>
      <c r="M855" s="278">
        <f t="shared" si="300"/>
        <v>0</v>
      </c>
      <c r="N855" s="278">
        <f t="shared" si="301"/>
        <v>0</v>
      </c>
      <c r="O855" s="278">
        <f t="shared" si="302"/>
        <v>0</v>
      </c>
      <c r="P855" s="275"/>
      <c r="Q855" s="275"/>
      <c r="R855" s="275"/>
      <c r="S855" s="275"/>
      <c r="T855" s="410"/>
      <c r="U855" s="410"/>
      <c r="V855" s="410"/>
      <c r="W855" s="290"/>
      <c r="X855" s="266"/>
      <c r="Y855" s="292"/>
      <c r="Z855" s="292"/>
      <c r="AA855" s="292"/>
      <c r="AB855" s="292"/>
      <c r="AC855" s="282"/>
      <c r="AD855" s="292"/>
    </row>
    <row r="856" spans="1:47" s="296" customFormat="1" ht="30" customHeight="1">
      <c r="A856" s="298"/>
      <c r="B856" s="327"/>
      <c r="C856" s="412"/>
      <c r="D856" s="274"/>
      <c r="E856" s="274"/>
      <c r="F856" s="275" t="s">
        <v>43</v>
      </c>
      <c r="G856" s="289"/>
      <c r="H856" s="289"/>
      <c r="I856" s="275" t="s">
        <v>43</v>
      </c>
      <c r="J856" s="275" t="s">
        <v>43</v>
      </c>
      <c r="K856" s="275" t="s">
        <v>43</v>
      </c>
      <c r="L856" s="278">
        <f t="shared" si="299"/>
        <v>0</v>
      </c>
      <c r="M856" s="278">
        <f t="shared" si="300"/>
        <v>0</v>
      </c>
      <c r="N856" s="278">
        <f t="shared" si="301"/>
        <v>0</v>
      </c>
      <c r="O856" s="278">
        <f t="shared" si="302"/>
        <v>0</v>
      </c>
      <c r="P856" s="275"/>
      <c r="Q856" s="275"/>
      <c r="R856" s="275"/>
      <c r="S856" s="275"/>
      <c r="T856" s="410"/>
      <c r="U856" s="410"/>
      <c r="V856" s="410"/>
      <c r="W856" s="290"/>
      <c r="X856" s="266"/>
      <c r="Y856" s="292"/>
      <c r="Z856" s="292"/>
      <c r="AA856" s="292"/>
      <c r="AB856" s="292"/>
      <c r="AC856" s="282"/>
      <c r="AD856" s="292"/>
    </row>
    <row r="857" spans="1:47" s="297" customFormat="1" ht="30" customHeight="1">
      <c r="A857" s="373"/>
      <c r="B857" s="374"/>
      <c r="C857" s="375" t="s">
        <v>47</v>
      </c>
      <c r="D857" s="374"/>
      <c r="E857" s="274"/>
      <c r="F857" s="275" t="s">
        <v>43</v>
      </c>
      <c r="G857" s="294"/>
      <c r="H857" s="294"/>
      <c r="I857" s="275" t="s">
        <v>43</v>
      </c>
      <c r="J857" s="275" t="s">
        <v>43</v>
      </c>
      <c r="K857" s="275" t="s">
        <v>43</v>
      </c>
      <c r="L857" s="278">
        <f t="shared" ref="L857:N857" si="303">SUM(L851:L856)</f>
        <v>0</v>
      </c>
      <c r="M857" s="278">
        <f t="shared" si="303"/>
        <v>0</v>
      </c>
      <c r="N857" s="278">
        <f t="shared" si="303"/>
        <v>0</v>
      </c>
      <c r="O857" s="278">
        <f>SUM(O851:O856)</f>
        <v>0</v>
      </c>
      <c r="P857" s="275"/>
      <c r="Q857" s="275"/>
      <c r="R857" s="275"/>
      <c r="S857" s="275"/>
      <c r="T857" s="374"/>
      <c r="U857" s="374"/>
      <c r="V857" s="374"/>
      <c r="W857" s="376"/>
      <c r="X857" s="266"/>
      <c r="Y857" s="282">
        <f>$AE$9-((N857*24))</f>
        <v>744</v>
      </c>
      <c r="Z857" s="274">
        <v>240</v>
      </c>
      <c r="AA857" s="273"/>
      <c r="AB857" s="283">
        <f t="shared" ref="AB857" si="304">Z857</f>
        <v>240</v>
      </c>
      <c r="AC857" s="282">
        <f>(AB857*(Y857-L857*24))/Y857</f>
        <v>240</v>
      </c>
      <c r="AD857" s="282">
        <f t="shared" ref="AD857" si="305">(AC857/AB857)*100</f>
        <v>100</v>
      </c>
      <c r="AE857" s="296"/>
    </row>
    <row r="858" spans="1:47" s="286" customFormat="1" ht="30" customHeight="1">
      <c r="A858" s="270">
        <v>12</v>
      </c>
      <c r="B858" s="262" t="s">
        <v>357</v>
      </c>
      <c r="C858" s="368" t="s">
        <v>358</v>
      </c>
      <c r="D858" s="274">
        <v>240</v>
      </c>
      <c r="E858" s="274" t="s">
        <v>534</v>
      </c>
      <c r="F858" s="275" t="s">
        <v>43</v>
      </c>
      <c r="G858" s="305"/>
      <c r="H858" s="305"/>
      <c r="I858" s="275" t="s">
        <v>43</v>
      </c>
      <c r="J858" s="275" t="s">
        <v>43</v>
      </c>
      <c r="K858" s="277"/>
      <c r="L858" s="278">
        <f>IF(RIGHT(T858)="T",(+H858-G858),0)</f>
        <v>0</v>
      </c>
      <c r="M858" s="278">
        <f>IF(RIGHT(T858)="U",(+H858-G858),0)</f>
        <v>0</v>
      </c>
      <c r="N858" s="278">
        <f>IF(RIGHT(T858)="C",(+H858-G858),0)</f>
        <v>0</v>
      </c>
      <c r="O858" s="278">
        <f>IF(RIGHT(T858)="D",(+H858-G858),0)</f>
        <v>0</v>
      </c>
      <c r="P858" s="275"/>
      <c r="Q858" s="275"/>
      <c r="R858" s="275"/>
      <c r="S858" s="275"/>
      <c r="T858" s="413"/>
      <c r="U858" s="413"/>
      <c r="V858" s="413"/>
      <c r="W858" s="307"/>
      <c r="X858" s="266"/>
      <c r="Y858" s="292"/>
      <c r="Z858" s="292"/>
      <c r="AA858" s="292"/>
      <c r="AB858" s="292"/>
      <c r="AC858" s="282"/>
      <c r="AD858" s="292"/>
      <c r="AE858" s="344"/>
      <c r="AF858" s="344"/>
      <c r="AG858" s="344"/>
      <c r="AH858" s="344"/>
      <c r="AI858" s="259"/>
      <c r="AJ858" s="259"/>
      <c r="AK858" s="259"/>
      <c r="AL858" s="259"/>
      <c r="AM858" s="259"/>
      <c r="AN858" s="259"/>
      <c r="AO858" s="259"/>
      <c r="AP858" s="259"/>
      <c r="AQ858" s="259"/>
      <c r="AR858" s="259"/>
      <c r="AS858" s="259"/>
      <c r="AT858" s="259"/>
      <c r="AU858" s="259"/>
    </row>
    <row r="859" spans="1:47" s="286" customFormat="1" ht="30" customHeight="1">
      <c r="A859" s="270"/>
      <c r="B859" s="262"/>
      <c r="C859" s="368"/>
      <c r="D859" s="274"/>
      <c r="E859" s="274"/>
      <c r="F859" s="275"/>
      <c r="G859" s="323"/>
      <c r="H859" s="323"/>
      <c r="I859" s="275"/>
      <c r="J859" s="275"/>
      <c r="K859" s="277"/>
      <c r="L859" s="278">
        <f>IF(RIGHT(T859)="T",(+H859-G859),0)</f>
        <v>0</v>
      </c>
      <c r="M859" s="278">
        <f>IF(RIGHT(T859)="U",(+H859-G859),0)</f>
        <v>0</v>
      </c>
      <c r="N859" s="278">
        <f>IF(RIGHT(T859)="C",(+H859-G859),0)</f>
        <v>0</v>
      </c>
      <c r="O859" s="278">
        <f>IF(RIGHT(T859)="D",(+H859-G859),0)</f>
        <v>0</v>
      </c>
      <c r="P859" s="275"/>
      <c r="Q859" s="275"/>
      <c r="R859" s="275"/>
      <c r="S859" s="275"/>
      <c r="T859" s="414"/>
      <c r="U859" s="414"/>
      <c r="V859" s="414"/>
      <c r="W859" s="411"/>
      <c r="X859" s="266"/>
      <c r="Y859" s="292"/>
      <c r="Z859" s="292"/>
      <c r="AA859" s="292"/>
      <c r="AB859" s="292"/>
      <c r="AC859" s="282"/>
      <c r="AD859" s="292"/>
      <c r="AE859" s="344"/>
      <c r="AF859" s="344"/>
      <c r="AG859" s="344"/>
      <c r="AH859" s="344"/>
      <c r="AI859" s="259"/>
      <c r="AJ859" s="259"/>
      <c r="AK859" s="259"/>
      <c r="AL859" s="259"/>
      <c r="AM859" s="259"/>
      <c r="AN859" s="259"/>
      <c r="AO859" s="259"/>
      <c r="AP859" s="259"/>
      <c r="AQ859" s="259"/>
      <c r="AR859" s="259"/>
      <c r="AS859" s="259"/>
      <c r="AT859" s="259"/>
      <c r="AU859" s="259"/>
    </row>
    <row r="860" spans="1:47" s="286" customFormat="1" ht="30" customHeight="1">
      <c r="A860" s="270"/>
      <c r="B860" s="262"/>
      <c r="C860" s="368"/>
      <c r="D860" s="274"/>
      <c r="E860" s="274"/>
      <c r="F860" s="275"/>
      <c r="G860" s="323"/>
      <c r="H860" s="323"/>
      <c r="I860" s="275"/>
      <c r="J860" s="275"/>
      <c r="K860" s="277"/>
      <c r="L860" s="278">
        <f>IF(RIGHT(T860)="T",(+H860-G860),0)</f>
        <v>0</v>
      </c>
      <c r="M860" s="278">
        <f>IF(RIGHT(T860)="U",(+H860-G860),0)</f>
        <v>0</v>
      </c>
      <c r="N860" s="278">
        <f>IF(RIGHT(T860)="C",(+H860-G860),0)</f>
        <v>0</v>
      </c>
      <c r="O860" s="278">
        <f>IF(RIGHT(T860)="D",(+H860-G860),0)</f>
        <v>0</v>
      </c>
      <c r="P860" s="275"/>
      <c r="Q860" s="275"/>
      <c r="R860" s="275"/>
      <c r="S860" s="275"/>
      <c r="T860" s="414"/>
      <c r="U860" s="414"/>
      <c r="V860" s="414"/>
      <c r="W860" s="411"/>
      <c r="X860" s="266"/>
      <c r="Y860" s="292"/>
      <c r="Z860" s="292"/>
      <c r="AA860" s="292"/>
      <c r="AB860" s="292"/>
      <c r="AC860" s="282"/>
      <c r="AD860" s="292"/>
      <c r="AE860" s="344"/>
      <c r="AF860" s="344"/>
      <c r="AG860" s="344"/>
      <c r="AH860" s="344"/>
      <c r="AI860" s="259"/>
      <c r="AJ860" s="259"/>
      <c r="AK860" s="259"/>
      <c r="AL860" s="259"/>
      <c r="AM860" s="259"/>
      <c r="AN860" s="259"/>
      <c r="AO860" s="259"/>
      <c r="AP860" s="259"/>
      <c r="AQ860" s="259"/>
      <c r="AR860" s="259"/>
      <c r="AS860" s="259"/>
      <c r="AT860" s="259"/>
      <c r="AU860" s="259"/>
    </row>
    <row r="861" spans="1:47" s="286" customFormat="1" ht="30" customHeight="1">
      <c r="A861" s="373"/>
      <c r="B861" s="374"/>
      <c r="C861" s="375" t="s">
        <v>47</v>
      </c>
      <c r="D861" s="374"/>
      <c r="E861" s="274"/>
      <c r="F861" s="275" t="s">
        <v>43</v>
      </c>
      <c r="G861" s="294"/>
      <c r="H861" s="294"/>
      <c r="I861" s="275" t="s">
        <v>43</v>
      </c>
      <c r="J861" s="275" t="s">
        <v>43</v>
      </c>
      <c r="K861" s="275" t="s">
        <v>43</v>
      </c>
      <c r="L861" s="278">
        <f>SUM(L858:L860)</f>
        <v>0</v>
      </c>
      <c r="M861" s="278">
        <f t="shared" ref="M861:O861" si="306">SUM(M858:M860)</f>
        <v>0</v>
      </c>
      <c r="N861" s="278">
        <f t="shared" si="306"/>
        <v>0</v>
      </c>
      <c r="O861" s="278">
        <f t="shared" si="306"/>
        <v>0</v>
      </c>
      <c r="P861" s="275"/>
      <c r="Q861" s="275"/>
      <c r="R861" s="275"/>
      <c r="S861" s="275"/>
      <c r="T861" s="374"/>
      <c r="U861" s="374"/>
      <c r="V861" s="374"/>
      <c r="W861" s="376"/>
      <c r="X861" s="266"/>
      <c r="Y861" s="282">
        <f>$AE$9-((N861*24))</f>
        <v>744</v>
      </c>
      <c r="Z861" s="274">
        <v>240</v>
      </c>
      <c r="AA861" s="273"/>
      <c r="AB861" s="283">
        <f t="shared" ref="AB861" si="307">Z861</f>
        <v>240</v>
      </c>
      <c r="AC861" s="282">
        <f>(AB861*(Y861-L861*24))/Y861</f>
        <v>240</v>
      </c>
      <c r="AD861" s="282">
        <f t="shared" ref="AD861" si="308">(AC861/AB861)*100</f>
        <v>100</v>
      </c>
      <c r="AE861" s="344"/>
      <c r="AF861" s="344"/>
      <c r="AG861" s="344"/>
      <c r="AH861" s="344"/>
      <c r="AI861" s="259"/>
      <c r="AJ861" s="259"/>
      <c r="AK861" s="259"/>
      <c r="AL861" s="259"/>
      <c r="AM861" s="259"/>
      <c r="AN861" s="259"/>
      <c r="AO861" s="259"/>
      <c r="AP861" s="259"/>
      <c r="AQ861" s="259"/>
      <c r="AR861" s="259"/>
      <c r="AS861" s="259"/>
      <c r="AT861" s="259"/>
      <c r="AU861" s="259"/>
    </row>
    <row r="862" spans="1:47" s="296" customFormat="1" ht="30" customHeight="1">
      <c r="A862" s="298">
        <v>13</v>
      </c>
      <c r="B862" s="327" t="s">
        <v>359</v>
      </c>
      <c r="C862" s="368" t="s">
        <v>360</v>
      </c>
      <c r="D862" s="274">
        <v>80</v>
      </c>
      <c r="E862" s="274" t="s">
        <v>534</v>
      </c>
      <c r="F862" s="275" t="s">
        <v>43</v>
      </c>
      <c r="G862" s="337"/>
      <c r="H862" s="337"/>
      <c r="I862" s="275" t="s">
        <v>43</v>
      </c>
      <c r="J862" s="275" t="s">
        <v>43</v>
      </c>
      <c r="K862" s="277"/>
      <c r="L862" s="278">
        <f>IF(RIGHT(T862)="T",(+H862-G862),0)</f>
        <v>0</v>
      </c>
      <c r="M862" s="278">
        <f>IF(RIGHT(T862)="U",(+H862-G862),0)</f>
        <v>0</v>
      </c>
      <c r="N862" s="278">
        <f>IF(RIGHT(T862)="C",(+H862-G862),0)</f>
        <v>0</v>
      </c>
      <c r="O862" s="278">
        <f>IF(RIGHT(T862)="D",(+H862-G862),0)</f>
        <v>0</v>
      </c>
      <c r="P862" s="275"/>
      <c r="Q862" s="275"/>
      <c r="R862" s="275"/>
      <c r="S862" s="275"/>
      <c r="T862" s="406"/>
      <c r="U862" s="406"/>
      <c r="V862" s="406"/>
      <c r="W862" s="301"/>
      <c r="X862" s="266"/>
      <c r="Y862" s="292"/>
      <c r="Z862" s="292"/>
      <c r="AA862" s="292"/>
      <c r="AB862" s="292"/>
      <c r="AC862" s="282"/>
      <c r="AD862" s="292"/>
    </row>
    <row r="863" spans="1:47" s="296" customFormat="1" ht="30" customHeight="1">
      <c r="A863" s="298"/>
      <c r="B863" s="327"/>
      <c r="C863" s="368"/>
      <c r="D863" s="274"/>
      <c r="E863" s="274"/>
      <c r="F863" s="275"/>
      <c r="G863" s="305"/>
      <c r="H863" s="305"/>
      <c r="I863" s="275"/>
      <c r="J863" s="275"/>
      <c r="K863" s="277"/>
      <c r="L863" s="278">
        <f>IF(RIGHT(T863)="T",(+H863-G863),0)</f>
        <v>0</v>
      </c>
      <c r="M863" s="278">
        <f>IF(RIGHT(T863)="U",(+H863-G863),0)</f>
        <v>0</v>
      </c>
      <c r="N863" s="278">
        <f>IF(RIGHT(T863)="C",(+H863-G863),0)</f>
        <v>0</v>
      </c>
      <c r="O863" s="278">
        <f>IF(RIGHT(T863)="D",(+H863-G863),0)</f>
        <v>0</v>
      </c>
      <c r="P863" s="275"/>
      <c r="Q863" s="275"/>
      <c r="R863" s="275"/>
      <c r="S863" s="275"/>
      <c r="T863" s="413"/>
      <c r="U863" s="413"/>
      <c r="V863" s="413"/>
      <c r="W863" s="307"/>
      <c r="X863" s="266"/>
      <c r="Y863" s="292"/>
      <c r="Z863" s="292"/>
      <c r="AA863" s="292"/>
      <c r="AB863" s="292"/>
      <c r="AC863" s="282"/>
      <c r="AD863" s="292"/>
    </row>
    <row r="864" spans="1:47" s="296" customFormat="1" ht="30" customHeight="1">
      <c r="A864" s="298"/>
      <c r="B864" s="327"/>
      <c r="C864" s="368"/>
      <c r="D864" s="274"/>
      <c r="E864" s="274"/>
      <c r="F864" s="275"/>
      <c r="G864" s="305"/>
      <c r="H864" s="305"/>
      <c r="I864" s="275"/>
      <c r="J864" s="275"/>
      <c r="K864" s="277"/>
      <c r="L864" s="278">
        <f>IF(RIGHT(T864)="T",(+H864-G864),0)</f>
        <v>0</v>
      </c>
      <c r="M864" s="278">
        <f>IF(RIGHT(T864)="U",(+H864-G864),0)</f>
        <v>0</v>
      </c>
      <c r="N864" s="278">
        <f>IF(RIGHT(T864)="C",(+H864-G864),0)</f>
        <v>0</v>
      </c>
      <c r="O864" s="278">
        <f>IF(RIGHT(T864)="D",(+H864-G864),0)</f>
        <v>0</v>
      </c>
      <c r="P864" s="275"/>
      <c r="Q864" s="275"/>
      <c r="R864" s="275"/>
      <c r="S864" s="275"/>
      <c r="T864" s="306"/>
      <c r="U864" s="306"/>
      <c r="V864" s="306"/>
      <c r="W864" s="307"/>
      <c r="X864" s="266"/>
      <c r="Y864" s="292"/>
      <c r="Z864" s="292"/>
      <c r="AA864" s="292"/>
      <c r="AB864" s="292"/>
      <c r="AC864" s="282"/>
      <c r="AD864" s="292"/>
    </row>
    <row r="865" spans="1:47" s="296" customFormat="1" ht="30" customHeight="1">
      <c r="A865" s="298"/>
      <c r="B865" s="327"/>
      <c r="C865" s="368"/>
      <c r="D865" s="274"/>
      <c r="E865" s="274"/>
      <c r="F865" s="275"/>
      <c r="G865" s="313"/>
      <c r="H865" s="313"/>
      <c r="I865" s="275"/>
      <c r="J865" s="275"/>
      <c r="K865" s="277"/>
      <c r="L865" s="278">
        <f>IF(RIGHT(T865)="T",(+H865-G865),0)</f>
        <v>0</v>
      </c>
      <c r="M865" s="278">
        <f>IF(RIGHT(T865)="U",(+H865-G865),0)</f>
        <v>0</v>
      </c>
      <c r="N865" s="278">
        <f>IF(RIGHT(T865)="C",(+H865-G865),0)</f>
        <v>0</v>
      </c>
      <c r="O865" s="278">
        <f>IF(RIGHT(T865)="D",(+H865-G865),0)</f>
        <v>0</v>
      </c>
      <c r="P865" s="275"/>
      <c r="Q865" s="275"/>
      <c r="R865" s="275"/>
      <c r="S865" s="275"/>
      <c r="T865" s="188"/>
      <c r="U865" s="188"/>
      <c r="V865" s="188"/>
      <c r="W865" s="326"/>
      <c r="X865" s="266"/>
      <c r="Y865" s="292"/>
      <c r="Z865" s="292"/>
      <c r="AA865" s="292"/>
      <c r="AB865" s="292"/>
      <c r="AC865" s="282"/>
      <c r="AD865" s="292"/>
    </row>
    <row r="866" spans="1:47" s="296" customFormat="1" ht="30" customHeight="1">
      <c r="A866" s="298"/>
      <c r="B866" s="327"/>
      <c r="C866" s="368"/>
      <c r="D866" s="274"/>
      <c r="E866" s="274"/>
      <c r="F866" s="275"/>
      <c r="G866" s="289"/>
      <c r="H866" s="289"/>
      <c r="I866" s="275"/>
      <c r="J866" s="275"/>
      <c r="K866" s="277"/>
      <c r="L866" s="278">
        <f>IF(RIGHT(T866)="T",(+H866-G866),0)</f>
        <v>0</v>
      </c>
      <c r="M866" s="278">
        <f>IF(RIGHT(T866)="U",(+H866-G866),0)</f>
        <v>0</v>
      </c>
      <c r="N866" s="278">
        <f>IF(RIGHT(T866)="C",(+H866-G866),0)</f>
        <v>0</v>
      </c>
      <c r="O866" s="278">
        <f>IF(RIGHT(T866)="D",(+H866-G866),0)</f>
        <v>0</v>
      </c>
      <c r="P866" s="275"/>
      <c r="Q866" s="275"/>
      <c r="R866" s="275"/>
      <c r="S866" s="275"/>
      <c r="T866" s="410"/>
      <c r="U866" s="410"/>
      <c r="V866" s="410"/>
      <c r="W866" s="290"/>
      <c r="X866" s="266"/>
      <c r="Y866" s="292"/>
      <c r="Z866" s="292"/>
      <c r="AA866" s="292"/>
      <c r="AB866" s="292"/>
      <c r="AC866" s="282"/>
      <c r="AD866" s="292"/>
    </row>
    <row r="867" spans="1:47" s="297" customFormat="1" ht="30" customHeight="1">
      <c r="A867" s="291"/>
      <c r="B867" s="292"/>
      <c r="C867" s="293" t="s">
        <v>47</v>
      </c>
      <c r="D867" s="292"/>
      <c r="E867" s="274"/>
      <c r="F867" s="275" t="s">
        <v>43</v>
      </c>
      <c r="G867" s="315"/>
      <c r="H867" s="315"/>
      <c r="I867" s="275" t="s">
        <v>43</v>
      </c>
      <c r="J867" s="275" t="s">
        <v>43</v>
      </c>
      <c r="K867" s="277"/>
      <c r="L867" s="278">
        <f>SUM(L862:L866)</f>
        <v>0</v>
      </c>
      <c r="M867" s="278">
        <f t="shared" ref="M867:N867" si="309">SUM(M862:M866)</f>
        <v>0</v>
      </c>
      <c r="N867" s="278">
        <f t="shared" si="309"/>
        <v>0</v>
      </c>
      <c r="O867" s="278"/>
      <c r="P867" s="275"/>
      <c r="Q867" s="275"/>
      <c r="R867" s="275"/>
      <c r="S867" s="275"/>
      <c r="T867" s="292"/>
      <c r="U867" s="292"/>
      <c r="V867" s="292"/>
      <c r="W867" s="308"/>
      <c r="X867" s="266"/>
      <c r="Y867" s="282">
        <f>$AE$9-((N867*24))</f>
        <v>744</v>
      </c>
      <c r="Z867" s="274">
        <v>80</v>
      </c>
      <c r="AA867" s="273"/>
      <c r="AB867" s="283">
        <f t="shared" ref="AB867" si="310">Z867</f>
        <v>80</v>
      </c>
      <c r="AC867" s="282">
        <f>(AB867*(Y867-L867*24))/Y867</f>
        <v>80</v>
      </c>
      <c r="AD867" s="282">
        <f t="shared" ref="AD867" si="311">(AC867/AB867)*100</f>
        <v>100</v>
      </c>
      <c r="AE867" s="296"/>
    </row>
    <row r="868" spans="1:47" s="286" customFormat="1" ht="30" customHeight="1">
      <c r="A868" s="270">
        <v>14</v>
      </c>
      <c r="B868" s="398" t="s">
        <v>361</v>
      </c>
      <c r="C868" s="368" t="s">
        <v>603</v>
      </c>
      <c r="D868" s="274">
        <v>50</v>
      </c>
      <c r="E868" s="274" t="s">
        <v>534</v>
      </c>
      <c r="F868" s="275" t="s">
        <v>43</v>
      </c>
      <c r="G868" s="337"/>
      <c r="H868" s="337"/>
      <c r="I868" s="275" t="s">
        <v>43</v>
      </c>
      <c r="J868" s="275" t="s">
        <v>43</v>
      </c>
      <c r="K868" s="277"/>
      <c r="L868" s="278">
        <f>IF(RIGHT(T868)="T",(+H868-G868),0)</f>
        <v>0</v>
      </c>
      <c r="M868" s="278">
        <f>IF(RIGHT(T868)="U",(+H868-G868),0)</f>
        <v>0</v>
      </c>
      <c r="N868" s="278">
        <f>IF(RIGHT(T868)="C",(+H868-G868),0)</f>
        <v>0</v>
      </c>
      <c r="O868" s="278">
        <f>IF(RIGHT(T868)="D",(+H868-G868),0)</f>
        <v>0</v>
      </c>
      <c r="P868" s="275"/>
      <c r="Q868" s="275"/>
      <c r="R868" s="275"/>
      <c r="S868" s="275"/>
      <c r="T868" s="406"/>
      <c r="U868" s="406"/>
      <c r="V868" s="406"/>
      <c r="W868" s="301"/>
      <c r="X868" s="266"/>
      <c r="Y868" s="282"/>
      <c r="Z868" s="274"/>
      <c r="AA868" s="273"/>
      <c r="AB868" s="283"/>
      <c r="AC868" s="282"/>
      <c r="AD868" s="282"/>
      <c r="AE868" s="344"/>
      <c r="AF868" s="344"/>
      <c r="AG868" s="344"/>
      <c r="AH868" s="344"/>
      <c r="AI868" s="259"/>
      <c r="AJ868" s="259"/>
      <c r="AK868" s="259"/>
      <c r="AL868" s="259"/>
      <c r="AM868" s="259"/>
      <c r="AN868" s="259"/>
      <c r="AO868" s="259"/>
      <c r="AP868" s="259"/>
      <c r="AQ868" s="259"/>
      <c r="AR868" s="259"/>
      <c r="AS868" s="259"/>
      <c r="AT868" s="259"/>
      <c r="AU868" s="259"/>
    </row>
    <row r="869" spans="1:47" s="286" customFormat="1" ht="30" customHeight="1">
      <c r="A869" s="270"/>
      <c r="B869" s="398"/>
      <c r="C869" s="368"/>
      <c r="D869" s="274"/>
      <c r="E869" s="274"/>
      <c r="F869" s="275"/>
      <c r="G869" s="305"/>
      <c r="H869" s="305"/>
      <c r="I869" s="275"/>
      <c r="J869" s="275"/>
      <c r="K869" s="277"/>
      <c r="L869" s="278">
        <f>IF(RIGHT(T869)="T",(+H869-G869),0)</f>
        <v>0</v>
      </c>
      <c r="M869" s="278">
        <f>IF(RIGHT(T869)="U",(+H869-G869),0)</f>
        <v>0</v>
      </c>
      <c r="N869" s="278">
        <f>IF(RIGHT(T869)="C",(+H869-G869),0)</f>
        <v>0</v>
      </c>
      <c r="O869" s="278">
        <f>IF(RIGHT(T869)="D",(+H869-G869),0)</f>
        <v>0</v>
      </c>
      <c r="P869" s="275"/>
      <c r="Q869" s="275"/>
      <c r="R869" s="275"/>
      <c r="S869" s="275"/>
      <c r="T869" s="413"/>
      <c r="U869" s="413"/>
      <c r="V869" s="413"/>
      <c r="W869" s="307"/>
      <c r="X869" s="266"/>
      <c r="Y869" s="282"/>
      <c r="Z869" s="274"/>
      <c r="AA869" s="273"/>
      <c r="AB869" s="283"/>
      <c r="AC869" s="282"/>
      <c r="AD869" s="282"/>
      <c r="AE869" s="344"/>
      <c r="AF869" s="344"/>
      <c r="AG869" s="344"/>
      <c r="AH869" s="344"/>
      <c r="AI869" s="259"/>
      <c r="AJ869" s="259"/>
      <c r="AK869" s="259"/>
      <c r="AL869" s="259"/>
      <c r="AM869" s="259"/>
      <c r="AN869" s="259"/>
      <c r="AO869" s="259"/>
      <c r="AP869" s="259"/>
      <c r="AQ869" s="259"/>
      <c r="AR869" s="259"/>
      <c r="AS869" s="259"/>
      <c r="AT869" s="259"/>
      <c r="AU869" s="259"/>
    </row>
    <row r="870" spans="1:47" s="286" customFormat="1" ht="30" customHeight="1">
      <c r="A870" s="270"/>
      <c r="B870" s="398"/>
      <c r="C870" s="368"/>
      <c r="D870" s="274"/>
      <c r="E870" s="274"/>
      <c r="F870" s="275"/>
      <c r="G870" s="305"/>
      <c r="H870" s="305"/>
      <c r="I870" s="275"/>
      <c r="J870" s="275"/>
      <c r="K870" s="277"/>
      <c r="L870" s="278">
        <f>IF(RIGHT(T870)="T",(+H870-G870),0)</f>
        <v>0</v>
      </c>
      <c r="M870" s="278">
        <f>IF(RIGHT(T870)="U",(+H870-G870),0)</f>
        <v>0</v>
      </c>
      <c r="N870" s="278">
        <f>IF(RIGHT(T870)="C",(+H870-G870),0)</f>
        <v>0</v>
      </c>
      <c r="O870" s="278">
        <f>IF(RIGHT(T870)="D",(+H870-G870),0)</f>
        <v>0</v>
      </c>
      <c r="P870" s="275"/>
      <c r="Q870" s="275"/>
      <c r="R870" s="275"/>
      <c r="S870" s="275"/>
      <c r="T870" s="306"/>
      <c r="U870" s="306"/>
      <c r="V870" s="306"/>
      <c r="W870" s="307"/>
      <c r="X870" s="266"/>
      <c r="Y870" s="282"/>
      <c r="Z870" s="274"/>
      <c r="AA870" s="273"/>
      <c r="AB870" s="283"/>
      <c r="AC870" s="282"/>
      <c r="AD870" s="282"/>
      <c r="AE870" s="344"/>
      <c r="AF870" s="344"/>
      <c r="AG870" s="344"/>
      <c r="AH870" s="344"/>
      <c r="AI870" s="259"/>
      <c r="AJ870" s="259"/>
      <c r="AK870" s="259"/>
      <c r="AL870" s="259"/>
      <c r="AM870" s="259"/>
      <c r="AN870" s="259"/>
      <c r="AO870" s="259"/>
      <c r="AP870" s="259"/>
      <c r="AQ870" s="259"/>
      <c r="AR870" s="259"/>
      <c r="AS870" s="259"/>
      <c r="AT870" s="259"/>
      <c r="AU870" s="259"/>
    </row>
    <row r="871" spans="1:47" s="286" customFormat="1" ht="30" customHeight="1">
      <c r="A871" s="291"/>
      <c r="B871" s="292"/>
      <c r="C871" s="293"/>
      <c r="D871" s="292"/>
      <c r="E871" s="274"/>
      <c r="F871" s="275" t="s">
        <v>43</v>
      </c>
      <c r="G871" s="186"/>
      <c r="H871" s="188"/>
      <c r="I871" s="275" t="s">
        <v>43</v>
      </c>
      <c r="J871" s="275" t="s">
        <v>43</v>
      </c>
      <c r="K871" s="277"/>
      <c r="L871" s="278">
        <f>IF(RIGHT(T871)="T",(+H871-G871),0)</f>
        <v>0</v>
      </c>
      <c r="M871" s="278">
        <f>IF(RIGHT(T871)="U",(+H871-G871),0)</f>
        <v>0</v>
      </c>
      <c r="N871" s="278">
        <f>IF(RIGHT(T871)="C",(+H871-G871),0)</f>
        <v>0</v>
      </c>
      <c r="O871" s="278">
        <f>IF(RIGHT(T871)="D",(+H871-G871),0)</f>
        <v>0</v>
      </c>
      <c r="P871" s="275"/>
      <c r="Q871" s="275"/>
      <c r="R871" s="275"/>
      <c r="S871" s="275"/>
      <c r="T871" s="188"/>
      <c r="U871" s="188"/>
      <c r="V871" s="188"/>
      <c r="W871" s="302"/>
      <c r="X871" s="266"/>
      <c r="Y871" s="282"/>
      <c r="Z871" s="274"/>
      <c r="AA871" s="273"/>
      <c r="AB871" s="283"/>
      <c r="AC871" s="282"/>
      <c r="AD871" s="282"/>
      <c r="AE871" s="344"/>
      <c r="AF871" s="344"/>
      <c r="AG871" s="344"/>
      <c r="AH871" s="344"/>
      <c r="AI871" s="259"/>
      <c r="AJ871" s="259"/>
      <c r="AK871" s="259"/>
      <c r="AL871" s="259"/>
      <c r="AM871" s="259"/>
      <c r="AN871" s="259"/>
      <c r="AO871" s="259"/>
      <c r="AP871" s="259"/>
      <c r="AQ871" s="259"/>
      <c r="AR871" s="259"/>
      <c r="AS871" s="259"/>
      <c r="AT871" s="259"/>
      <c r="AU871" s="259"/>
    </row>
    <row r="872" spans="1:47" s="286" customFormat="1" ht="30" customHeight="1">
      <c r="A872" s="270"/>
      <c r="B872" s="398"/>
      <c r="C872" s="368"/>
      <c r="D872" s="274"/>
      <c r="E872" s="274"/>
      <c r="F872" s="275"/>
      <c r="G872" s="186"/>
      <c r="H872" s="186"/>
      <c r="I872" s="275"/>
      <c r="J872" s="275"/>
      <c r="K872" s="277"/>
      <c r="L872" s="278">
        <f>IF(RIGHT(T872)="T",(+H872-G872),0)</f>
        <v>0</v>
      </c>
      <c r="M872" s="278">
        <f>IF(RIGHT(T872)="U",(+H872-G872),0)</f>
        <v>0</v>
      </c>
      <c r="N872" s="278">
        <f>IF(RIGHT(T872)="C",(+H872-G872),0)</f>
        <v>0</v>
      </c>
      <c r="O872" s="278">
        <f>IF(RIGHT(T872)="D",(+H872-G872),0)</f>
        <v>0</v>
      </c>
      <c r="P872" s="275"/>
      <c r="Q872" s="275"/>
      <c r="R872" s="275"/>
      <c r="S872" s="275"/>
      <c r="T872" s="188"/>
      <c r="U872" s="188"/>
      <c r="V872" s="188"/>
      <c r="W872" s="302"/>
      <c r="X872" s="266"/>
      <c r="Y872" s="292"/>
      <c r="Z872" s="292"/>
      <c r="AA872" s="292"/>
      <c r="AB872" s="292"/>
      <c r="AC872" s="282"/>
      <c r="AD872" s="292"/>
      <c r="AE872" s="344"/>
      <c r="AF872" s="344"/>
      <c r="AG872" s="344"/>
      <c r="AH872" s="344"/>
      <c r="AI872" s="259"/>
      <c r="AJ872" s="259"/>
      <c r="AK872" s="259"/>
      <c r="AL872" s="259"/>
      <c r="AM872" s="259"/>
      <c r="AN872" s="259"/>
      <c r="AO872" s="259"/>
      <c r="AP872" s="259"/>
      <c r="AQ872" s="259"/>
      <c r="AR872" s="259"/>
      <c r="AS872" s="259"/>
      <c r="AT872" s="259"/>
      <c r="AU872" s="259"/>
    </row>
    <row r="873" spans="1:47" s="286" customFormat="1" ht="30" customHeight="1">
      <c r="A873" s="291"/>
      <c r="B873" s="292"/>
      <c r="C873" s="293" t="s">
        <v>47</v>
      </c>
      <c r="D873" s="292"/>
      <c r="E873" s="274"/>
      <c r="F873" s="275" t="s">
        <v>43</v>
      </c>
      <c r="G873" s="311"/>
      <c r="H873" s="311"/>
      <c r="I873" s="275" t="s">
        <v>43</v>
      </c>
      <c r="J873" s="275" t="s">
        <v>43</v>
      </c>
      <c r="K873" s="277"/>
      <c r="L873" s="278">
        <f>SUM(L868:L872)</f>
        <v>0</v>
      </c>
      <c r="M873" s="278">
        <f t="shared" ref="M873:O873" si="312">SUM(M868:M872)</f>
        <v>0</v>
      </c>
      <c r="N873" s="278">
        <f t="shared" si="312"/>
        <v>0</v>
      </c>
      <c r="O873" s="278">
        <f t="shared" si="312"/>
        <v>0</v>
      </c>
      <c r="P873" s="275"/>
      <c r="Q873" s="275"/>
      <c r="R873" s="275"/>
      <c r="S873" s="275"/>
      <c r="T873" s="292"/>
      <c r="U873" s="292"/>
      <c r="V873" s="292"/>
      <c r="W873" s="308"/>
      <c r="X873" s="266"/>
      <c r="Y873" s="282">
        <f>$AE$9-((N873*24))</f>
        <v>744</v>
      </c>
      <c r="Z873" s="274">
        <v>100</v>
      </c>
      <c r="AA873" s="273"/>
      <c r="AB873" s="283">
        <f t="shared" ref="AB873" si="313">Z873</f>
        <v>100</v>
      </c>
      <c r="AC873" s="282">
        <f>(AB873*(Y873-L873*24))/Y873</f>
        <v>100</v>
      </c>
      <c r="AD873" s="282">
        <f t="shared" ref="AD873" si="314">(AC873/AB873)*100</f>
        <v>100</v>
      </c>
      <c r="AE873" s="344"/>
      <c r="AF873" s="344"/>
      <c r="AG873" s="344"/>
      <c r="AH873" s="344"/>
      <c r="AI873" s="259"/>
      <c r="AJ873" s="259"/>
      <c r="AK873" s="259"/>
      <c r="AL873" s="259"/>
      <c r="AM873" s="259"/>
      <c r="AN873" s="259"/>
      <c r="AO873" s="259"/>
      <c r="AP873" s="259"/>
      <c r="AQ873" s="259"/>
      <c r="AR873" s="259"/>
      <c r="AS873" s="259"/>
      <c r="AT873" s="259"/>
      <c r="AU873" s="259"/>
    </row>
    <row r="874" spans="1:47" s="286" customFormat="1" ht="30" customHeight="1">
      <c r="A874" s="270">
        <v>15</v>
      </c>
      <c r="B874" s="262" t="s">
        <v>364</v>
      </c>
      <c r="C874" s="368" t="s">
        <v>468</v>
      </c>
      <c r="D874" s="274">
        <v>50</v>
      </c>
      <c r="E874" s="274" t="s">
        <v>534</v>
      </c>
      <c r="F874" s="275" t="s">
        <v>43</v>
      </c>
      <c r="G874" s="323"/>
      <c r="H874" s="323"/>
      <c r="I874" s="369"/>
      <c r="J874" s="369"/>
      <c r="K874" s="369"/>
      <c r="L874" s="278">
        <f>IF(RIGHT(T874)="T",(+H874-G874),0)</f>
        <v>0</v>
      </c>
      <c r="M874" s="278">
        <f>IF(RIGHT(T874)="U",(+H874-G874),0)</f>
        <v>0</v>
      </c>
      <c r="N874" s="278">
        <f>IF(RIGHT(T874)="C",(+H874-G874),0)</f>
        <v>0</v>
      </c>
      <c r="O874" s="278">
        <f>IF(RIGHT(T874)="D",(+H874-G874),0)</f>
        <v>0</v>
      </c>
      <c r="P874" s="279"/>
      <c r="Q874" s="279"/>
      <c r="R874" s="279"/>
      <c r="S874" s="279"/>
      <c r="T874" s="414"/>
      <c r="U874" s="414"/>
      <c r="V874" s="414"/>
      <c r="W874" s="411"/>
      <c r="X874" s="266"/>
      <c r="Y874" s="282"/>
      <c r="Z874" s="274"/>
      <c r="AA874" s="273"/>
      <c r="AB874" s="283"/>
      <c r="AC874" s="282"/>
      <c r="AD874" s="282"/>
      <c r="AE874" s="344"/>
      <c r="AF874" s="344"/>
      <c r="AG874" s="344"/>
      <c r="AH874" s="344"/>
      <c r="AI874" s="259"/>
      <c r="AJ874" s="259"/>
      <c r="AK874" s="259"/>
      <c r="AL874" s="259"/>
      <c r="AM874" s="259"/>
      <c r="AN874" s="259"/>
      <c r="AO874" s="259"/>
      <c r="AP874" s="259"/>
      <c r="AQ874" s="259"/>
      <c r="AR874" s="259"/>
      <c r="AS874" s="259"/>
      <c r="AT874" s="259"/>
      <c r="AU874" s="259"/>
    </row>
    <row r="875" spans="1:47" s="286" customFormat="1" ht="30" customHeight="1">
      <c r="A875" s="270"/>
      <c r="B875" s="262"/>
      <c r="C875" s="368"/>
      <c r="D875" s="274"/>
      <c r="E875" s="274"/>
      <c r="F875" s="275"/>
      <c r="G875" s="323"/>
      <c r="H875" s="323"/>
      <c r="I875" s="369"/>
      <c r="J875" s="369"/>
      <c r="K875" s="369"/>
      <c r="L875" s="278">
        <f>IF(RIGHT(T875)="T",(+H875-G875),0)</f>
        <v>0</v>
      </c>
      <c r="M875" s="278">
        <f>IF(RIGHT(T875)="U",(+H875-G875),0)</f>
        <v>0</v>
      </c>
      <c r="N875" s="278">
        <f>IF(RIGHT(T875)="C",(+H875-G875),0)</f>
        <v>0</v>
      </c>
      <c r="O875" s="278">
        <f>IF(RIGHT(T875)="D",(+H875-G875),0)</f>
        <v>0</v>
      </c>
      <c r="P875" s="279"/>
      <c r="Q875" s="279"/>
      <c r="R875" s="279"/>
      <c r="S875" s="279"/>
      <c r="T875" s="414"/>
      <c r="U875" s="414"/>
      <c r="V875" s="414"/>
      <c r="W875" s="411"/>
      <c r="X875" s="266"/>
      <c r="Y875" s="282"/>
      <c r="Z875" s="274"/>
      <c r="AA875" s="273"/>
      <c r="AB875" s="283"/>
      <c r="AC875" s="282"/>
      <c r="AD875" s="282"/>
      <c r="AE875" s="344"/>
      <c r="AF875" s="344"/>
      <c r="AG875" s="344"/>
      <c r="AH875" s="344"/>
      <c r="AI875" s="259"/>
      <c r="AJ875" s="259"/>
      <c r="AK875" s="259"/>
      <c r="AL875" s="259"/>
      <c r="AM875" s="259"/>
      <c r="AN875" s="259"/>
      <c r="AO875" s="259"/>
      <c r="AP875" s="259"/>
      <c r="AQ875" s="259"/>
      <c r="AR875" s="259"/>
      <c r="AS875" s="259"/>
      <c r="AT875" s="259"/>
      <c r="AU875" s="259"/>
    </row>
    <row r="876" spans="1:47" s="297" customFormat="1" ht="30" customHeight="1">
      <c r="A876" s="373"/>
      <c r="B876" s="374"/>
      <c r="C876" s="375" t="s">
        <v>47</v>
      </c>
      <c r="D876" s="374"/>
      <c r="E876" s="274"/>
      <c r="F876" s="275" t="s">
        <v>43</v>
      </c>
      <c r="G876" s="294"/>
      <c r="H876" s="294"/>
      <c r="I876" s="275" t="s">
        <v>43</v>
      </c>
      <c r="J876" s="275" t="s">
        <v>43</v>
      </c>
      <c r="K876" s="277"/>
      <c r="L876" s="278">
        <f>SUM(L874:L875)</f>
        <v>0</v>
      </c>
      <c r="M876" s="278">
        <f>SUM(M874:M875)</f>
        <v>0</v>
      </c>
      <c r="N876" s="278">
        <f>SUM(N874:N875)</f>
        <v>0</v>
      </c>
      <c r="O876" s="278">
        <f>SUM(O874:O875)</f>
        <v>0</v>
      </c>
      <c r="P876" s="275"/>
      <c r="Q876" s="275"/>
      <c r="R876" s="275"/>
      <c r="S876" s="275"/>
      <c r="T876" s="374"/>
      <c r="U876" s="374"/>
      <c r="V876" s="374"/>
      <c r="W876" s="376"/>
      <c r="X876" s="266"/>
      <c r="Y876" s="282">
        <f>$AE$9-((N876*24))</f>
        <v>744</v>
      </c>
      <c r="Z876" s="274">
        <v>50</v>
      </c>
      <c r="AA876" s="273"/>
      <c r="AB876" s="283">
        <f t="shared" ref="AB876" si="315">Z876</f>
        <v>50</v>
      </c>
      <c r="AC876" s="282">
        <f>(AB876*(Y876-L876*24))/Y876</f>
        <v>50</v>
      </c>
      <c r="AD876" s="282">
        <f t="shared" ref="AD876" si="316">(AC876/AB876)*100</f>
        <v>100</v>
      </c>
      <c r="AE876" s="296"/>
    </row>
    <row r="877" spans="1:47" s="286" customFormat="1" ht="30" customHeight="1">
      <c r="A877" s="270">
        <v>16</v>
      </c>
      <c r="B877" s="262" t="s">
        <v>367</v>
      </c>
      <c r="C877" s="368" t="s">
        <v>368</v>
      </c>
      <c r="D877" s="274">
        <v>125</v>
      </c>
      <c r="E877" s="274" t="s">
        <v>534</v>
      </c>
      <c r="F877" s="275" t="s">
        <v>43</v>
      </c>
      <c r="G877" s="345"/>
      <c r="H877" s="345"/>
      <c r="I877" s="369"/>
      <c r="J877" s="369"/>
      <c r="K877" s="369"/>
      <c r="L877" s="278">
        <f>IF(RIGHT(T877)="T",(+H877-G877),0)</f>
        <v>0</v>
      </c>
      <c r="M877" s="278">
        <f>IF(RIGHT(T877)="U",(+H877-G877),0)</f>
        <v>0</v>
      </c>
      <c r="N877" s="278">
        <f>IF(RIGHT(T877)="C",(+H877-G877),0)</f>
        <v>0</v>
      </c>
      <c r="O877" s="278">
        <f>IF(RIGHT(T877)="D",(+H877-G877),0)</f>
        <v>0</v>
      </c>
      <c r="P877" s="378"/>
      <c r="Q877" s="378"/>
      <c r="R877" s="378"/>
      <c r="S877" s="378"/>
      <c r="T877" s="378"/>
      <c r="U877" s="378"/>
      <c r="V877" s="378"/>
      <c r="W877" s="386"/>
      <c r="X877" s="266"/>
      <c r="Y877" s="282">
        <f>$AE$9-((N877*24))</f>
        <v>744</v>
      </c>
      <c r="Z877" s="274">
        <v>125</v>
      </c>
      <c r="AA877" s="273"/>
      <c r="AB877" s="283">
        <f t="shared" si="282"/>
        <v>125</v>
      </c>
      <c r="AC877" s="282">
        <f>(AB877*(Y877-L877*24))/Y877</f>
        <v>125</v>
      </c>
      <c r="AD877" s="282">
        <f t="shared" si="283"/>
        <v>100</v>
      </c>
      <c r="AE877" s="344"/>
      <c r="AF877" s="344"/>
      <c r="AG877" s="344"/>
      <c r="AH877" s="344"/>
      <c r="AI877" s="259"/>
      <c r="AJ877" s="259"/>
      <c r="AK877" s="259"/>
      <c r="AL877" s="259"/>
      <c r="AM877" s="259"/>
      <c r="AN877" s="259"/>
      <c r="AO877" s="259"/>
      <c r="AP877" s="259"/>
      <c r="AQ877" s="259"/>
      <c r="AR877" s="259"/>
      <c r="AS877" s="259"/>
      <c r="AT877" s="259"/>
      <c r="AU877" s="259"/>
    </row>
    <row r="878" spans="1:47" s="286" customFormat="1" ht="30" customHeight="1">
      <c r="A878" s="270"/>
      <c r="B878" s="262"/>
      <c r="C878" s="368" t="s">
        <v>47</v>
      </c>
      <c r="D878" s="274"/>
      <c r="E878" s="274"/>
      <c r="F878" s="275" t="s">
        <v>43</v>
      </c>
      <c r="G878" s="345"/>
      <c r="H878" s="345"/>
      <c r="I878" s="369" t="s">
        <v>43</v>
      </c>
      <c r="J878" s="369" t="s">
        <v>43</v>
      </c>
      <c r="K878" s="369" t="s">
        <v>43</v>
      </c>
      <c r="L878" s="278">
        <f>SUM(L877:L877)</f>
        <v>0</v>
      </c>
      <c r="M878" s="278">
        <f>SUM(M877:M877)</f>
        <v>0</v>
      </c>
      <c r="N878" s="278">
        <f>SUM(N877:N877)</f>
        <v>0</v>
      </c>
      <c r="O878" s="278">
        <f>SUM(O877:O877)</f>
        <v>0</v>
      </c>
      <c r="P878" s="378"/>
      <c r="Q878" s="378"/>
      <c r="R878" s="378"/>
      <c r="S878" s="378"/>
      <c r="T878" s="378"/>
      <c r="U878" s="378"/>
      <c r="V878" s="378"/>
      <c r="W878" s="386"/>
      <c r="X878" s="266"/>
      <c r="Y878" s="282">
        <f>$AE$9-((N878*24))</f>
        <v>744</v>
      </c>
      <c r="Z878" s="274">
        <v>125</v>
      </c>
      <c r="AA878" s="273"/>
      <c r="AB878" s="283">
        <f>Z878</f>
        <v>125</v>
      </c>
      <c r="AC878" s="282">
        <f>(AB878*(Y878-L878*24))/Y878</f>
        <v>125</v>
      </c>
      <c r="AD878" s="282">
        <f>(AC878/AB878)*100</f>
        <v>100</v>
      </c>
      <c r="AE878" s="344"/>
      <c r="AF878" s="344"/>
      <c r="AG878" s="344"/>
      <c r="AH878" s="344"/>
      <c r="AI878" s="259"/>
      <c r="AJ878" s="259"/>
      <c r="AK878" s="259"/>
      <c r="AL878" s="259"/>
      <c r="AM878" s="259"/>
      <c r="AN878" s="259"/>
      <c r="AO878" s="259"/>
      <c r="AP878" s="259"/>
      <c r="AQ878" s="259"/>
      <c r="AR878" s="259"/>
      <c r="AS878" s="259"/>
      <c r="AT878" s="259"/>
      <c r="AU878" s="259"/>
    </row>
    <row r="879" spans="1:47" s="286" customFormat="1" ht="30" customHeight="1">
      <c r="A879" s="270">
        <v>17</v>
      </c>
      <c r="B879" s="262" t="s">
        <v>369</v>
      </c>
      <c r="C879" s="368" t="s">
        <v>370</v>
      </c>
      <c r="D879" s="274">
        <v>125</v>
      </c>
      <c r="E879" s="274" t="s">
        <v>534</v>
      </c>
      <c r="F879" s="275" t="s">
        <v>43</v>
      </c>
      <c r="G879" s="345"/>
      <c r="H879" s="345"/>
      <c r="I879" s="369"/>
      <c r="J879" s="369"/>
      <c r="K879" s="369"/>
      <c r="L879" s="278">
        <f>IF(RIGHT(T879)="T",(+H879-G879),0)</f>
        <v>0</v>
      </c>
      <c r="M879" s="278">
        <f>IF(RIGHT(T879)="U",(+H879-G879),0)</f>
        <v>0</v>
      </c>
      <c r="N879" s="278">
        <f>IF(RIGHT(T879)="C",(+H879-G879),0)</f>
        <v>0</v>
      </c>
      <c r="O879" s="278">
        <f>IF(RIGHT(T879)="D",(+H879-G879),0)</f>
        <v>0</v>
      </c>
      <c r="P879" s="378"/>
      <c r="Q879" s="378"/>
      <c r="R879" s="378"/>
      <c r="S879" s="378"/>
      <c r="T879" s="378"/>
      <c r="U879" s="378"/>
      <c r="V879" s="378"/>
      <c r="W879" s="386"/>
      <c r="X879" s="266"/>
      <c r="Y879" s="282">
        <f>$AE$9-((N879*24))</f>
        <v>744</v>
      </c>
      <c r="Z879" s="274">
        <v>125</v>
      </c>
      <c r="AA879" s="273"/>
      <c r="AB879" s="283">
        <f t="shared" si="282"/>
        <v>125</v>
      </c>
      <c r="AC879" s="282">
        <f>(AB879*(Y879-L879*24))/Y879</f>
        <v>125</v>
      </c>
      <c r="AD879" s="282">
        <f t="shared" si="283"/>
        <v>100</v>
      </c>
      <c r="AE879" s="344"/>
      <c r="AF879" s="344"/>
      <c r="AG879" s="344"/>
      <c r="AH879" s="344"/>
      <c r="AI879" s="259"/>
      <c r="AJ879" s="259"/>
      <c r="AK879" s="259"/>
      <c r="AL879" s="259"/>
      <c r="AM879" s="259"/>
      <c r="AN879" s="259"/>
      <c r="AO879" s="259"/>
      <c r="AP879" s="259"/>
      <c r="AQ879" s="259"/>
      <c r="AR879" s="259"/>
      <c r="AS879" s="259"/>
      <c r="AT879" s="259"/>
      <c r="AU879" s="259"/>
    </row>
    <row r="880" spans="1:47" s="286" customFormat="1" ht="30" customHeight="1">
      <c r="A880" s="270"/>
      <c r="B880" s="262"/>
      <c r="C880" s="368" t="s">
        <v>47</v>
      </c>
      <c r="D880" s="274"/>
      <c r="E880" s="274"/>
      <c r="F880" s="275" t="s">
        <v>43</v>
      </c>
      <c r="G880" s="345"/>
      <c r="H880" s="345"/>
      <c r="I880" s="369" t="s">
        <v>43</v>
      </c>
      <c r="J880" s="369" t="s">
        <v>43</v>
      </c>
      <c r="K880" s="369" t="s">
        <v>43</v>
      </c>
      <c r="L880" s="278">
        <f>SUM(L879:L879)</f>
        <v>0</v>
      </c>
      <c r="M880" s="278">
        <f>SUM(M879:M879)</f>
        <v>0</v>
      </c>
      <c r="N880" s="278">
        <f>SUM(N879:N879)</f>
        <v>0</v>
      </c>
      <c r="O880" s="278">
        <f>SUM(O879:O879)</f>
        <v>0</v>
      </c>
      <c r="P880" s="378"/>
      <c r="Q880" s="378"/>
      <c r="R880" s="378"/>
      <c r="S880" s="378"/>
      <c r="T880" s="378"/>
      <c r="U880" s="378"/>
      <c r="V880" s="378"/>
      <c r="W880" s="386"/>
      <c r="X880" s="266"/>
      <c r="Y880" s="282">
        <f>$AE$9-((N880*24))</f>
        <v>744</v>
      </c>
      <c r="Z880" s="274">
        <v>125</v>
      </c>
      <c r="AA880" s="273"/>
      <c r="AB880" s="283">
        <f>Z880</f>
        <v>125</v>
      </c>
      <c r="AC880" s="282">
        <f>(AB880*(Y880-L880*24))/Y880</f>
        <v>125</v>
      </c>
      <c r="AD880" s="282">
        <f>(AC880/AB880)*100</f>
        <v>100</v>
      </c>
      <c r="AE880" s="344"/>
      <c r="AF880" s="344"/>
      <c r="AG880" s="344"/>
      <c r="AH880" s="344"/>
      <c r="AI880" s="259"/>
      <c r="AJ880" s="259"/>
      <c r="AK880" s="259"/>
      <c r="AL880" s="259"/>
      <c r="AM880" s="259"/>
      <c r="AN880" s="259"/>
      <c r="AO880" s="259"/>
      <c r="AP880" s="259"/>
      <c r="AQ880" s="259"/>
      <c r="AR880" s="259"/>
      <c r="AS880" s="259"/>
      <c r="AT880" s="259"/>
      <c r="AU880" s="259"/>
    </row>
    <row r="881" spans="1:47" s="286" customFormat="1" ht="30" customHeight="1">
      <c r="A881" s="270">
        <v>18</v>
      </c>
      <c r="B881" s="262" t="s">
        <v>371</v>
      </c>
      <c r="C881" s="368" t="s">
        <v>372</v>
      </c>
      <c r="D881" s="274">
        <v>330</v>
      </c>
      <c r="E881" s="274" t="s">
        <v>534</v>
      </c>
      <c r="F881" s="275" t="s">
        <v>43</v>
      </c>
      <c r="G881" s="415"/>
      <c r="H881" s="415"/>
      <c r="I881" s="369"/>
      <c r="J881" s="369"/>
      <c r="K881" s="369"/>
      <c r="L881" s="278">
        <f>IF(RIGHT(T881)="T",(+H881-G881),0)</f>
        <v>0</v>
      </c>
      <c r="M881" s="278">
        <f>IF(RIGHT(T881)="U",(+H881-G881),0)</f>
        <v>0</v>
      </c>
      <c r="N881" s="278">
        <f>IF(RIGHT(T881)="C",(+H881-G881),0)</f>
        <v>0</v>
      </c>
      <c r="O881" s="278">
        <f>IF(RIGHT(T881)="D",(+H881-G881),0)</f>
        <v>0</v>
      </c>
      <c r="P881" s="378"/>
      <c r="Q881" s="378"/>
      <c r="R881" s="378"/>
      <c r="S881" s="378"/>
      <c r="T881" s="410"/>
      <c r="U881" s="410"/>
      <c r="V881" s="410"/>
      <c r="W881" s="290"/>
      <c r="X881" s="266"/>
      <c r="Y881" s="282"/>
      <c r="Z881" s="274"/>
      <c r="AA881" s="273"/>
      <c r="AB881" s="283"/>
      <c r="AC881" s="282"/>
      <c r="AD881" s="282"/>
      <c r="AE881" s="344"/>
      <c r="AF881" s="344"/>
      <c r="AG881" s="344"/>
      <c r="AH881" s="344"/>
      <c r="AI881" s="259"/>
      <c r="AJ881" s="259"/>
      <c r="AK881" s="259"/>
      <c r="AL881" s="259"/>
      <c r="AM881" s="259"/>
      <c r="AN881" s="259"/>
      <c r="AO881" s="259"/>
      <c r="AP881" s="259"/>
      <c r="AQ881" s="259"/>
      <c r="AR881" s="259"/>
      <c r="AS881" s="259"/>
      <c r="AT881" s="259"/>
      <c r="AU881" s="259"/>
    </row>
    <row r="882" spans="1:47" s="286" customFormat="1" ht="30" customHeight="1">
      <c r="A882" s="270"/>
      <c r="B882" s="262"/>
      <c r="C882" s="368"/>
      <c r="D882" s="274"/>
      <c r="E882" s="274"/>
      <c r="F882" s="275"/>
      <c r="G882" s="323"/>
      <c r="H882" s="323"/>
      <c r="I882" s="369"/>
      <c r="J882" s="369"/>
      <c r="K882" s="369"/>
      <c r="L882" s="278">
        <f>IF(RIGHT(T882)="T",(+H882-G882),0)</f>
        <v>0</v>
      </c>
      <c r="M882" s="278">
        <f>IF(RIGHT(T882)="U",(+H882-G882),0)</f>
        <v>0</v>
      </c>
      <c r="N882" s="278">
        <f>IF(RIGHT(T882)="C",(+H882-G882),0)</f>
        <v>0</v>
      </c>
      <c r="O882" s="278">
        <f>IF(RIGHT(T882)="D",(+H882-G882),0)</f>
        <v>0</v>
      </c>
      <c r="P882" s="378"/>
      <c r="Q882" s="378"/>
      <c r="R882" s="378"/>
      <c r="S882" s="378"/>
      <c r="T882" s="414"/>
      <c r="U882" s="414"/>
      <c r="V882" s="414"/>
      <c r="W882" s="411"/>
      <c r="X882" s="266"/>
      <c r="Y882" s="282"/>
      <c r="Z882" s="274"/>
      <c r="AA882" s="273"/>
      <c r="AB882" s="283"/>
      <c r="AC882" s="282"/>
      <c r="AD882" s="282"/>
      <c r="AE882" s="344"/>
      <c r="AF882" s="344"/>
      <c r="AG882" s="344"/>
      <c r="AH882" s="344"/>
      <c r="AI882" s="259"/>
      <c r="AJ882" s="259"/>
      <c r="AK882" s="259"/>
      <c r="AL882" s="259"/>
      <c r="AM882" s="259"/>
      <c r="AN882" s="259"/>
      <c r="AO882" s="259"/>
      <c r="AP882" s="259"/>
      <c r="AQ882" s="259"/>
      <c r="AR882" s="259"/>
      <c r="AS882" s="259"/>
      <c r="AT882" s="259"/>
      <c r="AU882" s="259"/>
    </row>
    <row r="883" spans="1:47" s="297" customFormat="1" ht="30" customHeight="1">
      <c r="A883" s="373"/>
      <c r="B883" s="374"/>
      <c r="C883" s="375" t="s">
        <v>47</v>
      </c>
      <c r="D883" s="374"/>
      <c r="E883" s="274"/>
      <c r="F883" s="275" t="s">
        <v>43</v>
      </c>
      <c r="G883" s="294"/>
      <c r="H883" s="294"/>
      <c r="I883" s="275" t="s">
        <v>43</v>
      </c>
      <c r="J883" s="275" t="s">
        <v>43</v>
      </c>
      <c r="K883" s="277"/>
      <c r="L883" s="278">
        <f>SUM(L881:L882)</f>
        <v>0</v>
      </c>
      <c r="M883" s="278">
        <f>SUM(M881:M882)</f>
        <v>0</v>
      </c>
      <c r="N883" s="278">
        <f>SUM(N881:N882)</f>
        <v>0</v>
      </c>
      <c r="O883" s="278">
        <f>SUM(O881:O882)</f>
        <v>0</v>
      </c>
      <c r="P883" s="275"/>
      <c r="Q883" s="275"/>
      <c r="R883" s="275"/>
      <c r="S883" s="275"/>
      <c r="T883" s="374"/>
      <c r="U883" s="374"/>
      <c r="V883" s="374"/>
      <c r="W883" s="376"/>
      <c r="X883" s="266"/>
      <c r="Y883" s="282">
        <f>$AE$9-((N883*24))</f>
        <v>744</v>
      </c>
      <c r="Z883" s="274">
        <v>330</v>
      </c>
      <c r="AA883" s="273"/>
      <c r="AB883" s="283">
        <f t="shared" ref="AB883" si="317">Z883</f>
        <v>330</v>
      </c>
      <c r="AC883" s="282">
        <f>(AB883*(Y883-L883*24))/Y883</f>
        <v>330</v>
      </c>
      <c r="AD883" s="282">
        <f t="shared" ref="AD883" si="318">(AC883/AB883)*100</f>
        <v>100</v>
      </c>
      <c r="AE883" s="296"/>
    </row>
    <row r="884" spans="1:47" s="286" customFormat="1" ht="30" customHeight="1">
      <c r="A884" s="270">
        <v>19</v>
      </c>
      <c r="B884" s="262" t="s">
        <v>373</v>
      </c>
      <c r="C884" s="368" t="s">
        <v>454</v>
      </c>
      <c r="D884" s="274">
        <v>125</v>
      </c>
      <c r="E884" s="274" t="s">
        <v>534</v>
      </c>
      <c r="F884" s="275" t="s">
        <v>43</v>
      </c>
      <c r="G884" s="186"/>
      <c r="H884" s="186"/>
      <c r="I884" s="369"/>
      <c r="J884" s="369"/>
      <c r="K884" s="369"/>
      <c r="L884" s="278">
        <f>IF(RIGHT(T884)="T",(+H884-G884),0)</f>
        <v>0</v>
      </c>
      <c r="M884" s="278">
        <f>IF(RIGHT(T884)="U",(+H884-G884),0)</f>
        <v>0</v>
      </c>
      <c r="N884" s="278">
        <f>IF(RIGHT(T884)="C",(+H884-G884),0)</f>
        <v>0</v>
      </c>
      <c r="O884" s="278">
        <f>IF(RIGHT(T884)="D",(+H884-G884),0)</f>
        <v>0</v>
      </c>
      <c r="P884" s="378"/>
      <c r="Q884" s="378"/>
      <c r="R884" s="378"/>
      <c r="S884" s="378"/>
      <c r="T884" s="188"/>
      <c r="U884" s="188"/>
      <c r="V884" s="188"/>
      <c r="W884" s="287"/>
      <c r="X884" s="266"/>
      <c r="Y884" s="282"/>
      <c r="Z884" s="274"/>
      <c r="AA884" s="273"/>
      <c r="AB884" s="283"/>
      <c r="AC884" s="282"/>
      <c r="AD884" s="282"/>
      <c r="AE884" s="344"/>
      <c r="AF884" s="344"/>
      <c r="AG884" s="344"/>
      <c r="AH884" s="344"/>
      <c r="AI884" s="259"/>
      <c r="AJ884" s="259"/>
      <c r="AK884" s="259"/>
      <c r="AL884" s="259"/>
      <c r="AM884" s="259"/>
      <c r="AN884" s="259"/>
      <c r="AO884" s="259"/>
      <c r="AP884" s="259"/>
      <c r="AQ884" s="259"/>
      <c r="AR884" s="259"/>
      <c r="AS884" s="259"/>
      <c r="AT884" s="259"/>
      <c r="AU884" s="259"/>
    </row>
    <row r="885" spans="1:47" s="286" customFormat="1" ht="30" customHeight="1">
      <c r="A885" s="270"/>
      <c r="B885" s="262"/>
      <c r="C885" s="368"/>
      <c r="D885" s="274"/>
      <c r="E885" s="274"/>
      <c r="F885" s="275"/>
      <c r="G885" s="305"/>
      <c r="H885" s="305"/>
      <c r="I885" s="369"/>
      <c r="J885" s="369"/>
      <c r="K885" s="369"/>
      <c r="L885" s="278">
        <f>IF(RIGHT(T885)="T",(+H885-G885),0)</f>
        <v>0</v>
      </c>
      <c r="M885" s="278">
        <f>IF(RIGHT(T885)="U",(+H885-G885),0)</f>
        <v>0</v>
      </c>
      <c r="N885" s="278">
        <f>IF(RIGHT(T885)="C",(+H885-G885),0)</f>
        <v>0</v>
      </c>
      <c r="O885" s="278">
        <f>IF(RIGHT(T885)="D",(+H885-G885),0)</f>
        <v>0</v>
      </c>
      <c r="P885" s="378"/>
      <c r="Q885" s="378"/>
      <c r="R885" s="378"/>
      <c r="S885" s="378"/>
      <c r="T885" s="413"/>
      <c r="U885" s="413"/>
      <c r="V885" s="413"/>
      <c r="W885" s="307"/>
      <c r="X885" s="266"/>
      <c r="Y885" s="282"/>
      <c r="Z885" s="274"/>
      <c r="AA885" s="273"/>
      <c r="AB885" s="283"/>
      <c r="AC885" s="282"/>
      <c r="AD885" s="282"/>
      <c r="AE885" s="344"/>
      <c r="AF885" s="344"/>
      <c r="AG885" s="344"/>
      <c r="AH885" s="344"/>
      <c r="AI885" s="259"/>
      <c r="AJ885" s="259"/>
      <c r="AK885" s="259"/>
      <c r="AL885" s="259"/>
      <c r="AM885" s="259"/>
      <c r="AN885" s="259"/>
      <c r="AO885" s="259"/>
      <c r="AP885" s="259"/>
      <c r="AQ885" s="259"/>
      <c r="AR885" s="259"/>
      <c r="AS885" s="259"/>
      <c r="AT885" s="259"/>
      <c r="AU885" s="259"/>
    </row>
    <row r="886" spans="1:47" s="286" customFormat="1" ht="30" customHeight="1">
      <c r="A886" s="270"/>
      <c r="B886" s="262"/>
      <c r="C886" s="368"/>
      <c r="D886" s="274"/>
      <c r="E886" s="274"/>
      <c r="F886" s="275"/>
      <c r="G886" s="305"/>
      <c r="H886" s="305"/>
      <c r="I886" s="369"/>
      <c r="J886" s="369"/>
      <c r="K886" s="369"/>
      <c r="L886" s="278">
        <f>IF(RIGHT(T886)="T",(+H886-G886),0)</f>
        <v>0</v>
      </c>
      <c r="M886" s="278">
        <f>IF(RIGHT(T886)="U",(+H886-G886),0)</f>
        <v>0</v>
      </c>
      <c r="N886" s="278">
        <f>IF(RIGHT(T886)="C",(+H886-G886),0)</f>
        <v>0</v>
      </c>
      <c r="O886" s="278">
        <f>IF(RIGHT(T886)="D",(+H886-G886),0)</f>
        <v>0</v>
      </c>
      <c r="P886" s="378"/>
      <c r="Q886" s="378"/>
      <c r="R886" s="378"/>
      <c r="S886" s="378"/>
      <c r="T886" s="413"/>
      <c r="U886" s="413"/>
      <c r="V886" s="413"/>
      <c r="W886" s="307"/>
      <c r="X886" s="266"/>
      <c r="Y886" s="282"/>
      <c r="Z886" s="274"/>
      <c r="AA886" s="273"/>
      <c r="AB886" s="283"/>
      <c r="AC886" s="282"/>
      <c r="AD886" s="282"/>
      <c r="AE886" s="344"/>
      <c r="AF886" s="344"/>
      <c r="AG886" s="344"/>
      <c r="AH886" s="344"/>
      <c r="AI886" s="259"/>
      <c r="AJ886" s="259"/>
      <c r="AK886" s="259"/>
      <c r="AL886" s="259"/>
      <c r="AM886" s="259"/>
      <c r="AN886" s="259"/>
      <c r="AO886" s="259"/>
      <c r="AP886" s="259"/>
      <c r="AQ886" s="259"/>
      <c r="AR886" s="259"/>
      <c r="AS886" s="259"/>
      <c r="AT886" s="259"/>
      <c r="AU886" s="259"/>
    </row>
    <row r="887" spans="1:47" s="297" customFormat="1" ht="30" customHeight="1">
      <c r="A887" s="373"/>
      <c r="B887" s="374"/>
      <c r="C887" s="375" t="s">
        <v>47</v>
      </c>
      <c r="D887" s="374"/>
      <c r="E887" s="274"/>
      <c r="F887" s="275" t="s">
        <v>43</v>
      </c>
      <c r="G887" s="303"/>
      <c r="H887" s="303"/>
      <c r="I887" s="275" t="s">
        <v>43</v>
      </c>
      <c r="J887" s="275" t="s">
        <v>43</v>
      </c>
      <c r="K887" s="277"/>
      <c r="L887" s="278">
        <f>SUM(L884:L886)</f>
        <v>0</v>
      </c>
      <c r="M887" s="278">
        <f t="shared" ref="M887:O887" si="319">SUM(M884:M886)</f>
        <v>0</v>
      </c>
      <c r="N887" s="278">
        <f t="shared" si="319"/>
        <v>0</v>
      </c>
      <c r="O887" s="278">
        <f t="shared" si="319"/>
        <v>0</v>
      </c>
      <c r="P887" s="275"/>
      <c r="Q887" s="275"/>
      <c r="R887" s="275"/>
      <c r="S887" s="275"/>
      <c r="T887" s="374"/>
      <c r="U887" s="374"/>
      <c r="V887" s="374"/>
      <c r="W887" s="376"/>
      <c r="X887" s="266"/>
      <c r="Y887" s="282">
        <f>$AE$9-((N887*24))</f>
        <v>744</v>
      </c>
      <c r="Z887" s="274">
        <v>125</v>
      </c>
      <c r="AA887" s="273"/>
      <c r="AB887" s="283">
        <f t="shared" ref="AB887" si="320">Z887</f>
        <v>125</v>
      </c>
      <c r="AC887" s="282">
        <f>(AB887*(Y887-L887*24))/Y887</f>
        <v>125</v>
      </c>
      <c r="AD887" s="282">
        <f t="shared" ref="AD887" si="321">(AC887/AB887)*100</f>
        <v>100</v>
      </c>
      <c r="AE887" s="296"/>
    </row>
    <row r="888" spans="1:47" s="297" customFormat="1" ht="30" customHeight="1">
      <c r="A888" s="270">
        <v>20</v>
      </c>
      <c r="B888" s="262" t="s">
        <v>452</v>
      </c>
      <c r="C888" s="368" t="s">
        <v>453</v>
      </c>
      <c r="D888" s="274">
        <v>125</v>
      </c>
      <c r="E888" s="274" t="s">
        <v>534</v>
      </c>
      <c r="F888" s="275" t="s">
        <v>43</v>
      </c>
      <c r="G888" s="337"/>
      <c r="H888" s="337"/>
      <c r="I888" s="369"/>
      <c r="J888" s="369"/>
      <c r="K888" s="369"/>
      <c r="L888" s="278">
        <f>IF(RIGHT(T888)="T",(+H888-G888),0)</f>
        <v>0</v>
      </c>
      <c r="M888" s="278">
        <f>IF(RIGHT(T888)="U",(+H888-G888),0)</f>
        <v>0</v>
      </c>
      <c r="N888" s="278">
        <f>IF(RIGHT(T888)="C",(+H888-G888),0)</f>
        <v>0</v>
      </c>
      <c r="O888" s="278">
        <f>IF(RIGHT(T888)="D",(+H888-G888),0)</f>
        <v>0</v>
      </c>
      <c r="P888" s="378"/>
      <c r="Q888" s="378"/>
      <c r="R888" s="378"/>
      <c r="S888" s="378"/>
      <c r="T888" s="406"/>
      <c r="U888" s="406"/>
      <c r="V888" s="406"/>
      <c r="W888" s="301"/>
      <c r="X888" s="266"/>
      <c r="Y888" s="282"/>
      <c r="Z888" s="274"/>
      <c r="AA888" s="273"/>
      <c r="AB888" s="283"/>
      <c r="AC888" s="282"/>
      <c r="AD888" s="282"/>
      <c r="AE888" s="296"/>
    </row>
    <row r="889" spans="1:47" s="297" customFormat="1" ht="30" customHeight="1">
      <c r="A889" s="270"/>
      <c r="B889" s="262"/>
      <c r="C889" s="368"/>
      <c r="D889" s="274"/>
      <c r="E889" s="274"/>
      <c r="F889" s="275"/>
      <c r="G889" s="186"/>
      <c r="H889" s="186"/>
      <c r="I889" s="369"/>
      <c r="J889" s="369"/>
      <c r="K889" s="369"/>
      <c r="L889" s="278">
        <f>IF(RIGHT(T889)="T",(+H889-G889),0)</f>
        <v>0</v>
      </c>
      <c r="M889" s="278">
        <f>IF(RIGHT(T889)="U",(+H889-G889),0)</f>
        <v>0</v>
      </c>
      <c r="N889" s="278">
        <f>IF(RIGHT(T889)="C",(+H889-G889),0)</f>
        <v>0</v>
      </c>
      <c r="O889" s="278">
        <f>IF(RIGHT(T889)="D",(+H889-G889),0)</f>
        <v>0</v>
      </c>
      <c r="P889" s="378"/>
      <c r="Q889" s="378"/>
      <c r="R889" s="378"/>
      <c r="S889" s="378"/>
      <c r="T889" s="188"/>
      <c r="U889" s="188"/>
      <c r="V889" s="188"/>
      <c r="W889" s="287"/>
      <c r="X889" s="266"/>
      <c r="Y889" s="282"/>
      <c r="Z889" s="274"/>
      <c r="AA889" s="273"/>
      <c r="AB889" s="283"/>
      <c r="AC889" s="282"/>
      <c r="AD889" s="282"/>
      <c r="AE889" s="296"/>
    </row>
    <row r="890" spans="1:47" s="297" customFormat="1" ht="30" customHeight="1">
      <c r="A890" s="270"/>
      <c r="B890" s="262"/>
      <c r="C890" s="368"/>
      <c r="D890" s="274"/>
      <c r="E890" s="274"/>
      <c r="F890" s="275"/>
      <c r="G890" s="186"/>
      <c r="H890" s="186"/>
      <c r="I890" s="369"/>
      <c r="J890" s="369"/>
      <c r="K890" s="369"/>
      <c r="L890" s="278">
        <f>IF(RIGHT(T890)="T",(+H890-G890),0)</f>
        <v>0</v>
      </c>
      <c r="M890" s="278">
        <f>IF(RIGHT(T890)="U",(+H890-G890),0)</f>
        <v>0</v>
      </c>
      <c r="N890" s="278">
        <f>IF(RIGHT(T890)="C",(+H890-G890),0)</f>
        <v>0</v>
      </c>
      <c r="O890" s="278">
        <f>IF(RIGHT(T890)="D",(+H890-G890),0)</f>
        <v>0</v>
      </c>
      <c r="P890" s="378"/>
      <c r="Q890" s="378"/>
      <c r="R890" s="378"/>
      <c r="S890" s="378"/>
      <c r="T890" s="188"/>
      <c r="U890" s="188"/>
      <c r="V890" s="188"/>
      <c r="W890" s="287"/>
      <c r="X890" s="266"/>
      <c r="Y890" s="282"/>
      <c r="Z890" s="274"/>
      <c r="AA890" s="273"/>
      <c r="AB890" s="283"/>
      <c r="AC890" s="282"/>
      <c r="AD890" s="282"/>
      <c r="AE890" s="296"/>
    </row>
    <row r="891" spans="1:47" s="297" customFormat="1" ht="30" customHeight="1">
      <c r="A891" s="373"/>
      <c r="B891" s="374"/>
      <c r="C891" s="375" t="s">
        <v>47</v>
      </c>
      <c r="D891" s="374"/>
      <c r="E891" s="274"/>
      <c r="F891" s="275" t="s">
        <v>43</v>
      </c>
      <c r="G891" s="303"/>
      <c r="H891" s="303"/>
      <c r="I891" s="275" t="s">
        <v>43</v>
      </c>
      <c r="J891" s="275" t="s">
        <v>43</v>
      </c>
      <c r="K891" s="277"/>
      <c r="L891" s="278">
        <f>SUM(L888:L890)</f>
        <v>0</v>
      </c>
      <c r="M891" s="278">
        <f t="shared" ref="M891:O891" si="322">SUM(M888:M890)</f>
        <v>0</v>
      </c>
      <c r="N891" s="278">
        <f t="shared" si="322"/>
        <v>0</v>
      </c>
      <c r="O891" s="278">
        <f t="shared" si="322"/>
        <v>0</v>
      </c>
      <c r="P891" s="278"/>
      <c r="Q891" s="278"/>
      <c r="R891" s="278"/>
      <c r="S891" s="278"/>
      <c r="T891" s="374"/>
      <c r="U891" s="374"/>
      <c r="V891" s="374"/>
      <c r="W891" s="376"/>
      <c r="X891" s="266"/>
      <c r="Y891" s="282">
        <f>$AE$9-((N891*24))</f>
        <v>744</v>
      </c>
      <c r="Z891" s="274">
        <v>125</v>
      </c>
      <c r="AA891" s="273"/>
      <c r="AB891" s="283">
        <f t="shared" ref="AB891" si="323">Z891</f>
        <v>125</v>
      </c>
      <c r="AC891" s="282">
        <f>(AB891*(Y891-L891*24))/Y891</f>
        <v>125</v>
      </c>
      <c r="AD891" s="282">
        <f t="shared" ref="AD891" si="324">(AC891/AB891)*100</f>
        <v>100</v>
      </c>
      <c r="AE891" s="296"/>
    </row>
    <row r="892" spans="1:47" s="286" customFormat="1" ht="30" customHeight="1">
      <c r="A892" s="270">
        <v>21</v>
      </c>
      <c r="B892" s="262" t="s">
        <v>374</v>
      </c>
      <c r="C892" s="368" t="s">
        <v>375</v>
      </c>
      <c r="D892" s="274">
        <v>80</v>
      </c>
      <c r="E892" s="274" t="s">
        <v>534</v>
      </c>
      <c r="F892" s="275" t="s">
        <v>43</v>
      </c>
      <c r="G892" s="305"/>
      <c r="H892" s="305"/>
      <c r="I892" s="369"/>
      <c r="J892" s="369"/>
      <c r="K892" s="369"/>
      <c r="L892" s="278">
        <f>IF(RIGHT(T892)="T",(+H892-G892),0)</f>
        <v>0</v>
      </c>
      <c r="M892" s="278">
        <f>IF(RIGHT(T892)="U",(+H892-G892),0)</f>
        <v>0</v>
      </c>
      <c r="N892" s="278">
        <f>IF(RIGHT(T892)="C",(+H892-G892),0)</f>
        <v>0</v>
      </c>
      <c r="O892" s="278">
        <f>IF(RIGHT(T892)="D",(+H892-G892),0)</f>
        <v>0</v>
      </c>
      <c r="P892" s="378"/>
      <c r="Q892" s="378"/>
      <c r="R892" s="378"/>
      <c r="S892" s="378"/>
      <c r="T892" s="413"/>
      <c r="U892" s="413"/>
      <c r="V892" s="413"/>
      <c r="W892" s="307"/>
      <c r="X892" s="266"/>
      <c r="Y892" s="282"/>
      <c r="Z892" s="274"/>
      <c r="AA892" s="273"/>
      <c r="AB892" s="283"/>
      <c r="AC892" s="282"/>
      <c r="AD892" s="282"/>
      <c r="AE892" s="344"/>
      <c r="AF892" s="344"/>
      <c r="AG892" s="344"/>
      <c r="AH892" s="344"/>
      <c r="AI892" s="259"/>
      <c r="AJ892" s="259"/>
      <c r="AK892" s="259"/>
      <c r="AL892" s="259"/>
      <c r="AM892" s="259"/>
      <c r="AN892" s="259"/>
      <c r="AO892" s="259"/>
      <c r="AP892" s="259"/>
      <c r="AQ892" s="259"/>
      <c r="AR892" s="259"/>
      <c r="AS892" s="259"/>
      <c r="AT892" s="259"/>
      <c r="AU892" s="259"/>
    </row>
    <row r="893" spans="1:47" s="286" customFormat="1" ht="30" customHeight="1">
      <c r="A893" s="270"/>
      <c r="B893" s="262"/>
      <c r="C893" s="368"/>
      <c r="D893" s="274"/>
      <c r="E893" s="274"/>
      <c r="F893" s="275"/>
      <c r="G893" s="305"/>
      <c r="H893" s="305"/>
      <c r="I893" s="369"/>
      <c r="J893" s="369"/>
      <c r="K893" s="369"/>
      <c r="L893" s="278">
        <f>IF(RIGHT(T893)="T",(+H893-G893),0)</f>
        <v>0</v>
      </c>
      <c r="M893" s="278">
        <f>IF(RIGHT(T893)="U",(+H893-G893),0)</f>
        <v>0</v>
      </c>
      <c r="N893" s="278">
        <f>IF(RIGHT(T893)="C",(+H893-G893),0)</f>
        <v>0</v>
      </c>
      <c r="O893" s="278">
        <f>IF(RIGHT(T893)="D",(+H893-G893),0)</f>
        <v>0</v>
      </c>
      <c r="P893" s="378"/>
      <c r="Q893" s="378"/>
      <c r="R893" s="378"/>
      <c r="S893" s="378"/>
      <c r="T893" s="413"/>
      <c r="U893" s="413"/>
      <c r="V893" s="413"/>
      <c r="W893" s="307"/>
      <c r="X893" s="266"/>
      <c r="Y893" s="282"/>
      <c r="Z893" s="274"/>
      <c r="AA893" s="273"/>
      <c r="AB893" s="283"/>
      <c r="AC893" s="282"/>
      <c r="AD893" s="282"/>
      <c r="AE893" s="344"/>
      <c r="AF893" s="344"/>
      <c r="AG893" s="344"/>
      <c r="AH893" s="344"/>
      <c r="AI893" s="259"/>
      <c r="AJ893" s="259"/>
      <c r="AK893" s="259"/>
      <c r="AL893" s="259"/>
      <c r="AM893" s="259"/>
      <c r="AN893" s="259"/>
      <c r="AO893" s="259"/>
      <c r="AP893" s="259"/>
      <c r="AQ893" s="259"/>
      <c r="AR893" s="259"/>
      <c r="AS893" s="259"/>
      <c r="AT893" s="259"/>
      <c r="AU893" s="259"/>
    </row>
    <row r="894" spans="1:47" s="286" customFormat="1" ht="30" customHeight="1">
      <c r="A894" s="270"/>
      <c r="B894" s="262"/>
      <c r="C894" s="368"/>
      <c r="D894" s="274"/>
      <c r="E894" s="274"/>
      <c r="F894" s="275"/>
      <c r="G894" s="313"/>
      <c r="H894" s="313"/>
      <c r="I894" s="369"/>
      <c r="J894" s="369"/>
      <c r="K894" s="369"/>
      <c r="L894" s="278">
        <f>IF(RIGHT(T894)="T",(+H894-G894),0)</f>
        <v>0</v>
      </c>
      <c r="M894" s="278">
        <f>IF(RIGHT(T894)="U",(+H894-G894),0)</f>
        <v>0</v>
      </c>
      <c r="N894" s="278">
        <f>IF(RIGHT(T894)="C",(+H894-G894),0)</f>
        <v>0</v>
      </c>
      <c r="O894" s="278">
        <f>IF(RIGHT(T894)="D",(+H894-G894),0)</f>
        <v>0</v>
      </c>
      <c r="P894" s="378"/>
      <c r="Q894" s="378"/>
      <c r="R894" s="378"/>
      <c r="S894" s="378"/>
      <c r="T894" s="188"/>
      <c r="U894" s="188"/>
      <c r="V894" s="188"/>
      <c r="W894" s="326"/>
      <c r="X894" s="266"/>
      <c r="Y894" s="282"/>
      <c r="Z894" s="274"/>
      <c r="AA894" s="273"/>
      <c r="AB894" s="283"/>
      <c r="AC894" s="282"/>
      <c r="AD894" s="282"/>
      <c r="AE894" s="344"/>
      <c r="AF894" s="344"/>
      <c r="AG894" s="344"/>
      <c r="AH894" s="344"/>
      <c r="AI894" s="259"/>
      <c r="AJ894" s="259"/>
      <c r="AK894" s="259"/>
      <c r="AL894" s="259"/>
      <c r="AM894" s="259"/>
      <c r="AN894" s="259"/>
      <c r="AO894" s="259"/>
      <c r="AP894" s="259"/>
      <c r="AQ894" s="259"/>
      <c r="AR894" s="259"/>
      <c r="AS894" s="259"/>
      <c r="AT894" s="259"/>
      <c r="AU894" s="259"/>
    </row>
    <row r="895" spans="1:47" s="286" customFormat="1" ht="30" customHeight="1">
      <c r="A895" s="270"/>
      <c r="B895" s="262"/>
      <c r="C895" s="368"/>
      <c r="D895" s="274"/>
      <c r="E895" s="274"/>
      <c r="F895" s="275"/>
      <c r="G895" s="313"/>
      <c r="H895" s="313"/>
      <c r="I895" s="369"/>
      <c r="J895" s="369"/>
      <c r="K895" s="369"/>
      <c r="L895" s="278">
        <f>IF(RIGHT(T895)="T",(+H895-G895),0)</f>
        <v>0</v>
      </c>
      <c r="M895" s="278">
        <f>IF(RIGHT(T895)="U",(+H895-G895),0)</f>
        <v>0</v>
      </c>
      <c r="N895" s="278">
        <f>IF(RIGHT(T895)="C",(+H895-G895),0)</f>
        <v>0</v>
      </c>
      <c r="O895" s="278">
        <f>IF(RIGHT(T895)="D",(+H895-G895),0)</f>
        <v>0</v>
      </c>
      <c r="P895" s="378"/>
      <c r="Q895" s="378"/>
      <c r="R895" s="378"/>
      <c r="S895" s="378"/>
      <c r="T895" s="188"/>
      <c r="U895" s="188"/>
      <c r="V895" s="188"/>
      <c r="W895" s="326"/>
      <c r="X895" s="266"/>
      <c r="Y895" s="282"/>
      <c r="Z895" s="274"/>
      <c r="AA895" s="273"/>
      <c r="AB895" s="283"/>
      <c r="AC895" s="282"/>
      <c r="AD895" s="282"/>
      <c r="AE895" s="344"/>
      <c r="AF895" s="344"/>
      <c r="AG895" s="344"/>
      <c r="AH895" s="344"/>
      <c r="AI895" s="259"/>
      <c r="AJ895" s="259"/>
      <c r="AK895" s="259"/>
      <c r="AL895" s="259"/>
      <c r="AM895" s="259"/>
      <c r="AN895" s="259"/>
      <c r="AO895" s="259"/>
      <c r="AP895" s="259"/>
      <c r="AQ895" s="259"/>
      <c r="AR895" s="259"/>
      <c r="AS895" s="259"/>
      <c r="AT895" s="259"/>
      <c r="AU895" s="259"/>
    </row>
    <row r="896" spans="1:47" s="286" customFormat="1" ht="30" customHeight="1">
      <c r="A896" s="270"/>
      <c r="B896" s="262"/>
      <c r="C896" s="368"/>
      <c r="D896" s="274"/>
      <c r="E896" s="274"/>
      <c r="F896" s="275"/>
      <c r="G896" s="289"/>
      <c r="H896" s="289"/>
      <c r="I896" s="369"/>
      <c r="J896" s="369"/>
      <c r="K896" s="369"/>
      <c r="L896" s="278">
        <f>IF(RIGHT(T896)="T",(+H896-G896),0)</f>
        <v>0</v>
      </c>
      <c r="M896" s="278">
        <f>IF(RIGHT(T896)="U",(+H896-G896),0)</f>
        <v>0</v>
      </c>
      <c r="N896" s="278">
        <f>IF(RIGHT(T896)="C",(+H896-G896),0)</f>
        <v>0</v>
      </c>
      <c r="O896" s="278">
        <f>IF(RIGHT(T896)="D",(+H896-G896),0)</f>
        <v>0</v>
      </c>
      <c r="P896" s="378"/>
      <c r="Q896" s="378"/>
      <c r="R896" s="378"/>
      <c r="S896" s="378"/>
      <c r="T896" s="410"/>
      <c r="U896" s="410"/>
      <c r="V896" s="410"/>
      <c r="W896" s="290"/>
      <c r="X896" s="266"/>
      <c r="Y896" s="282"/>
      <c r="Z896" s="274"/>
      <c r="AA896" s="273"/>
      <c r="AB896" s="283"/>
      <c r="AC896" s="282"/>
      <c r="AD896" s="282"/>
      <c r="AE896" s="344"/>
      <c r="AF896" s="344"/>
      <c r="AG896" s="344"/>
      <c r="AH896" s="344"/>
      <c r="AI896" s="259"/>
      <c r="AJ896" s="259"/>
      <c r="AK896" s="259"/>
      <c r="AL896" s="259"/>
      <c r="AM896" s="259"/>
      <c r="AN896" s="259"/>
      <c r="AO896" s="259"/>
      <c r="AP896" s="259"/>
      <c r="AQ896" s="259"/>
      <c r="AR896" s="259"/>
      <c r="AS896" s="259"/>
      <c r="AT896" s="259"/>
      <c r="AU896" s="259"/>
    </row>
    <row r="897" spans="1:47" s="286" customFormat="1" ht="30" customHeight="1">
      <c r="A897" s="373"/>
      <c r="B897" s="374"/>
      <c r="C897" s="375" t="s">
        <v>47</v>
      </c>
      <c r="D897" s="374"/>
      <c r="E897" s="274"/>
      <c r="F897" s="275" t="s">
        <v>43</v>
      </c>
      <c r="G897" s="294"/>
      <c r="H897" s="294"/>
      <c r="I897" s="275" t="s">
        <v>43</v>
      </c>
      <c r="J897" s="275" t="s">
        <v>43</v>
      </c>
      <c r="K897" s="277"/>
      <c r="L897" s="278">
        <f>SUM(L892:L896)</f>
        <v>0</v>
      </c>
      <c r="M897" s="278">
        <f t="shared" ref="M897:O897" si="325">SUM(M892:M896)</f>
        <v>0</v>
      </c>
      <c r="N897" s="278">
        <f t="shared" si="325"/>
        <v>0</v>
      </c>
      <c r="O897" s="278">
        <f t="shared" si="325"/>
        <v>0</v>
      </c>
      <c r="P897" s="275"/>
      <c r="Q897" s="275"/>
      <c r="R897" s="275"/>
      <c r="S897" s="275"/>
      <c r="T897" s="374"/>
      <c r="U897" s="374"/>
      <c r="V897" s="374"/>
      <c r="W897" s="376"/>
      <c r="X897" s="266"/>
      <c r="Y897" s="282">
        <f>$AE$9-((N897*24))</f>
        <v>744</v>
      </c>
      <c r="Z897" s="274">
        <v>80</v>
      </c>
      <c r="AA897" s="273"/>
      <c r="AB897" s="283">
        <f t="shared" ref="AB897" si="326">Z897</f>
        <v>80</v>
      </c>
      <c r="AC897" s="282">
        <f>(AB897*(Y897-L897*24))/Y897</f>
        <v>80</v>
      </c>
      <c r="AD897" s="282">
        <f t="shared" ref="AD897" si="327">(AC897/AB897)*100</f>
        <v>100</v>
      </c>
      <c r="AE897" s="344"/>
      <c r="AF897" s="344"/>
      <c r="AG897" s="344"/>
      <c r="AH897" s="344"/>
      <c r="AI897" s="259"/>
      <c r="AJ897" s="259"/>
      <c r="AK897" s="259"/>
      <c r="AL897" s="259"/>
      <c r="AM897" s="259"/>
      <c r="AN897" s="259"/>
      <c r="AO897" s="259"/>
      <c r="AP897" s="259"/>
      <c r="AQ897" s="259"/>
      <c r="AR897" s="259"/>
      <c r="AS897" s="259"/>
      <c r="AT897" s="259"/>
      <c r="AU897" s="259"/>
    </row>
    <row r="898" spans="1:47" s="286" customFormat="1" ht="30" customHeight="1">
      <c r="A898" s="270">
        <v>22</v>
      </c>
      <c r="B898" s="262" t="s">
        <v>376</v>
      </c>
      <c r="C898" s="368" t="s">
        <v>377</v>
      </c>
      <c r="D898" s="274">
        <v>125</v>
      </c>
      <c r="E898" s="274" t="s">
        <v>534</v>
      </c>
      <c r="F898" s="275" t="s">
        <v>43</v>
      </c>
      <c r="G898" s="305"/>
      <c r="H898" s="305"/>
      <c r="I898" s="369"/>
      <c r="J898" s="369"/>
      <c r="K898" s="369"/>
      <c r="L898" s="278">
        <f>IF(RIGHT(T898)="T",(+H898-G898),0)</f>
        <v>0</v>
      </c>
      <c r="M898" s="278">
        <f>IF(RIGHT(T898)="U",(+H898-G898),0)</f>
        <v>0</v>
      </c>
      <c r="N898" s="278">
        <f>IF(RIGHT(T898)="C",(+H898-G898),0)</f>
        <v>0</v>
      </c>
      <c r="O898" s="278">
        <f>IF(RIGHT(T898)="D",(+H898-G898),0)</f>
        <v>0</v>
      </c>
      <c r="P898" s="378"/>
      <c r="Q898" s="378"/>
      <c r="R898" s="378"/>
      <c r="S898" s="378"/>
      <c r="T898" s="413"/>
      <c r="U898" s="413"/>
      <c r="V898" s="413"/>
      <c r="W898" s="307"/>
      <c r="X898" s="266"/>
      <c r="Y898" s="282"/>
      <c r="Z898" s="274"/>
      <c r="AA898" s="273"/>
      <c r="AB898" s="283"/>
      <c r="AC898" s="282"/>
      <c r="AD898" s="282"/>
      <c r="AE898" s="344"/>
      <c r="AF898" s="344"/>
      <c r="AG898" s="344"/>
      <c r="AH898" s="344"/>
      <c r="AI898" s="259"/>
      <c r="AJ898" s="259"/>
      <c r="AK898" s="259"/>
      <c r="AL898" s="259"/>
      <c r="AM898" s="259"/>
      <c r="AN898" s="259"/>
      <c r="AO898" s="259"/>
      <c r="AP898" s="259"/>
      <c r="AQ898" s="259"/>
      <c r="AR898" s="259"/>
      <c r="AS898" s="259"/>
      <c r="AT898" s="259"/>
      <c r="AU898" s="259"/>
    </row>
    <row r="899" spans="1:47" s="286" customFormat="1" ht="30" customHeight="1">
      <c r="A899" s="270"/>
      <c r="B899" s="262"/>
      <c r="C899" s="368"/>
      <c r="D899" s="274"/>
      <c r="E899" s="274"/>
      <c r="F899" s="275"/>
      <c r="G899" s="311"/>
      <c r="H899" s="311"/>
      <c r="I899" s="369"/>
      <c r="J899" s="369"/>
      <c r="K899" s="369"/>
      <c r="L899" s="278">
        <f>IF(RIGHT(T899)="T",(+H899-G899),0)</f>
        <v>0</v>
      </c>
      <c r="M899" s="278">
        <f>IF(RIGHT(T899)="U",(+H899-G899),0)</f>
        <v>0</v>
      </c>
      <c r="N899" s="278">
        <f>IF(RIGHT(T899)="C",(+H899-G899),0)</f>
        <v>0</v>
      </c>
      <c r="O899" s="278">
        <f>IF(RIGHT(T899)="D",(+H899-G899),0)</f>
        <v>0</v>
      </c>
      <c r="P899" s="378"/>
      <c r="Q899" s="378"/>
      <c r="R899" s="378"/>
      <c r="S899" s="378"/>
      <c r="T899" s="311"/>
      <c r="U899" s="311"/>
      <c r="V899" s="311"/>
      <c r="W899" s="311"/>
      <c r="X899" s="266"/>
      <c r="Y899" s="282"/>
      <c r="Z899" s="274"/>
      <c r="AA899" s="273"/>
      <c r="AB899" s="283"/>
      <c r="AC899" s="282"/>
      <c r="AD899" s="282"/>
      <c r="AE899" s="344"/>
      <c r="AF899" s="344"/>
      <c r="AG899" s="344"/>
      <c r="AH899" s="344"/>
      <c r="AI899" s="259"/>
      <c r="AJ899" s="259"/>
      <c r="AK899" s="259"/>
      <c r="AL899" s="259"/>
      <c r="AM899" s="259"/>
      <c r="AN899" s="259"/>
      <c r="AO899" s="259"/>
      <c r="AP899" s="259"/>
      <c r="AQ899" s="259"/>
      <c r="AR899" s="259"/>
      <c r="AS899" s="259"/>
      <c r="AT899" s="259"/>
      <c r="AU899" s="259"/>
    </row>
    <row r="900" spans="1:47" s="297" customFormat="1" ht="30" customHeight="1">
      <c r="A900" s="373"/>
      <c r="B900" s="374"/>
      <c r="C900" s="375" t="s">
        <v>47</v>
      </c>
      <c r="D900" s="374"/>
      <c r="E900" s="274"/>
      <c r="F900" s="275" t="s">
        <v>43</v>
      </c>
      <c r="G900" s="294"/>
      <c r="H900" s="294"/>
      <c r="I900" s="275" t="s">
        <v>43</v>
      </c>
      <c r="J900" s="275" t="s">
        <v>43</v>
      </c>
      <c r="K900" s="277"/>
      <c r="L900" s="278">
        <f t="shared" ref="L900:O900" si="328">SUM(L898:L899)</f>
        <v>0</v>
      </c>
      <c r="M900" s="278">
        <f t="shared" si="328"/>
        <v>0</v>
      </c>
      <c r="N900" s="278">
        <f t="shared" si="328"/>
        <v>0</v>
      </c>
      <c r="O900" s="278">
        <f t="shared" si="328"/>
        <v>0</v>
      </c>
      <c r="P900" s="278"/>
      <c r="Q900" s="278"/>
      <c r="R900" s="278"/>
      <c r="S900" s="278"/>
      <c r="T900" s="374"/>
      <c r="U900" s="374"/>
      <c r="V900" s="374"/>
      <c r="W900" s="376"/>
      <c r="X900" s="266"/>
      <c r="Y900" s="282">
        <f>$AE$9-((N900*24))</f>
        <v>744</v>
      </c>
      <c r="Z900" s="274">
        <v>125</v>
      </c>
      <c r="AA900" s="273"/>
      <c r="AB900" s="283">
        <f t="shared" ref="AB900" si="329">Z900</f>
        <v>125</v>
      </c>
      <c r="AC900" s="282">
        <f>(AB900*(Y900-L900*24))/Y900</f>
        <v>125</v>
      </c>
      <c r="AD900" s="282">
        <f t="shared" ref="AD900" si="330">(AC900/AB900)*100</f>
        <v>100</v>
      </c>
      <c r="AE900" s="296"/>
    </row>
    <row r="901" spans="1:47" s="286" customFormat="1" ht="30" customHeight="1">
      <c r="A901" s="270">
        <v>23</v>
      </c>
      <c r="B901" s="262" t="s">
        <v>378</v>
      </c>
      <c r="C901" s="368" t="s">
        <v>379</v>
      </c>
      <c r="D901" s="274">
        <v>125</v>
      </c>
      <c r="E901" s="274" t="s">
        <v>534</v>
      </c>
      <c r="F901" s="275" t="s">
        <v>43</v>
      </c>
      <c r="G901" s="186"/>
      <c r="H901" s="186"/>
      <c r="I901" s="369"/>
      <c r="J901" s="369"/>
      <c r="K901" s="369"/>
      <c r="L901" s="278">
        <f>IF(RIGHT(T901)="T",(+H901-G901),0)</f>
        <v>0</v>
      </c>
      <c r="M901" s="278">
        <f>IF(RIGHT(T901)="U",(+H901-G901),0)</f>
        <v>0</v>
      </c>
      <c r="N901" s="278">
        <f>IF(RIGHT(T901)="C",(+H901-G901),0)</f>
        <v>0</v>
      </c>
      <c r="O901" s="278">
        <f>IF(RIGHT(T901)="D",(+H901-G901),0)</f>
        <v>0</v>
      </c>
      <c r="P901" s="378"/>
      <c r="Q901" s="378"/>
      <c r="R901" s="378"/>
      <c r="S901" s="378"/>
      <c r="T901" s="188"/>
      <c r="U901" s="188"/>
      <c r="V901" s="188"/>
      <c r="W901" s="287"/>
      <c r="X901" s="266"/>
      <c r="Y901" s="282">
        <f>$AE$9-((N901*24))</f>
        <v>744</v>
      </c>
      <c r="Z901" s="274">
        <v>125</v>
      </c>
      <c r="AA901" s="273"/>
      <c r="AB901" s="283">
        <f t="shared" si="282"/>
        <v>125</v>
      </c>
      <c r="AC901" s="282">
        <f>(AB901*(Y901-L901*24))/Y901</f>
        <v>125</v>
      </c>
      <c r="AD901" s="282">
        <f t="shared" si="283"/>
        <v>100</v>
      </c>
      <c r="AE901" s="344"/>
      <c r="AF901" s="344"/>
      <c r="AG901" s="344"/>
      <c r="AH901" s="344"/>
      <c r="AI901" s="259"/>
      <c r="AJ901" s="259"/>
      <c r="AK901" s="259"/>
      <c r="AL901" s="259"/>
      <c r="AM901" s="259"/>
      <c r="AN901" s="259"/>
      <c r="AO901" s="259"/>
      <c r="AP901" s="259"/>
      <c r="AQ901" s="259"/>
      <c r="AR901" s="259"/>
      <c r="AS901" s="259"/>
      <c r="AT901" s="259"/>
      <c r="AU901" s="259"/>
    </row>
    <row r="902" spans="1:47" s="286" customFormat="1" ht="30" customHeight="1">
      <c r="A902" s="270"/>
      <c r="B902" s="262"/>
      <c r="C902" s="368" t="s">
        <v>47</v>
      </c>
      <c r="D902" s="274"/>
      <c r="E902" s="274"/>
      <c r="F902" s="275" t="s">
        <v>43</v>
      </c>
      <c r="G902" s="345"/>
      <c r="H902" s="345"/>
      <c r="I902" s="369" t="s">
        <v>43</v>
      </c>
      <c r="J902" s="369" t="s">
        <v>43</v>
      </c>
      <c r="K902" s="369" t="s">
        <v>43</v>
      </c>
      <c r="L902" s="278">
        <f>SUM(L901:L901)</f>
        <v>0</v>
      </c>
      <c r="M902" s="278">
        <f>SUM(M901:M901)</f>
        <v>0</v>
      </c>
      <c r="N902" s="278">
        <f>SUM(N901:N901)</f>
        <v>0</v>
      </c>
      <c r="O902" s="278">
        <f>SUM(O901:O901)</f>
        <v>0</v>
      </c>
      <c r="P902" s="378"/>
      <c r="Q902" s="378"/>
      <c r="R902" s="378"/>
      <c r="S902" s="378"/>
      <c r="T902" s="378"/>
      <c r="U902" s="378"/>
      <c r="V902" s="378"/>
      <c r="W902" s="386"/>
      <c r="X902" s="266"/>
      <c r="Y902" s="282">
        <f>$AE$9-((N902*24))</f>
        <v>744</v>
      </c>
      <c r="Z902" s="274">
        <v>125</v>
      </c>
      <c r="AA902" s="273"/>
      <c r="AB902" s="283">
        <f>Z902</f>
        <v>125</v>
      </c>
      <c r="AC902" s="282">
        <f>(AB902*(Y902-L902*24))/Y902</f>
        <v>125</v>
      </c>
      <c r="AD902" s="282">
        <f>(AC902/AB902)*100</f>
        <v>100</v>
      </c>
      <c r="AE902" s="344"/>
      <c r="AF902" s="344"/>
      <c r="AG902" s="344"/>
      <c r="AH902" s="344"/>
      <c r="AI902" s="259"/>
      <c r="AJ902" s="259"/>
      <c r="AK902" s="259"/>
      <c r="AL902" s="259"/>
      <c r="AM902" s="259"/>
      <c r="AN902" s="259"/>
      <c r="AO902" s="259"/>
      <c r="AP902" s="259"/>
      <c r="AQ902" s="259"/>
      <c r="AR902" s="259"/>
      <c r="AS902" s="259"/>
      <c r="AT902" s="259"/>
      <c r="AU902" s="259"/>
    </row>
    <row r="903" spans="1:47" s="286" customFormat="1" ht="30" customHeight="1">
      <c r="A903" s="270">
        <v>24</v>
      </c>
      <c r="B903" s="262" t="s">
        <v>380</v>
      </c>
      <c r="C903" s="368" t="s">
        <v>381</v>
      </c>
      <c r="D903" s="274">
        <v>240</v>
      </c>
      <c r="E903" s="274" t="s">
        <v>534</v>
      </c>
      <c r="F903" s="275" t="s">
        <v>43</v>
      </c>
      <c r="G903" s="305"/>
      <c r="H903" s="305"/>
      <c r="I903" s="369"/>
      <c r="J903" s="369"/>
      <c r="K903" s="369"/>
      <c r="L903" s="278">
        <f t="shared" ref="L903:L909" si="331">IF(RIGHT(T903)="T",(+H903-G903),0)</f>
        <v>0</v>
      </c>
      <c r="M903" s="278">
        <f t="shared" ref="M903:M909" si="332">IF(RIGHT(T903)="U",(+H903-G903),0)</f>
        <v>0</v>
      </c>
      <c r="N903" s="278">
        <f t="shared" ref="N903:N909" si="333">IF(RIGHT(T903)="C",(+H903-G903),0)</f>
        <v>0</v>
      </c>
      <c r="O903" s="278">
        <f t="shared" ref="O903:O909" si="334">IF(RIGHT(T903)="D",(+H903-G903),0)</f>
        <v>0</v>
      </c>
      <c r="P903" s="378"/>
      <c r="Q903" s="378"/>
      <c r="R903" s="378"/>
      <c r="S903" s="378"/>
      <c r="T903" s="413"/>
      <c r="U903" s="413"/>
      <c r="V903" s="413"/>
      <c r="W903" s="307"/>
      <c r="X903" s="266"/>
      <c r="Y903" s="282"/>
      <c r="Z903" s="274"/>
      <c r="AA903" s="273"/>
      <c r="AB903" s="283"/>
      <c r="AC903" s="282"/>
      <c r="AD903" s="282"/>
      <c r="AE903" s="344"/>
      <c r="AF903" s="344"/>
      <c r="AG903" s="344"/>
      <c r="AH903" s="344"/>
      <c r="AI903" s="259"/>
      <c r="AJ903" s="259"/>
      <c r="AK903" s="259"/>
      <c r="AL903" s="259"/>
      <c r="AM903" s="259"/>
      <c r="AN903" s="259"/>
      <c r="AO903" s="259"/>
      <c r="AP903" s="259"/>
      <c r="AQ903" s="259"/>
      <c r="AR903" s="259"/>
      <c r="AS903" s="259"/>
      <c r="AT903" s="259"/>
      <c r="AU903" s="259"/>
    </row>
    <row r="904" spans="1:47" s="286" customFormat="1" ht="30" customHeight="1">
      <c r="A904" s="270"/>
      <c r="B904" s="262"/>
      <c r="C904" s="368"/>
      <c r="D904" s="274"/>
      <c r="E904" s="274"/>
      <c r="F904" s="275"/>
      <c r="G904" s="305"/>
      <c r="H904" s="305"/>
      <c r="I904" s="369"/>
      <c r="J904" s="369"/>
      <c r="K904" s="369"/>
      <c r="L904" s="278">
        <f t="shared" si="331"/>
        <v>0</v>
      </c>
      <c r="M904" s="278">
        <f t="shared" si="332"/>
        <v>0</v>
      </c>
      <c r="N904" s="278">
        <f t="shared" si="333"/>
        <v>0</v>
      </c>
      <c r="O904" s="278">
        <f t="shared" si="334"/>
        <v>0</v>
      </c>
      <c r="P904" s="378"/>
      <c r="Q904" s="378"/>
      <c r="R904" s="378"/>
      <c r="S904" s="378"/>
      <c r="T904" s="413"/>
      <c r="U904" s="413"/>
      <c r="V904" s="413"/>
      <c r="W904" s="307"/>
      <c r="X904" s="266"/>
      <c r="Y904" s="282"/>
      <c r="Z904" s="274"/>
      <c r="AA904" s="273"/>
      <c r="AB904" s="283"/>
      <c r="AC904" s="282"/>
      <c r="AD904" s="282"/>
      <c r="AE904" s="344"/>
      <c r="AF904" s="344"/>
      <c r="AG904" s="344"/>
      <c r="AH904" s="344"/>
      <c r="AI904" s="259"/>
      <c r="AJ904" s="259"/>
      <c r="AK904" s="259"/>
      <c r="AL904" s="259"/>
      <c r="AM904" s="259"/>
      <c r="AN904" s="259"/>
      <c r="AO904" s="259"/>
      <c r="AP904" s="259"/>
      <c r="AQ904" s="259"/>
      <c r="AR904" s="259"/>
      <c r="AS904" s="259"/>
      <c r="AT904" s="259"/>
      <c r="AU904" s="259"/>
    </row>
    <row r="905" spans="1:47" s="286" customFormat="1" ht="30" customHeight="1">
      <c r="A905" s="270"/>
      <c r="B905" s="262"/>
      <c r="C905" s="368"/>
      <c r="D905" s="274"/>
      <c r="E905" s="274"/>
      <c r="F905" s="275"/>
      <c r="G905" s="186"/>
      <c r="H905" s="186"/>
      <c r="I905" s="369"/>
      <c r="J905" s="369"/>
      <c r="K905" s="369"/>
      <c r="L905" s="278">
        <f t="shared" si="331"/>
        <v>0</v>
      </c>
      <c r="M905" s="278">
        <f t="shared" si="332"/>
        <v>0</v>
      </c>
      <c r="N905" s="278">
        <f t="shared" si="333"/>
        <v>0</v>
      </c>
      <c r="O905" s="278">
        <f t="shared" si="334"/>
        <v>0</v>
      </c>
      <c r="P905" s="378"/>
      <c r="Q905" s="378"/>
      <c r="R905" s="378"/>
      <c r="S905" s="378"/>
      <c r="T905" s="188"/>
      <c r="U905" s="188"/>
      <c r="V905" s="188"/>
      <c r="W905" s="287"/>
      <c r="X905" s="266"/>
      <c r="Y905" s="282"/>
      <c r="Z905" s="274"/>
      <c r="AA905" s="273"/>
      <c r="AB905" s="283"/>
      <c r="AC905" s="282"/>
      <c r="AD905" s="282"/>
      <c r="AE905" s="344"/>
      <c r="AF905" s="344"/>
      <c r="AG905" s="344"/>
      <c r="AH905" s="344"/>
      <c r="AI905" s="259"/>
      <c r="AJ905" s="259"/>
      <c r="AK905" s="259"/>
      <c r="AL905" s="259"/>
      <c r="AM905" s="259"/>
      <c r="AN905" s="259"/>
      <c r="AO905" s="259"/>
      <c r="AP905" s="259"/>
      <c r="AQ905" s="259"/>
      <c r="AR905" s="259"/>
      <c r="AS905" s="259"/>
      <c r="AT905" s="259"/>
      <c r="AU905" s="259"/>
    </row>
    <row r="906" spans="1:47" s="286" customFormat="1" ht="30" customHeight="1">
      <c r="A906" s="270"/>
      <c r="B906" s="262"/>
      <c r="C906" s="368"/>
      <c r="D906" s="274"/>
      <c r="E906" s="274"/>
      <c r="F906" s="275"/>
      <c r="G906" s="313"/>
      <c r="H906" s="313"/>
      <c r="I906" s="369"/>
      <c r="J906" s="369"/>
      <c r="K906" s="369"/>
      <c r="L906" s="278">
        <f t="shared" si="331"/>
        <v>0</v>
      </c>
      <c r="M906" s="278">
        <f t="shared" si="332"/>
        <v>0</v>
      </c>
      <c r="N906" s="278">
        <f t="shared" si="333"/>
        <v>0</v>
      </c>
      <c r="O906" s="278">
        <f t="shared" si="334"/>
        <v>0</v>
      </c>
      <c r="P906" s="378"/>
      <c r="Q906" s="378"/>
      <c r="R906" s="378"/>
      <c r="S906" s="378"/>
      <c r="T906" s="188"/>
      <c r="U906" s="188"/>
      <c r="V906" s="188"/>
      <c r="W906" s="326"/>
      <c r="X906" s="266"/>
      <c r="Y906" s="282"/>
      <c r="Z906" s="274"/>
      <c r="AA906" s="273"/>
      <c r="AB906" s="283"/>
      <c r="AC906" s="282"/>
      <c r="AD906" s="282"/>
      <c r="AE906" s="344"/>
      <c r="AF906" s="344"/>
      <c r="AG906" s="344"/>
      <c r="AH906" s="344"/>
      <c r="AI906" s="259"/>
      <c r="AJ906" s="259"/>
      <c r="AK906" s="259"/>
      <c r="AL906" s="259"/>
      <c r="AM906" s="259"/>
      <c r="AN906" s="259"/>
      <c r="AO906" s="259"/>
      <c r="AP906" s="259"/>
      <c r="AQ906" s="259"/>
      <c r="AR906" s="259"/>
      <c r="AS906" s="259"/>
      <c r="AT906" s="259"/>
      <c r="AU906" s="259"/>
    </row>
    <row r="907" spans="1:47" s="286" customFormat="1" ht="30" customHeight="1">
      <c r="A907" s="373"/>
      <c r="B907" s="374"/>
      <c r="C907" s="375" t="s">
        <v>47</v>
      </c>
      <c r="D907" s="374"/>
      <c r="E907" s="274"/>
      <c r="F907" s="275" t="s">
        <v>43</v>
      </c>
      <c r="G907" s="320"/>
      <c r="H907" s="320"/>
      <c r="I907" s="275" t="s">
        <v>43</v>
      </c>
      <c r="J907" s="275" t="s">
        <v>43</v>
      </c>
      <c r="K907" s="277"/>
      <c r="L907" s="278">
        <f t="shared" si="331"/>
        <v>0</v>
      </c>
      <c r="M907" s="278">
        <f t="shared" si="332"/>
        <v>0</v>
      </c>
      <c r="N907" s="278">
        <f t="shared" si="333"/>
        <v>0</v>
      </c>
      <c r="O907" s="278">
        <f t="shared" si="334"/>
        <v>0</v>
      </c>
      <c r="P907" s="275"/>
      <c r="Q907" s="275"/>
      <c r="R907" s="275"/>
      <c r="S907" s="275"/>
      <c r="T907" s="374"/>
      <c r="U907" s="374"/>
      <c r="V907" s="374"/>
      <c r="W907" s="376"/>
      <c r="X907" s="266"/>
      <c r="Y907" s="282">
        <f>$AE$9-((N907*24))</f>
        <v>744</v>
      </c>
      <c r="Z907" s="274">
        <v>240</v>
      </c>
      <c r="AA907" s="273"/>
      <c r="AB907" s="283">
        <f t="shared" ref="AB907" si="335">Z907</f>
        <v>240</v>
      </c>
      <c r="AC907" s="282">
        <f>(AB907*(Y907-L907*24))/Y907</f>
        <v>240</v>
      </c>
      <c r="AD907" s="282">
        <f t="shared" ref="AD907" si="336">(AC907/AB907)*100</f>
        <v>100</v>
      </c>
      <c r="AE907" s="344"/>
      <c r="AF907" s="344"/>
      <c r="AG907" s="344"/>
      <c r="AH907" s="344"/>
      <c r="AI907" s="259"/>
      <c r="AJ907" s="259"/>
      <c r="AK907" s="259"/>
      <c r="AL907" s="259"/>
      <c r="AM907" s="259"/>
      <c r="AN907" s="259"/>
      <c r="AO907" s="259"/>
      <c r="AP907" s="259"/>
      <c r="AQ907" s="259"/>
      <c r="AR907" s="259"/>
      <c r="AS907" s="259"/>
      <c r="AT907" s="259"/>
      <c r="AU907" s="259"/>
    </row>
    <row r="908" spans="1:47" s="286" customFormat="1" ht="30" customHeight="1">
      <c r="A908" s="270">
        <v>25</v>
      </c>
      <c r="B908" s="262" t="s">
        <v>382</v>
      </c>
      <c r="C908" s="368" t="s">
        <v>383</v>
      </c>
      <c r="D908" s="274">
        <v>125</v>
      </c>
      <c r="E908" s="274" t="s">
        <v>534</v>
      </c>
      <c r="F908" s="275" t="s">
        <v>43</v>
      </c>
      <c r="G908" s="289"/>
      <c r="H908" s="289"/>
      <c r="I908" s="369"/>
      <c r="J908" s="369"/>
      <c r="K908" s="369"/>
      <c r="L908" s="278">
        <f t="shared" si="331"/>
        <v>0</v>
      </c>
      <c r="M908" s="278">
        <f t="shared" si="332"/>
        <v>0</v>
      </c>
      <c r="N908" s="278">
        <f t="shared" si="333"/>
        <v>0</v>
      </c>
      <c r="O908" s="278">
        <f t="shared" si="334"/>
        <v>0</v>
      </c>
      <c r="P908" s="378"/>
      <c r="Q908" s="378"/>
      <c r="R908" s="378"/>
      <c r="S908" s="378"/>
      <c r="T908" s="410"/>
      <c r="U908" s="410"/>
      <c r="V908" s="410"/>
      <c r="W908" s="290"/>
      <c r="X908" s="266"/>
      <c r="Y908" s="282"/>
      <c r="Z908" s="274"/>
      <c r="AA908" s="273"/>
      <c r="AB908" s="283"/>
      <c r="AC908" s="282"/>
      <c r="AD908" s="282"/>
      <c r="AE908" s="344"/>
      <c r="AF908" s="344"/>
      <c r="AG908" s="344"/>
      <c r="AH908" s="344"/>
      <c r="AI908" s="259"/>
      <c r="AJ908" s="259"/>
      <c r="AK908" s="259"/>
      <c r="AL908" s="259"/>
      <c r="AM908" s="259"/>
      <c r="AN908" s="259"/>
      <c r="AO908" s="259"/>
      <c r="AP908" s="259"/>
      <c r="AQ908" s="259"/>
      <c r="AR908" s="259"/>
      <c r="AS908" s="259"/>
      <c r="AT908" s="259"/>
      <c r="AU908" s="259"/>
    </row>
    <row r="909" spans="1:47" s="286" customFormat="1" ht="30" customHeight="1">
      <c r="A909" s="270"/>
      <c r="B909" s="262"/>
      <c r="C909" s="368"/>
      <c r="D909" s="274"/>
      <c r="E909" s="274"/>
      <c r="F909" s="275"/>
      <c r="G909" s="289"/>
      <c r="H909" s="289"/>
      <c r="I909" s="369"/>
      <c r="J909" s="369"/>
      <c r="K909" s="369"/>
      <c r="L909" s="278">
        <f t="shared" si="331"/>
        <v>0</v>
      </c>
      <c r="M909" s="278">
        <f t="shared" si="332"/>
        <v>0</v>
      </c>
      <c r="N909" s="278">
        <f t="shared" si="333"/>
        <v>0</v>
      </c>
      <c r="O909" s="278">
        <f t="shared" si="334"/>
        <v>0</v>
      </c>
      <c r="P909" s="378"/>
      <c r="Q909" s="378"/>
      <c r="R909" s="378"/>
      <c r="S909" s="378"/>
      <c r="T909" s="410"/>
      <c r="U909" s="410"/>
      <c r="V909" s="410"/>
      <c r="W909" s="290"/>
      <c r="X909" s="266"/>
      <c r="Y909" s="282"/>
      <c r="Z909" s="274"/>
      <c r="AA909" s="273"/>
      <c r="AB909" s="283"/>
      <c r="AC909" s="282"/>
      <c r="AD909" s="282"/>
      <c r="AE909" s="344"/>
      <c r="AF909" s="344"/>
      <c r="AG909" s="344"/>
      <c r="AH909" s="344"/>
      <c r="AI909" s="259"/>
      <c r="AJ909" s="259"/>
      <c r="AK909" s="259"/>
      <c r="AL909" s="259"/>
      <c r="AM909" s="259"/>
      <c r="AN909" s="259"/>
      <c r="AO909" s="259"/>
      <c r="AP909" s="259"/>
      <c r="AQ909" s="259"/>
      <c r="AR909" s="259"/>
      <c r="AS909" s="259"/>
      <c r="AT909" s="259"/>
      <c r="AU909" s="259"/>
    </row>
    <row r="910" spans="1:47" s="286" customFormat="1" ht="30" customHeight="1">
      <c r="A910" s="373"/>
      <c r="B910" s="374"/>
      <c r="C910" s="375" t="s">
        <v>47</v>
      </c>
      <c r="D910" s="374"/>
      <c r="E910" s="274"/>
      <c r="F910" s="275" t="s">
        <v>43</v>
      </c>
      <c r="G910" s="320"/>
      <c r="H910" s="320"/>
      <c r="I910" s="275" t="s">
        <v>43</v>
      </c>
      <c r="J910" s="275" t="s">
        <v>43</v>
      </c>
      <c r="K910" s="277"/>
      <c r="L910" s="278">
        <f>SUM(L908:L909)</f>
        <v>0</v>
      </c>
      <c r="M910" s="278">
        <f t="shared" ref="M910:O910" si="337">SUM(M908:M909)</f>
        <v>0</v>
      </c>
      <c r="N910" s="278">
        <f t="shared" si="337"/>
        <v>0</v>
      </c>
      <c r="O910" s="278">
        <f t="shared" si="337"/>
        <v>0</v>
      </c>
      <c r="P910" s="275"/>
      <c r="Q910" s="275"/>
      <c r="R910" s="275"/>
      <c r="S910" s="275"/>
      <c r="T910" s="374"/>
      <c r="U910" s="374"/>
      <c r="V910" s="374"/>
      <c r="W910" s="376"/>
      <c r="X910" s="266"/>
      <c r="Y910" s="282">
        <f>$AE$9-((N910*24))</f>
        <v>744</v>
      </c>
      <c r="Z910" s="274">
        <v>125</v>
      </c>
      <c r="AA910" s="273"/>
      <c r="AB910" s="283">
        <f t="shared" ref="AB910" si="338">Z910</f>
        <v>125</v>
      </c>
      <c r="AC910" s="282">
        <f>(AB910*(Y910-L910*24))/Y910</f>
        <v>125</v>
      </c>
      <c r="AD910" s="282">
        <f t="shared" ref="AD910" si="339">(AC910/AB910)*100</f>
        <v>100</v>
      </c>
      <c r="AE910" s="344"/>
      <c r="AF910" s="344"/>
      <c r="AG910" s="344"/>
      <c r="AH910" s="344"/>
      <c r="AI910" s="259"/>
      <c r="AJ910" s="259"/>
      <c r="AK910" s="259"/>
      <c r="AL910" s="259"/>
      <c r="AM910" s="259"/>
      <c r="AN910" s="259"/>
      <c r="AO910" s="259"/>
      <c r="AP910" s="259"/>
      <c r="AQ910" s="259"/>
      <c r="AR910" s="259"/>
      <c r="AS910" s="259"/>
      <c r="AT910" s="259"/>
      <c r="AU910" s="259"/>
    </row>
    <row r="911" spans="1:47" s="297" customFormat="1" ht="30" customHeight="1">
      <c r="A911" s="270">
        <v>26</v>
      </c>
      <c r="B911" s="262" t="s">
        <v>455</v>
      </c>
      <c r="C911" s="368" t="s">
        <v>487</v>
      </c>
      <c r="D911" s="274">
        <v>125</v>
      </c>
      <c r="E911" s="274" t="s">
        <v>534</v>
      </c>
      <c r="F911" s="275" t="s">
        <v>43</v>
      </c>
      <c r="G911" s="305"/>
      <c r="H911" s="305"/>
      <c r="I911" s="369"/>
      <c r="J911" s="369"/>
      <c r="K911" s="369"/>
      <c r="L911" s="278">
        <f>IF(RIGHT(T911)="T",(+H911-G911),0)</f>
        <v>0</v>
      </c>
      <c r="M911" s="278">
        <f>IF(RIGHT(T911)="U",(+H911-G911),0)</f>
        <v>0</v>
      </c>
      <c r="N911" s="278">
        <f>IF(RIGHT(T911)="C",(+H911-G911),0)</f>
        <v>0</v>
      </c>
      <c r="O911" s="278">
        <f>IF(RIGHT(T911)="D",(+H911-G911),0)</f>
        <v>0</v>
      </c>
      <c r="P911" s="378"/>
      <c r="Q911" s="378"/>
      <c r="R911" s="378"/>
      <c r="S911" s="378"/>
      <c r="T911" s="413"/>
      <c r="U911" s="413"/>
      <c r="V911" s="413"/>
      <c r="W911" s="307"/>
      <c r="X911" s="266"/>
      <c r="Y911" s="282"/>
      <c r="Z911" s="274"/>
      <c r="AA911" s="273"/>
      <c r="AB911" s="283"/>
      <c r="AC911" s="282"/>
      <c r="AD911" s="282"/>
      <c r="AE911" s="296"/>
    </row>
    <row r="912" spans="1:47" s="297" customFormat="1" ht="30" customHeight="1">
      <c r="A912" s="270"/>
      <c r="B912" s="262"/>
      <c r="C912" s="368"/>
      <c r="D912" s="274"/>
      <c r="E912" s="274"/>
      <c r="F912" s="275" t="s">
        <v>43</v>
      </c>
      <c r="G912" s="323"/>
      <c r="H912" s="323"/>
      <c r="I912" s="369"/>
      <c r="J912" s="369"/>
      <c r="K912" s="369"/>
      <c r="L912" s="278">
        <f>IF(RIGHT(T912)="T",(+H912-G912),0)</f>
        <v>0</v>
      </c>
      <c r="M912" s="278">
        <f>IF(RIGHT(T912)="U",(+H912-G912),0)</f>
        <v>0</v>
      </c>
      <c r="N912" s="278">
        <f>IF(RIGHT(T912)="C",(+H912-G912),0)</f>
        <v>0</v>
      </c>
      <c r="O912" s="278">
        <f>IF(RIGHT(T912)="D",(+H912-G912),0)</f>
        <v>0</v>
      </c>
      <c r="P912" s="378"/>
      <c r="Q912" s="378"/>
      <c r="R912" s="378"/>
      <c r="S912" s="378"/>
      <c r="T912" s="414"/>
      <c r="U912" s="414"/>
      <c r="V912" s="414"/>
      <c r="W912" s="411"/>
      <c r="X912" s="266"/>
      <c r="Y912" s="282"/>
      <c r="Z912" s="274"/>
      <c r="AA912" s="273"/>
      <c r="AB912" s="283"/>
      <c r="AC912" s="282"/>
      <c r="AD912" s="282"/>
      <c r="AE912" s="296"/>
    </row>
    <row r="913" spans="1:47" s="297" customFormat="1" ht="30" customHeight="1">
      <c r="A913" s="292"/>
      <c r="B913" s="374"/>
      <c r="C913" s="375" t="s">
        <v>47</v>
      </c>
      <c r="D913" s="374"/>
      <c r="E913" s="274"/>
      <c r="F913" s="275" t="s">
        <v>43</v>
      </c>
      <c r="G913" s="294"/>
      <c r="H913" s="294"/>
      <c r="I913" s="275" t="s">
        <v>43</v>
      </c>
      <c r="J913" s="275" t="s">
        <v>43</v>
      </c>
      <c r="K913" s="275" t="s">
        <v>43</v>
      </c>
      <c r="L913" s="278">
        <f>SUM(L911:L912)</f>
        <v>0</v>
      </c>
      <c r="M913" s="278">
        <f>SUM(M911:M912)</f>
        <v>0</v>
      </c>
      <c r="N913" s="278">
        <f>SUM(N911:N912)</f>
        <v>0</v>
      </c>
      <c r="O913" s="278">
        <f>SUM(O911:O912)</f>
        <v>0</v>
      </c>
      <c r="P913" s="275"/>
      <c r="Q913" s="275"/>
      <c r="R913" s="275"/>
      <c r="S913" s="275"/>
      <c r="T913" s="374"/>
      <c r="U913" s="374"/>
      <c r="V913" s="374"/>
      <c r="W913" s="376"/>
      <c r="X913" s="266"/>
      <c r="Y913" s="282">
        <f>$AE$9-((N913*24))</f>
        <v>744</v>
      </c>
      <c r="Z913" s="274">
        <v>125</v>
      </c>
      <c r="AA913" s="273"/>
      <c r="AB913" s="283">
        <f t="shared" ref="AB913" si="340">Z913</f>
        <v>125</v>
      </c>
      <c r="AC913" s="282">
        <f>(AB913*(Y913-L913*24))/Y913</f>
        <v>125</v>
      </c>
      <c r="AD913" s="282">
        <f t="shared" ref="AD913" si="341">(AC913/AB913)*100</f>
        <v>100</v>
      </c>
      <c r="AE913" s="296"/>
    </row>
    <row r="914" spans="1:47" s="286" customFormat="1" ht="30" customHeight="1">
      <c r="A914" s="270">
        <v>27</v>
      </c>
      <c r="B914" s="262" t="s">
        <v>385</v>
      </c>
      <c r="C914" s="368" t="s">
        <v>386</v>
      </c>
      <c r="D914" s="274">
        <v>80</v>
      </c>
      <c r="E914" s="274" t="s">
        <v>534</v>
      </c>
      <c r="F914" s="275" t="s">
        <v>43</v>
      </c>
      <c r="G914" s="323"/>
      <c r="H914" s="323"/>
      <c r="I914" s="369"/>
      <c r="J914" s="369"/>
      <c r="K914" s="369"/>
      <c r="L914" s="278">
        <f>IF(RIGHT(T914)="T",(+H914-G914),0)</f>
        <v>0</v>
      </c>
      <c r="M914" s="278">
        <f>IF(RIGHT(T914)="U",(+H914-G914),0)</f>
        <v>0</v>
      </c>
      <c r="N914" s="278">
        <f>IF(RIGHT(T914)="C",(+H914-G914),0)</f>
        <v>0</v>
      </c>
      <c r="O914" s="278">
        <f>IF(RIGHT(T914)="D",(+H914-G914),0)</f>
        <v>0</v>
      </c>
      <c r="P914" s="378"/>
      <c r="Q914" s="378"/>
      <c r="R914" s="378"/>
      <c r="S914" s="378"/>
      <c r="T914" s="414"/>
      <c r="U914" s="414"/>
      <c r="V914" s="414"/>
      <c r="W914" s="411"/>
      <c r="X914" s="266"/>
      <c r="Y914" s="282"/>
      <c r="Z914" s="274"/>
      <c r="AA914" s="273"/>
      <c r="AB914" s="283"/>
      <c r="AC914" s="282"/>
      <c r="AD914" s="282"/>
      <c r="AE914" s="344"/>
      <c r="AF914" s="344"/>
      <c r="AG914" s="344"/>
      <c r="AH914" s="344"/>
      <c r="AI914" s="259"/>
      <c r="AJ914" s="259"/>
      <c r="AK914" s="259"/>
      <c r="AL914" s="259"/>
      <c r="AM914" s="259"/>
      <c r="AN914" s="259"/>
      <c r="AO914" s="259"/>
      <c r="AP914" s="259"/>
      <c r="AQ914" s="259"/>
      <c r="AR914" s="259"/>
      <c r="AS914" s="259"/>
      <c r="AT914" s="259"/>
      <c r="AU914" s="259"/>
    </row>
    <row r="915" spans="1:47" s="297" customFormat="1" ht="30" customHeight="1">
      <c r="A915" s="292"/>
      <c r="B915" s="374"/>
      <c r="C915" s="375" t="s">
        <v>47</v>
      </c>
      <c r="D915" s="374"/>
      <c r="E915" s="274"/>
      <c r="F915" s="275" t="s">
        <v>43</v>
      </c>
      <c r="G915" s="294"/>
      <c r="H915" s="294"/>
      <c r="I915" s="275" t="s">
        <v>43</v>
      </c>
      <c r="J915" s="275" t="s">
        <v>43</v>
      </c>
      <c r="K915" s="275" t="s">
        <v>43</v>
      </c>
      <c r="L915" s="278">
        <f>SUM(L914:L914)</f>
        <v>0</v>
      </c>
      <c r="M915" s="278">
        <f>SUM(M914:M914)</f>
        <v>0</v>
      </c>
      <c r="N915" s="278">
        <f>SUM(N914:N914)</f>
        <v>0</v>
      </c>
      <c r="O915" s="278">
        <f>SUM(O914:O914)</f>
        <v>0</v>
      </c>
      <c r="P915" s="275"/>
      <c r="Q915" s="275"/>
      <c r="R915" s="275"/>
      <c r="S915" s="275"/>
      <c r="T915" s="374"/>
      <c r="U915" s="374"/>
      <c r="V915" s="374"/>
      <c r="W915" s="376"/>
      <c r="X915" s="266"/>
      <c r="Y915" s="282">
        <f>$AE$9-((N915*24))</f>
        <v>744</v>
      </c>
      <c r="Z915" s="274">
        <v>80</v>
      </c>
      <c r="AA915" s="273"/>
      <c r="AB915" s="283">
        <f t="shared" ref="AB915" si="342">Z915</f>
        <v>80</v>
      </c>
      <c r="AC915" s="282">
        <f>(AB915*(Y915-L915*24))/Y915</f>
        <v>80</v>
      </c>
      <c r="AD915" s="282">
        <f t="shared" si="283"/>
        <v>100</v>
      </c>
      <c r="AE915" s="296"/>
    </row>
    <row r="916" spans="1:47" s="286" customFormat="1" ht="30" customHeight="1">
      <c r="A916" s="270">
        <v>28</v>
      </c>
      <c r="B916" s="262" t="s">
        <v>387</v>
      </c>
      <c r="C916" s="368" t="s">
        <v>388</v>
      </c>
      <c r="D916" s="274">
        <v>93.2</v>
      </c>
      <c r="E916" s="274" t="s">
        <v>534</v>
      </c>
      <c r="F916" s="275" t="s">
        <v>43</v>
      </c>
      <c r="G916" s="345"/>
      <c r="H916" s="345"/>
      <c r="I916" s="369"/>
      <c r="J916" s="369"/>
      <c r="K916" s="369"/>
      <c r="L916" s="387">
        <v>0</v>
      </c>
      <c r="M916" s="387">
        <v>0</v>
      </c>
      <c r="N916" s="387">
        <v>0</v>
      </c>
      <c r="O916" s="387">
        <v>0</v>
      </c>
      <c r="P916" s="378"/>
      <c r="Q916" s="378"/>
      <c r="R916" s="378"/>
      <c r="S916" s="378"/>
      <c r="T916" s="378"/>
      <c r="U916" s="378"/>
      <c r="V916" s="378"/>
      <c r="W916" s="386"/>
      <c r="X916" s="266"/>
      <c r="Y916" s="282">
        <f>$AE$9-((N916*24))</f>
        <v>744</v>
      </c>
      <c r="Z916" s="274">
        <v>93.2</v>
      </c>
      <c r="AA916" s="273"/>
      <c r="AB916" s="283">
        <f t="shared" si="282"/>
        <v>93.2</v>
      </c>
      <c r="AC916" s="282">
        <f>(AB916*(Y916-L916*24))/Y916</f>
        <v>93.2</v>
      </c>
      <c r="AD916" s="282">
        <f t="shared" si="283"/>
        <v>100</v>
      </c>
      <c r="AE916" s="344"/>
      <c r="AF916" s="344"/>
      <c r="AG916" s="344"/>
      <c r="AH916" s="344"/>
      <c r="AI916" s="259"/>
      <c r="AJ916" s="259"/>
      <c r="AK916" s="259"/>
      <c r="AL916" s="259"/>
      <c r="AM916" s="259"/>
      <c r="AN916" s="259"/>
      <c r="AO916" s="259"/>
      <c r="AP916" s="259"/>
      <c r="AQ916" s="259"/>
      <c r="AR916" s="259"/>
      <c r="AS916" s="259"/>
      <c r="AT916" s="259"/>
      <c r="AU916" s="259"/>
    </row>
    <row r="917" spans="1:47" s="286" customFormat="1" ht="30" customHeight="1">
      <c r="A917" s="270"/>
      <c r="B917" s="262"/>
      <c r="C917" s="368" t="s">
        <v>47</v>
      </c>
      <c r="D917" s="274"/>
      <c r="E917" s="274"/>
      <c r="F917" s="275" t="s">
        <v>43</v>
      </c>
      <c r="G917" s="345"/>
      <c r="H917" s="345"/>
      <c r="I917" s="369" t="s">
        <v>43</v>
      </c>
      <c r="J917" s="369" t="s">
        <v>43</v>
      </c>
      <c r="K917" s="369" t="s">
        <v>43</v>
      </c>
      <c r="L917" s="278">
        <f>SUM(L916:L916)</f>
        <v>0</v>
      </c>
      <c r="M917" s="278">
        <f>SUM(M916:M916)</f>
        <v>0</v>
      </c>
      <c r="N917" s="278">
        <f>SUM(N916:N916)</f>
        <v>0</v>
      </c>
      <c r="O917" s="278">
        <f>SUM(O916:O916)</f>
        <v>0</v>
      </c>
      <c r="P917" s="378"/>
      <c r="Q917" s="378"/>
      <c r="R917" s="378"/>
      <c r="S917" s="378"/>
      <c r="T917" s="378"/>
      <c r="U917" s="378"/>
      <c r="V917" s="378"/>
      <c r="W917" s="386"/>
      <c r="X917" s="266"/>
      <c r="Y917" s="282">
        <f>$AE$9-((N917*24))</f>
        <v>744</v>
      </c>
      <c r="Z917" s="274">
        <v>125</v>
      </c>
      <c r="AA917" s="273"/>
      <c r="AB917" s="283">
        <f>Z917</f>
        <v>125</v>
      </c>
      <c r="AC917" s="282">
        <f>(AB917*(Y917-L917*24))/Y917</f>
        <v>125</v>
      </c>
      <c r="AD917" s="282">
        <f>(AC917/AB917)*100</f>
        <v>100</v>
      </c>
      <c r="AE917" s="344"/>
      <c r="AF917" s="344"/>
      <c r="AG917" s="344"/>
      <c r="AH917" s="344"/>
      <c r="AI917" s="259"/>
      <c r="AJ917" s="259"/>
      <c r="AK917" s="259"/>
      <c r="AL917" s="259"/>
      <c r="AM917" s="259"/>
      <c r="AN917" s="259"/>
      <c r="AO917" s="259"/>
      <c r="AP917" s="259"/>
      <c r="AQ917" s="259"/>
      <c r="AR917" s="259"/>
      <c r="AS917" s="259"/>
      <c r="AT917" s="259"/>
      <c r="AU917" s="259"/>
    </row>
    <row r="918" spans="1:47" s="286" customFormat="1" ht="30" customHeight="1">
      <c r="A918" s="270">
        <v>29</v>
      </c>
      <c r="B918" s="262" t="s">
        <v>389</v>
      </c>
      <c r="C918" s="368" t="s">
        <v>390</v>
      </c>
      <c r="D918" s="274">
        <v>93.2</v>
      </c>
      <c r="E918" s="274" t="s">
        <v>534</v>
      </c>
      <c r="F918" s="275" t="s">
        <v>43</v>
      </c>
      <c r="G918" s="345"/>
      <c r="H918" s="345"/>
      <c r="I918" s="369"/>
      <c r="J918" s="369"/>
      <c r="K918" s="369"/>
      <c r="L918" s="387">
        <v>0</v>
      </c>
      <c r="M918" s="387">
        <v>0</v>
      </c>
      <c r="N918" s="387">
        <v>0</v>
      </c>
      <c r="O918" s="387">
        <v>0</v>
      </c>
      <c r="P918" s="378"/>
      <c r="Q918" s="378"/>
      <c r="R918" s="378"/>
      <c r="S918" s="378"/>
      <c r="T918" s="378"/>
      <c r="U918" s="378"/>
      <c r="V918" s="378"/>
      <c r="W918" s="386"/>
      <c r="X918" s="266"/>
      <c r="Y918" s="282">
        <f>$AE$9-((N918*24))</f>
        <v>744</v>
      </c>
      <c r="Z918" s="274">
        <v>93.2</v>
      </c>
      <c r="AA918" s="273"/>
      <c r="AB918" s="283">
        <f t="shared" si="282"/>
        <v>93.2</v>
      </c>
      <c r="AC918" s="282">
        <f>(AB918*(Y918-L918*24))/Y918</f>
        <v>93.2</v>
      </c>
      <c r="AD918" s="282">
        <f t="shared" si="283"/>
        <v>100</v>
      </c>
      <c r="AE918" s="344"/>
      <c r="AF918" s="344"/>
      <c r="AG918" s="344"/>
      <c r="AH918" s="344"/>
      <c r="AI918" s="259"/>
      <c r="AJ918" s="259"/>
      <c r="AK918" s="259"/>
      <c r="AL918" s="259"/>
      <c r="AM918" s="259"/>
      <c r="AN918" s="259"/>
      <c r="AO918" s="259"/>
      <c r="AP918" s="259"/>
      <c r="AQ918" s="259"/>
      <c r="AR918" s="259"/>
      <c r="AS918" s="259"/>
      <c r="AT918" s="259"/>
      <c r="AU918" s="259"/>
    </row>
    <row r="919" spans="1:47" s="286" customFormat="1" ht="30" customHeight="1">
      <c r="A919" s="270"/>
      <c r="B919" s="262"/>
      <c r="C919" s="368" t="s">
        <v>47</v>
      </c>
      <c r="D919" s="274"/>
      <c r="E919" s="274"/>
      <c r="F919" s="275" t="s">
        <v>43</v>
      </c>
      <c r="G919" s="345"/>
      <c r="H919" s="345"/>
      <c r="I919" s="369" t="s">
        <v>43</v>
      </c>
      <c r="J919" s="369" t="s">
        <v>43</v>
      </c>
      <c r="K919" s="369" t="s">
        <v>43</v>
      </c>
      <c r="L919" s="278">
        <f>SUM(L918:L918)</f>
        <v>0</v>
      </c>
      <c r="M919" s="278">
        <f>SUM(M918:M918)</f>
        <v>0</v>
      </c>
      <c r="N919" s="278">
        <f>SUM(N918:N918)</f>
        <v>0</v>
      </c>
      <c r="O919" s="278">
        <f>SUM(O918:O918)</f>
        <v>0</v>
      </c>
      <c r="P919" s="378"/>
      <c r="Q919" s="378"/>
      <c r="R919" s="378"/>
      <c r="S919" s="378"/>
      <c r="T919" s="378"/>
      <c r="U919" s="378"/>
      <c r="V919" s="378"/>
      <c r="W919" s="386"/>
      <c r="X919" s="266"/>
      <c r="Y919" s="282">
        <f>$AE$9-((N919*24))</f>
        <v>744</v>
      </c>
      <c r="Z919" s="274">
        <v>125</v>
      </c>
      <c r="AA919" s="273"/>
      <c r="AB919" s="283">
        <f>Z919</f>
        <v>125</v>
      </c>
      <c r="AC919" s="282">
        <f>(AB919*(Y919-L919*24))/Y919</f>
        <v>125</v>
      </c>
      <c r="AD919" s="282">
        <f>(AC919/AB919)*100</f>
        <v>100</v>
      </c>
      <c r="AE919" s="344"/>
      <c r="AF919" s="344"/>
      <c r="AG919" s="344"/>
      <c r="AH919" s="344"/>
      <c r="AI919" s="259"/>
      <c r="AJ919" s="259"/>
      <c r="AK919" s="259"/>
      <c r="AL919" s="259"/>
      <c r="AM919" s="259"/>
      <c r="AN919" s="259"/>
      <c r="AO919" s="259"/>
      <c r="AP919" s="259"/>
      <c r="AQ919" s="259"/>
      <c r="AR919" s="259"/>
      <c r="AS919" s="259"/>
      <c r="AT919" s="259"/>
      <c r="AU919" s="259"/>
    </row>
    <row r="920" spans="1:47" s="286" customFormat="1" ht="30" customHeight="1">
      <c r="A920" s="270">
        <v>30</v>
      </c>
      <c r="B920" s="262" t="s">
        <v>391</v>
      </c>
      <c r="C920" s="368" t="s">
        <v>392</v>
      </c>
      <c r="D920" s="274">
        <v>125</v>
      </c>
      <c r="E920" s="274" t="s">
        <v>534</v>
      </c>
      <c r="F920" s="275" t="s">
        <v>43</v>
      </c>
      <c r="G920" s="323"/>
      <c r="H920" s="323"/>
      <c r="I920" s="275" t="s">
        <v>43</v>
      </c>
      <c r="J920" s="275" t="s">
        <v>43</v>
      </c>
      <c r="K920" s="275" t="s">
        <v>43</v>
      </c>
      <c r="L920" s="278">
        <f>IF(RIGHT(T920)="T",(+H920-G920),0)</f>
        <v>0</v>
      </c>
      <c r="M920" s="278">
        <f>IF(RIGHT(T920)="U",(+H920-G920),0)</f>
        <v>0</v>
      </c>
      <c r="N920" s="278">
        <f>IF(RIGHT(T920)="C",(+H920-G920),0)</f>
        <v>0</v>
      </c>
      <c r="O920" s="278">
        <f>IF(RIGHT(T920)="D",(+H920-G920),0)</f>
        <v>0</v>
      </c>
      <c r="P920" s="275"/>
      <c r="Q920" s="275"/>
      <c r="R920" s="275"/>
      <c r="S920" s="275"/>
      <c r="T920" s="414"/>
      <c r="U920" s="414"/>
      <c r="V920" s="414"/>
      <c r="W920" s="411"/>
      <c r="X920" s="266"/>
      <c r="Y920" s="282"/>
      <c r="Z920" s="274"/>
      <c r="AA920" s="273"/>
      <c r="AB920" s="283"/>
      <c r="AC920" s="282"/>
      <c r="AD920" s="282"/>
      <c r="AE920" s="344"/>
      <c r="AF920" s="344"/>
      <c r="AG920" s="344"/>
      <c r="AH920" s="344"/>
      <c r="AI920" s="259"/>
      <c r="AJ920" s="259"/>
      <c r="AK920" s="259"/>
      <c r="AL920" s="259"/>
      <c r="AM920" s="259"/>
      <c r="AN920" s="259"/>
      <c r="AO920" s="259"/>
      <c r="AP920" s="259"/>
      <c r="AQ920" s="259"/>
      <c r="AR920" s="259"/>
      <c r="AS920" s="259"/>
      <c r="AT920" s="259"/>
      <c r="AU920" s="259"/>
    </row>
    <row r="921" spans="1:47" s="286" customFormat="1" ht="30" customHeight="1">
      <c r="A921" s="292"/>
      <c r="B921" s="374"/>
      <c r="C921" s="375" t="s">
        <v>47</v>
      </c>
      <c r="D921" s="374"/>
      <c r="E921" s="274"/>
      <c r="F921" s="275" t="s">
        <v>43</v>
      </c>
      <c r="G921" s="294"/>
      <c r="H921" s="294"/>
      <c r="I921" s="275" t="s">
        <v>43</v>
      </c>
      <c r="J921" s="275" t="s">
        <v>43</v>
      </c>
      <c r="K921" s="275" t="s">
        <v>43</v>
      </c>
      <c r="L921" s="278">
        <f>SUM(L920:L920)</f>
        <v>0</v>
      </c>
      <c r="M921" s="278">
        <f>SUM(M920:M920)</f>
        <v>0</v>
      </c>
      <c r="N921" s="278">
        <f>SUM(N920:N920)</f>
        <v>0</v>
      </c>
      <c r="O921" s="278">
        <f>SUM(O920:O920)</f>
        <v>0</v>
      </c>
      <c r="P921" s="275"/>
      <c r="Q921" s="275"/>
      <c r="R921" s="275"/>
      <c r="S921" s="275"/>
      <c r="T921" s="374"/>
      <c r="U921" s="374"/>
      <c r="V921" s="374"/>
      <c r="W921" s="376"/>
      <c r="X921" s="266"/>
      <c r="Y921" s="282">
        <f>$AE$9-((N921*24))</f>
        <v>744</v>
      </c>
      <c r="Z921" s="274">
        <v>125</v>
      </c>
      <c r="AA921" s="273"/>
      <c r="AB921" s="283">
        <f t="shared" ref="AB921" si="343">Z921</f>
        <v>125</v>
      </c>
      <c r="AC921" s="282">
        <f>(AB921*(Y921-L921*24))/Y921</f>
        <v>125</v>
      </c>
      <c r="AD921" s="282">
        <f t="shared" ref="AD921" si="344">(AC921/AB921)*100</f>
        <v>100</v>
      </c>
      <c r="AE921" s="344"/>
      <c r="AF921" s="344"/>
      <c r="AG921" s="344"/>
      <c r="AH921" s="344"/>
      <c r="AI921" s="259"/>
      <c r="AJ921" s="259"/>
      <c r="AK921" s="259"/>
      <c r="AL921" s="259"/>
      <c r="AM921" s="259"/>
      <c r="AN921" s="259"/>
      <c r="AO921" s="259"/>
      <c r="AP921" s="259"/>
      <c r="AQ921" s="259"/>
      <c r="AR921" s="259"/>
      <c r="AS921" s="259"/>
      <c r="AT921" s="259"/>
      <c r="AU921" s="259"/>
    </row>
    <row r="922" spans="1:47" s="286" customFormat="1" ht="30" customHeight="1">
      <c r="A922" s="270">
        <v>31</v>
      </c>
      <c r="B922" s="262" t="s">
        <v>393</v>
      </c>
      <c r="C922" s="368" t="s">
        <v>394</v>
      </c>
      <c r="D922" s="274">
        <v>125</v>
      </c>
      <c r="E922" s="274" t="s">
        <v>534</v>
      </c>
      <c r="F922" s="275" t="s">
        <v>43</v>
      </c>
      <c r="G922" s="323"/>
      <c r="H922" s="323"/>
      <c r="I922" s="275" t="s">
        <v>43</v>
      </c>
      <c r="J922" s="275" t="s">
        <v>43</v>
      </c>
      <c r="K922" s="275" t="s">
        <v>43</v>
      </c>
      <c r="L922" s="278">
        <f>IF(RIGHT(T922)="T",(+H922-G922),0)</f>
        <v>0</v>
      </c>
      <c r="M922" s="278">
        <f>IF(RIGHT(T922)="U",(+H922-G922),0)</f>
        <v>0</v>
      </c>
      <c r="N922" s="278">
        <f>IF(RIGHT(T922)="C",(+H922-G922),0)</f>
        <v>0</v>
      </c>
      <c r="O922" s="278">
        <f>IF(RIGHT(T922)="D",(+H922-G922),0)</f>
        <v>0</v>
      </c>
      <c r="P922" s="275"/>
      <c r="Q922" s="275"/>
      <c r="R922" s="275"/>
      <c r="S922" s="275"/>
      <c r="T922" s="414"/>
      <c r="U922" s="414"/>
      <c r="V922" s="414"/>
      <c r="W922" s="411"/>
      <c r="X922" s="266"/>
      <c r="Y922" s="282"/>
      <c r="Z922" s="274"/>
      <c r="AA922" s="273"/>
      <c r="AB922" s="283"/>
      <c r="AC922" s="282"/>
      <c r="AD922" s="282"/>
      <c r="AE922" s="344"/>
      <c r="AF922" s="344"/>
      <c r="AG922" s="344"/>
      <c r="AH922" s="344"/>
      <c r="AI922" s="259"/>
      <c r="AJ922" s="259"/>
      <c r="AK922" s="259"/>
      <c r="AL922" s="259"/>
      <c r="AM922" s="259"/>
      <c r="AN922" s="259"/>
      <c r="AO922" s="259"/>
      <c r="AP922" s="259"/>
      <c r="AQ922" s="259"/>
      <c r="AR922" s="259"/>
      <c r="AS922" s="259"/>
      <c r="AT922" s="259"/>
      <c r="AU922" s="259"/>
    </row>
    <row r="923" spans="1:47" s="286" customFormat="1" ht="30" customHeight="1">
      <c r="A923" s="292"/>
      <c r="B923" s="374"/>
      <c r="C923" s="375" t="s">
        <v>47</v>
      </c>
      <c r="D923" s="374"/>
      <c r="E923" s="274"/>
      <c r="F923" s="275" t="s">
        <v>43</v>
      </c>
      <c r="G923" s="294"/>
      <c r="H923" s="294"/>
      <c r="I923" s="275" t="s">
        <v>43</v>
      </c>
      <c r="J923" s="275" t="s">
        <v>43</v>
      </c>
      <c r="K923" s="275" t="s">
        <v>43</v>
      </c>
      <c r="L923" s="278">
        <f>SUM(L922:L922)</f>
        <v>0</v>
      </c>
      <c r="M923" s="278">
        <f>SUM(M922:M922)</f>
        <v>0</v>
      </c>
      <c r="N923" s="278">
        <f>SUM(N922:N922)</f>
        <v>0</v>
      </c>
      <c r="O923" s="278">
        <f>SUM(O922:O922)</f>
        <v>0</v>
      </c>
      <c r="P923" s="275"/>
      <c r="Q923" s="275"/>
      <c r="R923" s="275"/>
      <c r="S923" s="275"/>
      <c r="T923" s="374"/>
      <c r="U923" s="374"/>
      <c r="V923" s="374"/>
      <c r="W923" s="376"/>
      <c r="X923" s="266"/>
      <c r="Y923" s="282">
        <f t="shared" ref="Y923:Y956" si="345">$AE$9-((N923*24))</f>
        <v>744</v>
      </c>
      <c r="Z923" s="274">
        <v>125</v>
      </c>
      <c r="AA923" s="273"/>
      <c r="AB923" s="283">
        <f t="shared" ref="AB923" si="346">Z923</f>
        <v>125</v>
      </c>
      <c r="AC923" s="282">
        <f t="shared" ref="AC923:AC956" si="347">(AB923*(Y923-L923*24))/Y923</f>
        <v>125</v>
      </c>
      <c r="AD923" s="282">
        <f t="shared" ref="AD923" si="348">(AC923/AB923)*100</f>
        <v>100</v>
      </c>
      <c r="AE923" s="344"/>
      <c r="AF923" s="344"/>
      <c r="AG923" s="344"/>
      <c r="AH923" s="344"/>
      <c r="AI923" s="259"/>
      <c r="AJ923" s="259"/>
      <c r="AK923" s="259"/>
      <c r="AL923" s="259"/>
      <c r="AM923" s="259"/>
      <c r="AN923" s="259"/>
      <c r="AO923" s="259"/>
      <c r="AP923" s="259"/>
      <c r="AQ923" s="259"/>
      <c r="AR923" s="259"/>
      <c r="AS923" s="259"/>
      <c r="AT923" s="259"/>
      <c r="AU923" s="259"/>
    </row>
    <row r="924" spans="1:47" s="286" customFormat="1" ht="30" customHeight="1">
      <c r="A924" s="270">
        <v>32</v>
      </c>
      <c r="B924" s="262" t="s">
        <v>395</v>
      </c>
      <c r="C924" s="368" t="s">
        <v>396</v>
      </c>
      <c r="D924" s="274">
        <v>240</v>
      </c>
      <c r="E924" s="274" t="s">
        <v>534</v>
      </c>
      <c r="F924" s="275" t="s">
        <v>43</v>
      </c>
      <c r="G924" s="345"/>
      <c r="H924" s="345"/>
      <c r="I924" s="369"/>
      <c r="J924" s="369"/>
      <c r="K924" s="369"/>
      <c r="L924" s="278">
        <f>IF(RIGHT(T924)="T",(+H924-G924),0)</f>
        <v>0</v>
      </c>
      <c r="M924" s="278">
        <f>IF(RIGHT(T924)="U",(+H924-G924),0)</f>
        <v>0</v>
      </c>
      <c r="N924" s="278">
        <f>IF(RIGHT(T924)="C",(+H924-G924),0)</f>
        <v>0</v>
      </c>
      <c r="O924" s="278">
        <f>IF(RIGHT(T924)="D",(+H924-G924),0)</f>
        <v>0</v>
      </c>
      <c r="P924" s="378"/>
      <c r="Q924" s="378"/>
      <c r="R924" s="378"/>
      <c r="S924" s="378"/>
      <c r="T924" s="378"/>
      <c r="U924" s="378"/>
      <c r="V924" s="378"/>
      <c r="W924" s="386"/>
      <c r="X924" s="266"/>
      <c r="Y924" s="282">
        <f t="shared" si="345"/>
        <v>744</v>
      </c>
      <c r="Z924" s="274">
        <v>240</v>
      </c>
      <c r="AA924" s="273"/>
      <c r="AB924" s="283">
        <f t="shared" si="282"/>
        <v>240</v>
      </c>
      <c r="AC924" s="282">
        <f t="shared" si="347"/>
        <v>240</v>
      </c>
      <c r="AD924" s="282">
        <f t="shared" si="283"/>
        <v>100</v>
      </c>
      <c r="AE924" s="344"/>
      <c r="AF924" s="344"/>
      <c r="AG924" s="344"/>
      <c r="AH924" s="344"/>
      <c r="AI924" s="259"/>
      <c r="AJ924" s="259"/>
      <c r="AK924" s="259"/>
      <c r="AL924" s="259"/>
      <c r="AM924" s="259"/>
      <c r="AN924" s="259"/>
      <c r="AO924" s="259"/>
      <c r="AP924" s="259"/>
      <c r="AQ924" s="259"/>
      <c r="AR924" s="259"/>
      <c r="AS924" s="259"/>
      <c r="AT924" s="259"/>
      <c r="AU924" s="259"/>
    </row>
    <row r="925" spans="1:47" s="286" customFormat="1" ht="30" customHeight="1">
      <c r="A925" s="270"/>
      <c r="B925" s="262"/>
      <c r="C925" s="368" t="s">
        <v>47</v>
      </c>
      <c r="D925" s="274"/>
      <c r="E925" s="274"/>
      <c r="F925" s="275" t="s">
        <v>43</v>
      </c>
      <c r="G925" s="345"/>
      <c r="H925" s="345"/>
      <c r="I925" s="369" t="s">
        <v>43</v>
      </c>
      <c r="J925" s="369" t="s">
        <v>43</v>
      </c>
      <c r="K925" s="369" t="s">
        <v>43</v>
      </c>
      <c r="L925" s="278">
        <f>SUM(L924:L924)</f>
        <v>0</v>
      </c>
      <c r="M925" s="278">
        <f>SUM(M924:M924)</f>
        <v>0</v>
      </c>
      <c r="N925" s="278">
        <f>SUM(N924:N924)</f>
        <v>0</v>
      </c>
      <c r="O925" s="278">
        <f>SUM(O924:O924)</f>
        <v>0</v>
      </c>
      <c r="P925" s="378"/>
      <c r="Q925" s="378"/>
      <c r="R925" s="378"/>
      <c r="S925" s="378"/>
      <c r="T925" s="378"/>
      <c r="U925" s="378"/>
      <c r="V925" s="378"/>
      <c r="W925" s="386"/>
      <c r="X925" s="266"/>
      <c r="Y925" s="282">
        <f t="shared" si="345"/>
        <v>744</v>
      </c>
      <c r="Z925" s="274">
        <v>125</v>
      </c>
      <c r="AA925" s="273"/>
      <c r="AB925" s="283">
        <f>Z925</f>
        <v>125</v>
      </c>
      <c r="AC925" s="282">
        <f t="shared" si="347"/>
        <v>125</v>
      </c>
      <c r="AD925" s="282">
        <f>(AC925/AB925)*100</f>
        <v>100</v>
      </c>
      <c r="AE925" s="344"/>
      <c r="AF925" s="344"/>
      <c r="AG925" s="344"/>
      <c r="AH925" s="344"/>
      <c r="AI925" s="259"/>
      <c r="AJ925" s="259"/>
      <c r="AK925" s="259"/>
      <c r="AL925" s="259"/>
      <c r="AM925" s="259"/>
      <c r="AN925" s="259"/>
      <c r="AO925" s="259"/>
      <c r="AP925" s="259"/>
      <c r="AQ925" s="259"/>
      <c r="AR925" s="259"/>
      <c r="AS925" s="259"/>
      <c r="AT925" s="259"/>
      <c r="AU925" s="259"/>
    </row>
    <row r="926" spans="1:47" s="286" customFormat="1" ht="30" customHeight="1">
      <c r="A926" s="270">
        <v>33</v>
      </c>
      <c r="B926" s="262" t="s">
        <v>397</v>
      </c>
      <c r="C926" s="368" t="s">
        <v>398</v>
      </c>
      <c r="D926" s="274">
        <v>50</v>
      </c>
      <c r="E926" s="274" t="s">
        <v>534</v>
      </c>
      <c r="F926" s="275" t="s">
        <v>43</v>
      </c>
      <c r="G926" s="345"/>
      <c r="H926" s="345"/>
      <c r="I926" s="369"/>
      <c r="J926" s="369"/>
      <c r="K926" s="369"/>
      <c r="L926" s="278">
        <f>IF(RIGHT(T926)="T",(+H926-G926),0)</f>
        <v>0</v>
      </c>
      <c r="M926" s="278">
        <f>IF(RIGHT(T926)="U",(+H926-G926),0)</f>
        <v>0</v>
      </c>
      <c r="N926" s="278">
        <f>IF(RIGHT(T926)="C",(+H926-G926),0)</f>
        <v>0</v>
      </c>
      <c r="O926" s="278">
        <f>IF(RIGHT(T926)="D",(+H926-G926),0)</f>
        <v>0</v>
      </c>
      <c r="P926" s="378"/>
      <c r="Q926" s="378"/>
      <c r="R926" s="378"/>
      <c r="S926" s="378"/>
      <c r="T926" s="378"/>
      <c r="U926" s="378"/>
      <c r="V926" s="378"/>
      <c r="W926" s="386"/>
      <c r="X926" s="266"/>
      <c r="Y926" s="282">
        <f t="shared" si="345"/>
        <v>744</v>
      </c>
      <c r="Z926" s="274">
        <v>50</v>
      </c>
      <c r="AA926" s="273"/>
      <c r="AB926" s="283">
        <f t="shared" si="282"/>
        <v>50</v>
      </c>
      <c r="AC926" s="282">
        <f t="shared" si="347"/>
        <v>50</v>
      </c>
      <c r="AD926" s="282">
        <f t="shared" si="283"/>
        <v>100</v>
      </c>
      <c r="AE926" s="344"/>
      <c r="AF926" s="344"/>
      <c r="AG926" s="344"/>
      <c r="AH926" s="344"/>
      <c r="AI926" s="259"/>
      <c r="AJ926" s="259"/>
      <c r="AK926" s="259"/>
      <c r="AL926" s="259"/>
      <c r="AM926" s="259"/>
      <c r="AN926" s="259"/>
      <c r="AO926" s="259"/>
      <c r="AP926" s="259"/>
      <c r="AQ926" s="259"/>
      <c r="AR926" s="259"/>
      <c r="AS926" s="259"/>
      <c r="AT926" s="259"/>
      <c r="AU926" s="259"/>
    </row>
    <row r="927" spans="1:47" s="286" customFormat="1" ht="30" customHeight="1">
      <c r="A927" s="270"/>
      <c r="B927" s="262"/>
      <c r="C927" s="368" t="s">
        <v>47</v>
      </c>
      <c r="D927" s="274"/>
      <c r="E927" s="274"/>
      <c r="F927" s="275" t="s">
        <v>43</v>
      </c>
      <c r="G927" s="345"/>
      <c r="H927" s="345"/>
      <c r="I927" s="369" t="s">
        <v>43</v>
      </c>
      <c r="J927" s="369" t="s">
        <v>43</v>
      </c>
      <c r="K927" s="369" t="s">
        <v>43</v>
      </c>
      <c r="L927" s="278">
        <f>SUM(L926:L926)</f>
        <v>0</v>
      </c>
      <c r="M927" s="278">
        <f>SUM(M926:M926)</f>
        <v>0</v>
      </c>
      <c r="N927" s="278">
        <f>SUM(N926:N926)</f>
        <v>0</v>
      </c>
      <c r="O927" s="278">
        <f>SUM(O926:O926)</f>
        <v>0</v>
      </c>
      <c r="P927" s="378"/>
      <c r="Q927" s="378"/>
      <c r="R927" s="378"/>
      <c r="S927" s="378"/>
      <c r="T927" s="378"/>
      <c r="U927" s="378"/>
      <c r="V927" s="378"/>
      <c r="W927" s="386"/>
      <c r="X927" s="266"/>
      <c r="Y927" s="282">
        <f t="shared" si="345"/>
        <v>744</v>
      </c>
      <c r="Z927" s="274">
        <v>125</v>
      </c>
      <c r="AA927" s="273"/>
      <c r="AB927" s="283">
        <f>Z927</f>
        <v>125</v>
      </c>
      <c r="AC927" s="282">
        <f t="shared" si="347"/>
        <v>125</v>
      </c>
      <c r="AD927" s="282">
        <f>(AC927/AB927)*100</f>
        <v>100</v>
      </c>
      <c r="AE927" s="344"/>
      <c r="AF927" s="344"/>
      <c r="AG927" s="344"/>
      <c r="AH927" s="344"/>
      <c r="AI927" s="259"/>
      <c r="AJ927" s="259"/>
      <c r="AK927" s="259"/>
      <c r="AL927" s="259"/>
      <c r="AM927" s="259"/>
      <c r="AN927" s="259"/>
      <c r="AO927" s="259"/>
      <c r="AP927" s="259"/>
      <c r="AQ927" s="259"/>
      <c r="AR927" s="259"/>
      <c r="AS927" s="259"/>
      <c r="AT927" s="259"/>
      <c r="AU927" s="259"/>
    </row>
    <row r="928" spans="1:47" s="286" customFormat="1" ht="30" customHeight="1">
      <c r="A928" s="270">
        <v>34</v>
      </c>
      <c r="B928" s="262" t="s">
        <v>399</v>
      </c>
      <c r="C928" s="368" t="s">
        <v>400</v>
      </c>
      <c r="D928" s="274">
        <v>50</v>
      </c>
      <c r="E928" s="274" t="s">
        <v>534</v>
      </c>
      <c r="F928" s="275" t="s">
        <v>43</v>
      </c>
      <c r="G928" s="345"/>
      <c r="H928" s="345"/>
      <c r="I928" s="369"/>
      <c r="J928" s="369"/>
      <c r="K928" s="369"/>
      <c r="L928" s="278">
        <f>IF(RIGHT(T928)="T",(+H928-G928),0)</f>
        <v>0</v>
      </c>
      <c r="M928" s="278">
        <f>IF(RIGHT(T928)="U",(+H928-G928),0)</f>
        <v>0</v>
      </c>
      <c r="N928" s="278">
        <f>IF(RIGHT(T928)="C",(+H928-G928),0)</f>
        <v>0</v>
      </c>
      <c r="O928" s="278">
        <f>IF(RIGHT(T928)="D",(+H928-G928),0)</f>
        <v>0</v>
      </c>
      <c r="P928" s="378"/>
      <c r="Q928" s="378"/>
      <c r="R928" s="378"/>
      <c r="S928" s="378"/>
      <c r="T928" s="378"/>
      <c r="U928" s="378"/>
      <c r="V928" s="378"/>
      <c r="W928" s="386"/>
      <c r="X928" s="266"/>
      <c r="Y928" s="282">
        <f t="shared" si="345"/>
        <v>744</v>
      </c>
      <c r="Z928" s="274">
        <v>50</v>
      </c>
      <c r="AA928" s="273"/>
      <c r="AB928" s="283">
        <f t="shared" si="282"/>
        <v>50</v>
      </c>
      <c r="AC928" s="282">
        <f t="shared" si="347"/>
        <v>50</v>
      </c>
      <c r="AD928" s="282">
        <f t="shared" si="283"/>
        <v>100</v>
      </c>
      <c r="AE928" s="344"/>
      <c r="AF928" s="344"/>
      <c r="AG928" s="344"/>
      <c r="AH928" s="344"/>
      <c r="AI928" s="259"/>
      <c r="AJ928" s="259"/>
      <c r="AK928" s="259"/>
      <c r="AL928" s="259"/>
      <c r="AM928" s="259"/>
      <c r="AN928" s="259"/>
      <c r="AO928" s="259"/>
      <c r="AP928" s="259"/>
      <c r="AQ928" s="259"/>
      <c r="AR928" s="259"/>
      <c r="AS928" s="259"/>
      <c r="AT928" s="259"/>
      <c r="AU928" s="259"/>
    </row>
    <row r="929" spans="1:47" s="286" customFormat="1" ht="30" customHeight="1">
      <c r="A929" s="270"/>
      <c r="B929" s="262"/>
      <c r="C929" s="368" t="s">
        <v>47</v>
      </c>
      <c r="D929" s="274"/>
      <c r="E929" s="274"/>
      <c r="F929" s="275" t="s">
        <v>43</v>
      </c>
      <c r="G929" s="345"/>
      <c r="H929" s="345"/>
      <c r="I929" s="369" t="s">
        <v>43</v>
      </c>
      <c r="J929" s="369" t="s">
        <v>43</v>
      </c>
      <c r="K929" s="369" t="s">
        <v>43</v>
      </c>
      <c r="L929" s="278">
        <f>SUM(L928:L928)</f>
        <v>0</v>
      </c>
      <c r="M929" s="278">
        <f>SUM(M928:M928)</f>
        <v>0</v>
      </c>
      <c r="N929" s="278">
        <f>SUM(N928:N928)</f>
        <v>0</v>
      </c>
      <c r="O929" s="278">
        <f>SUM(O928:O928)</f>
        <v>0</v>
      </c>
      <c r="P929" s="378"/>
      <c r="Q929" s="378"/>
      <c r="R929" s="378"/>
      <c r="S929" s="378"/>
      <c r="T929" s="378"/>
      <c r="U929" s="378"/>
      <c r="V929" s="378"/>
      <c r="W929" s="386"/>
      <c r="X929" s="266"/>
      <c r="Y929" s="282">
        <f t="shared" si="345"/>
        <v>744</v>
      </c>
      <c r="Z929" s="274">
        <v>125</v>
      </c>
      <c r="AA929" s="273"/>
      <c r="AB929" s="283">
        <f>Z929</f>
        <v>125</v>
      </c>
      <c r="AC929" s="282">
        <f t="shared" si="347"/>
        <v>125</v>
      </c>
      <c r="AD929" s="282">
        <f>(AC929/AB929)*100</f>
        <v>100</v>
      </c>
      <c r="AE929" s="344"/>
      <c r="AF929" s="344"/>
      <c r="AG929" s="344"/>
      <c r="AH929" s="344"/>
      <c r="AI929" s="259"/>
      <c r="AJ929" s="259"/>
      <c r="AK929" s="259"/>
      <c r="AL929" s="259"/>
      <c r="AM929" s="259"/>
      <c r="AN929" s="259"/>
      <c r="AO929" s="259"/>
      <c r="AP929" s="259"/>
      <c r="AQ929" s="259"/>
      <c r="AR929" s="259"/>
      <c r="AS929" s="259"/>
      <c r="AT929" s="259"/>
      <c r="AU929" s="259"/>
    </row>
    <row r="930" spans="1:47" s="286" customFormat="1" ht="30" customHeight="1">
      <c r="A930" s="270">
        <v>35</v>
      </c>
      <c r="B930" s="262" t="s">
        <v>403</v>
      </c>
      <c r="C930" s="368" t="s">
        <v>404</v>
      </c>
      <c r="D930" s="274">
        <v>240</v>
      </c>
      <c r="E930" s="274" t="s">
        <v>534</v>
      </c>
      <c r="F930" s="275" t="s">
        <v>43</v>
      </c>
      <c r="G930" s="345"/>
      <c r="H930" s="345"/>
      <c r="I930" s="369"/>
      <c r="J930" s="369"/>
      <c r="K930" s="369"/>
      <c r="L930" s="278">
        <f>IF(RIGHT(T930)="T",(+H930-G930),0)</f>
        <v>0</v>
      </c>
      <c r="M930" s="278">
        <f>IF(RIGHT(T930)="U",(+H930-G930),0)</f>
        <v>0</v>
      </c>
      <c r="N930" s="278">
        <f>IF(RIGHT(T930)="C",(+H930-G930),0)</f>
        <v>0</v>
      </c>
      <c r="O930" s="278">
        <f>IF(RIGHT(T930)="D",(+H930-G930),0)</f>
        <v>0</v>
      </c>
      <c r="P930" s="378"/>
      <c r="Q930" s="378"/>
      <c r="R930" s="378"/>
      <c r="S930" s="378"/>
      <c r="T930" s="378"/>
      <c r="U930" s="378"/>
      <c r="V930" s="378"/>
      <c r="W930" s="386"/>
      <c r="X930" s="266"/>
      <c r="Y930" s="282">
        <f t="shared" si="345"/>
        <v>744</v>
      </c>
      <c r="Z930" s="274">
        <v>240</v>
      </c>
      <c r="AA930" s="273"/>
      <c r="AB930" s="283">
        <f t="shared" si="282"/>
        <v>240</v>
      </c>
      <c r="AC930" s="282">
        <f t="shared" si="347"/>
        <v>240</v>
      </c>
      <c r="AD930" s="282">
        <f t="shared" si="283"/>
        <v>100</v>
      </c>
      <c r="AE930" s="344"/>
      <c r="AF930" s="344"/>
      <c r="AG930" s="344"/>
      <c r="AH930" s="344"/>
      <c r="AI930" s="259"/>
      <c r="AJ930" s="259"/>
      <c r="AK930" s="259"/>
      <c r="AL930" s="259"/>
      <c r="AM930" s="259"/>
      <c r="AN930" s="259"/>
      <c r="AO930" s="259"/>
      <c r="AP930" s="259"/>
      <c r="AQ930" s="259"/>
      <c r="AR930" s="259"/>
      <c r="AS930" s="259"/>
      <c r="AT930" s="259"/>
      <c r="AU930" s="259"/>
    </row>
    <row r="931" spans="1:47" s="286" customFormat="1" ht="30" customHeight="1">
      <c r="A931" s="270"/>
      <c r="B931" s="262"/>
      <c r="C931" s="368" t="s">
        <v>47</v>
      </c>
      <c r="D931" s="274"/>
      <c r="E931" s="274"/>
      <c r="F931" s="275" t="s">
        <v>43</v>
      </c>
      <c r="G931" s="345"/>
      <c r="H931" s="345"/>
      <c r="I931" s="369" t="s">
        <v>43</v>
      </c>
      <c r="J931" s="369" t="s">
        <v>43</v>
      </c>
      <c r="K931" s="369" t="s">
        <v>43</v>
      </c>
      <c r="L931" s="278">
        <f>SUM(L930:L930)</f>
        <v>0</v>
      </c>
      <c r="M931" s="278">
        <f>SUM(M930:M930)</f>
        <v>0</v>
      </c>
      <c r="N931" s="278">
        <f>SUM(N930:N930)</f>
        <v>0</v>
      </c>
      <c r="O931" s="278">
        <f>SUM(O930:O930)</f>
        <v>0</v>
      </c>
      <c r="P931" s="378"/>
      <c r="Q931" s="378"/>
      <c r="R931" s="378"/>
      <c r="S931" s="378"/>
      <c r="T931" s="378"/>
      <c r="U931" s="378"/>
      <c r="V931" s="378"/>
      <c r="W931" s="386"/>
      <c r="X931" s="266"/>
      <c r="Y931" s="282">
        <f t="shared" si="345"/>
        <v>744</v>
      </c>
      <c r="Z931" s="274">
        <v>125</v>
      </c>
      <c r="AA931" s="273"/>
      <c r="AB931" s="283">
        <f>Z931</f>
        <v>125</v>
      </c>
      <c r="AC931" s="282">
        <f t="shared" si="347"/>
        <v>125</v>
      </c>
      <c r="AD931" s="282">
        <f>(AC931/AB931)*100</f>
        <v>100</v>
      </c>
      <c r="AE931" s="344"/>
      <c r="AF931" s="344"/>
      <c r="AG931" s="344"/>
      <c r="AH931" s="344"/>
      <c r="AI931" s="259"/>
      <c r="AJ931" s="259"/>
      <c r="AK931" s="259"/>
      <c r="AL931" s="259"/>
      <c r="AM931" s="259"/>
      <c r="AN931" s="259"/>
      <c r="AO931" s="259"/>
      <c r="AP931" s="259"/>
      <c r="AQ931" s="259"/>
      <c r="AR931" s="259"/>
      <c r="AS931" s="259"/>
      <c r="AT931" s="259"/>
      <c r="AU931" s="259"/>
    </row>
    <row r="932" spans="1:47" s="286" customFormat="1" ht="30" customHeight="1">
      <c r="A932" s="270">
        <v>36</v>
      </c>
      <c r="B932" s="262" t="s">
        <v>405</v>
      </c>
      <c r="C932" s="368" t="s">
        <v>406</v>
      </c>
      <c r="D932" s="274">
        <v>330</v>
      </c>
      <c r="E932" s="274" t="s">
        <v>534</v>
      </c>
      <c r="F932" s="275" t="s">
        <v>43</v>
      </c>
      <c r="G932" s="345"/>
      <c r="H932" s="345"/>
      <c r="I932" s="369"/>
      <c r="J932" s="369"/>
      <c r="K932" s="369"/>
      <c r="L932" s="278">
        <f>IF(RIGHT(T932)="T",(+H932-G932),0)</f>
        <v>0</v>
      </c>
      <c r="M932" s="278">
        <f>IF(RIGHT(T932)="U",(+H932-G932),0)</f>
        <v>0</v>
      </c>
      <c r="N932" s="278">
        <f>IF(RIGHT(T932)="C",(+H932-G932),0)</f>
        <v>0</v>
      </c>
      <c r="O932" s="278">
        <f>IF(RIGHT(T932)="D",(+H932-G932),0)</f>
        <v>0</v>
      </c>
      <c r="P932" s="378"/>
      <c r="Q932" s="378"/>
      <c r="R932" s="378"/>
      <c r="S932" s="378"/>
      <c r="T932" s="378"/>
      <c r="U932" s="378"/>
      <c r="V932" s="378"/>
      <c r="W932" s="386"/>
      <c r="X932" s="266"/>
      <c r="Y932" s="282">
        <f t="shared" si="345"/>
        <v>744</v>
      </c>
      <c r="Z932" s="274">
        <v>330</v>
      </c>
      <c r="AA932" s="273"/>
      <c r="AB932" s="283">
        <f t="shared" si="282"/>
        <v>330</v>
      </c>
      <c r="AC932" s="282">
        <f t="shared" si="347"/>
        <v>330</v>
      </c>
      <c r="AD932" s="282">
        <f t="shared" si="283"/>
        <v>100</v>
      </c>
      <c r="AE932" s="344"/>
      <c r="AF932" s="344"/>
      <c r="AG932" s="344"/>
      <c r="AH932" s="344"/>
      <c r="AI932" s="259"/>
      <c r="AJ932" s="259"/>
      <c r="AK932" s="259"/>
      <c r="AL932" s="259"/>
      <c r="AM932" s="259"/>
      <c r="AN932" s="259"/>
      <c r="AO932" s="259"/>
      <c r="AP932" s="259"/>
      <c r="AQ932" s="259"/>
      <c r="AR932" s="259"/>
      <c r="AS932" s="259"/>
      <c r="AT932" s="259"/>
      <c r="AU932" s="259"/>
    </row>
    <row r="933" spans="1:47" s="286" customFormat="1" ht="30" customHeight="1">
      <c r="A933" s="270"/>
      <c r="B933" s="262"/>
      <c r="C933" s="368" t="s">
        <v>47</v>
      </c>
      <c r="D933" s="274"/>
      <c r="E933" s="274"/>
      <c r="F933" s="275" t="s">
        <v>43</v>
      </c>
      <c r="G933" s="345"/>
      <c r="H933" s="345"/>
      <c r="I933" s="369" t="s">
        <v>43</v>
      </c>
      <c r="J933" s="369" t="s">
        <v>43</v>
      </c>
      <c r="K933" s="369" t="s">
        <v>43</v>
      </c>
      <c r="L933" s="278">
        <f>SUM(L932:L932)</f>
        <v>0</v>
      </c>
      <c r="M933" s="278">
        <f>SUM(M932:M932)</f>
        <v>0</v>
      </c>
      <c r="N933" s="278">
        <f>SUM(N932:N932)</f>
        <v>0</v>
      </c>
      <c r="O933" s="278">
        <f>SUM(O932:O932)</f>
        <v>0</v>
      </c>
      <c r="P933" s="378"/>
      <c r="Q933" s="378"/>
      <c r="R933" s="378"/>
      <c r="S933" s="378"/>
      <c r="T933" s="378"/>
      <c r="U933" s="378"/>
      <c r="V933" s="378"/>
      <c r="W933" s="386"/>
      <c r="X933" s="266"/>
      <c r="Y933" s="282">
        <f t="shared" si="345"/>
        <v>744</v>
      </c>
      <c r="Z933" s="274">
        <v>125</v>
      </c>
      <c r="AA933" s="273"/>
      <c r="AB933" s="283">
        <f>Z933</f>
        <v>125</v>
      </c>
      <c r="AC933" s="282">
        <f t="shared" si="347"/>
        <v>125</v>
      </c>
      <c r="AD933" s="282">
        <f>(AC933/AB933)*100</f>
        <v>100</v>
      </c>
      <c r="AE933" s="344"/>
      <c r="AF933" s="344"/>
      <c r="AG933" s="344"/>
      <c r="AH933" s="344"/>
      <c r="AI933" s="259"/>
      <c r="AJ933" s="259"/>
      <c r="AK933" s="259"/>
      <c r="AL933" s="259"/>
      <c r="AM933" s="259"/>
      <c r="AN933" s="259"/>
      <c r="AO933" s="259"/>
      <c r="AP933" s="259"/>
      <c r="AQ933" s="259"/>
      <c r="AR933" s="259"/>
      <c r="AS933" s="259"/>
      <c r="AT933" s="259"/>
      <c r="AU933" s="259"/>
    </row>
    <row r="934" spans="1:47" s="286" customFormat="1" ht="30" customHeight="1">
      <c r="A934" s="270">
        <v>37</v>
      </c>
      <c r="B934" s="262" t="s">
        <v>407</v>
      </c>
      <c r="C934" s="368" t="s">
        <v>408</v>
      </c>
      <c r="D934" s="274">
        <v>50</v>
      </c>
      <c r="E934" s="274" t="s">
        <v>534</v>
      </c>
      <c r="F934" s="275" t="s">
        <v>43</v>
      </c>
      <c r="G934" s="345"/>
      <c r="H934" s="345"/>
      <c r="I934" s="369"/>
      <c r="J934" s="369"/>
      <c r="K934" s="369"/>
      <c r="L934" s="278">
        <f>IF(RIGHT(T934)="T",(+H934-G934),0)</f>
        <v>0</v>
      </c>
      <c r="M934" s="278">
        <f>IF(RIGHT(T934)="U",(+H934-G934),0)</f>
        <v>0</v>
      </c>
      <c r="N934" s="278">
        <f>IF(RIGHT(T934)="C",(+H934-G934),0)</f>
        <v>0</v>
      </c>
      <c r="O934" s="278">
        <f>IF(RIGHT(T934)="D",(+H934-G934),0)</f>
        <v>0</v>
      </c>
      <c r="P934" s="378"/>
      <c r="Q934" s="378"/>
      <c r="R934" s="378"/>
      <c r="S934" s="378"/>
      <c r="T934" s="378"/>
      <c r="U934" s="378"/>
      <c r="V934" s="378"/>
      <c r="W934" s="386"/>
      <c r="X934" s="266"/>
      <c r="Y934" s="282">
        <f t="shared" si="345"/>
        <v>744</v>
      </c>
      <c r="Z934" s="274">
        <v>50</v>
      </c>
      <c r="AA934" s="273"/>
      <c r="AB934" s="283">
        <f t="shared" si="282"/>
        <v>50</v>
      </c>
      <c r="AC934" s="282">
        <f t="shared" si="347"/>
        <v>50</v>
      </c>
      <c r="AD934" s="282">
        <f t="shared" si="283"/>
        <v>100</v>
      </c>
      <c r="AE934" s="344"/>
      <c r="AF934" s="344"/>
      <c r="AG934" s="344"/>
      <c r="AH934" s="344"/>
      <c r="AI934" s="259"/>
      <c r="AJ934" s="259"/>
      <c r="AK934" s="259"/>
      <c r="AL934" s="259"/>
      <c r="AM934" s="259"/>
      <c r="AN934" s="259"/>
      <c r="AO934" s="259"/>
      <c r="AP934" s="259"/>
      <c r="AQ934" s="259"/>
      <c r="AR934" s="259"/>
      <c r="AS934" s="259"/>
      <c r="AT934" s="259"/>
      <c r="AU934" s="259"/>
    </row>
    <row r="935" spans="1:47" s="286" customFormat="1" ht="30" customHeight="1">
      <c r="A935" s="270"/>
      <c r="B935" s="262"/>
      <c r="C935" s="368" t="s">
        <v>47</v>
      </c>
      <c r="D935" s="274"/>
      <c r="E935" s="274"/>
      <c r="F935" s="275" t="s">
        <v>43</v>
      </c>
      <c r="G935" s="345"/>
      <c r="H935" s="345"/>
      <c r="I935" s="369" t="s">
        <v>43</v>
      </c>
      <c r="J935" s="369" t="s">
        <v>43</v>
      </c>
      <c r="K935" s="369" t="s">
        <v>43</v>
      </c>
      <c r="L935" s="278">
        <f>SUM(L934:L934)</f>
        <v>0</v>
      </c>
      <c r="M935" s="278">
        <f>SUM(M934:M934)</f>
        <v>0</v>
      </c>
      <c r="N935" s="278">
        <f>SUM(N934:N934)</f>
        <v>0</v>
      </c>
      <c r="O935" s="278">
        <f>SUM(O934:O934)</f>
        <v>0</v>
      </c>
      <c r="P935" s="378"/>
      <c r="Q935" s="378"/>
      <c r="R935" s="378"/>
      <c r="S935" s="378"/>
      <c r="T935" s="378"/>
      <c r="U935" s="378"/>
      <c r="V935" s="378"/>
      <c r="W935" s="386"/>
      <c r="X935" s="266"/>
      <c r="Y935" s="282">
        <f t="shared" si="345"/>
        <v>744</v>
      </c>
      <c r="Z935" s="274">
        <v>125</v>
      </c>
      <c r="AA935" s="273"/>
      <c r="AB935" s="283">
        <f>Z935</f>
        <v>125</v>
      </c>
      <c r="AC935" s="282">
        <f t="shared" si="347"/>
        <v>125</v>
      </c>
      <c r="AD935" s="282">
        <f>(AC935/AB935)*100</f>
        <v>100</v>
      </c>
      <c r="AE935" s="344"/>
      <c r="AF935" s="344"/>
      <c r="AG935" s="344"/>
      <c r="AH935" s="344"/>
      <c r="AI935" s="259"/>
      <c r="AJ935" s="259"/>
      <c r="AK935" s="259"/>
      <c r="AL935" s="259"/>
      <c r="AM935" s="259"/>
      <c r="AN935" s="259"/>
      <c r="AO935" s="259"/>
      <c r="AP935" s="259"/>
      <c r="AQ935" s="259"/>
      <c r="AR935" s="259"/>
      <c r="AS935" s="259"/>
      <c r="AT935" s="259"/>
      <c r="AU935" s="259"/>
    </row>
    <row r="936" spans="1:47" s="286" customFormat="1" ht="30" customHeight="1">
      <c r="A936" s="270">
        <v>38</v>
      </c>
      <c r="B936" s="262" t="s">
        <v>409</v>
      </c>
      <c r="C936" s="368" t="s">
        <v>410</v>
      </c>
      <c r="D936" s="274">
        <v>50</v>
      </c>
      <c r="E936" s="274" t="s">
        <v>534</v>
      </c>
      <c r="F936" s="275" t="s">
        <v>43</v>
      </c>
      <c r="G936" s="345"/>
      <c r="H936" s="345"/>
      <c r="I936" s="369"/>
      <c r="J936" s="369"/>
      <c r="K936" s="369"/>
      <c r="L936" s="278">
        <f>IF(RIGHT(T936)="T",(+H936-G936),0)</f>
        <v>0</v>
      </c>
      <c r="M936" s="278">
        <f>IF(RIGHT(T936)="U",(+H936-G936),0)</f>
        <v>0</v>
      </c>
      <c r="N936" s="278">
        <f>IF(RIGHT(T936)="C",(+H936-G936),0)</f>
        <v>0</v>
      </c>
      <c r="O936" s="278">
        <f>IF(RIGHT(T936)="D",(+H936-G936),0)</f>
        <v>0</v>
      </c>
      <c r="P936" s="378"/>
      <c r="Q936" s="378"/>
      <c r="R936" s="378"/>
      <c r="S936" s="378"/>
      <c r="T936" s="378"/>
      <c r="U936" s="378"/>
      <c r="V936" s="378"/>
      <c r="W936" s="386"/>
      <c r="X936" s="266"/>
      <c r="Y936" s="282">
        <f t="shared" si="345"/>
        <v>744</v>
      </c>
      <c r="Z936" s="274">
        <v>50</v>
      </c>
      <c r="AA936" s="273"/>
      <c r="AB936" s="283">
        <f t="shared" si="282"/>
        <v>50</v>
      </c>
      <c r="AC936" s="282">
        <f t="shared" si="347"/>
        <v>50</v>
      </c>
      <c r="AD936" s="282">
        <f t="shared" si="283"/>
        <v>100</v>
      </c>
      <c r="AE936" s="344"/>
      <c r="AF936" s="344"/>
      <c r="AG936" s="344"/>
      <c r="AH936" s="344"/>
      <c r="AI936" s="259"/>
      <c r="AJ936" s="259"/>
      <c r="AK936" s="259"/>
      <c r="AL936" s="259"/>
      <c r="AM936" s="259"/>
      <c r="AN936" s="259"/>
      <c r="AO936" s="259"/>
      <c r="AP936" s="259"/>
      <c r="AQ936" s="259"/>
      <c r="AR936" s="259"/>
      <c r="AS936" s="259"/>
      <c r="AT936" s="259"/>
      <c r="AU936" s="259"/>
    </row>
    <row r="937" spans="1:47" s="286" customFormat="1" ht="30" customHeight="1">
      <c r="A937" s="270"/>
      <c r="B937" s="262"/>
      <c r="C937" s="368" t="s">
        <v>47</v>
      </c>
      <c r="D937" s="274"/>
      <c r="E937" s="274"/>
      <c r="F937" s="275" t="s">
        <v>43</v>
      </c>
      <c r="G937" s="345"/>
      <c r="H937" s="345"/>
      <c r="I937" s="369" t="s">
        <v>43</v>
      </c>
      <c r="J937" s="369" t="s">
        <v>43</v>
      </c>
      <c r="K937" s="369" t="s">
        <v>43</v>
      </c>
      <c r="L937" s="278">
        <f>SUM(L936:L936)</f>
        <v>0</v>
      </c>
      <c r="M937" s="278">
        <f>SUM(M936:M936)</f>
        <v>0</v>
      </c>
      <c r="N937" s="278">
        <f>SUM(N936:N936)</f>
        <v>0</v>
      </c>
      <c r="O937" s="278">
        <f>SUM(O936:O936)</f>
        <v>0</v>
      </c>
      <c r="P937" s="378"/>
      <c r="Q937" s="378"/>
      <c r="R937" s="378"/>
      <c r="S937" s="378"/>
      <c r="T937" s="378"/>
      <c r="U937" s="378"/>
      <c r="V937" s="378"/>
      <c r="W937" s="386"/>
      <c r="X937" s="266"/>
      <c r="Y937" s="282">
        <f t="shared" si="345"/>
        <v>744</v>
      </c>
      <c r="Z937" s="274">
        <v>125</v>
      </c>
      <c r="AA937" s="273"/>
      <c r="AB937" s="283">
        <f>Z937</f>
        <v>125</v>
      </c>
      <c r="AC937" s="282">
        <f t="shared" si="347"/>
        <v>125</v>
      </c>
      <c r="AD937" s="282">
        <f>(AC937/AB937)*100</f>
        <v>100</v>
      </c>
      <c r="AE937" s="344"/>
      <c r="AF937" s="344"/>
      <c r="AG937" s="344"/>
      <c r="AH937" s="344"/>
      <c r="AI937" s="259"/>
      <c r="AJ937" s="259"/>
      <c r="AK937" s="259"/>
      <c r="AL937" s="259"/>
      <c r="AM937" s="259"/>
      <c r="AN937" s="259"/>
      <c r="AO937" s="259"/>
      <c r="AP937" s="259"/>
      <c r="AQ937" s="259"/>
      <c r="AR937" s="259"/>
      <c r="AS937" s="259"/>
      <c r="AT937" s="259"/>
      <c r="AU937" s="259"/>
    </row>
    <row r="938" spans="1:47" s="286" customFormat="1" ht="30" customHeight="1">
      <c r="A938" s="270">
        <v>39</v>
      </c>
      <c r="B938" s="262" t="s">
        <v>411</v>
      </c>
      <c r="C938" s="368" t="s">
        <v>412</v>
      </c>
      <c r="D938" s="274">
        <v>63</v>
      </c>
      <c r="E938" s="274" t="s">
        <v>534</v>
      </c>
      <c r="F938" s="275" t="s">
        <v>43</v>
      </c>
      <c r="G938" s="345"/>
      <c r="H938" s="345"/>
      <c r="I938" s="369"/>
      <c r="J938" s="369"/>
      <c r="K938" s="369"/>
      <c r="L938" s="278">
        <f>IF(RIGHT(T938)="T",(+H938-G938),0)</f>
        <v>0</v>
      </c>
      <c r="M938" s="278">
        <f>IF(RIGHT(T938)="U",(+H938-G938),0)</f>
        <v>0</v>
      </c>
      <c r="N938" s="278">
        <f>IF(RIGHT(T938)="C",(+H938-G938),0)</f>
        <v>0</v>
      </c>
      <c r="O938" s="278">
        <f>IF(RIGHT(T938)="D",(+H938-G938),0)</f>
        <v>0</v>
      </c>
      <c r="P938" s="378"/>
      <c r="Q938" s="378"/>
      <c r="R938" s="378"/>
      <c r="S938" s="378"/>
      <c r="T938" s="378"/>
      <c r="U938" s="378"/>
      <c r="V938" s="378"/>
      <c r="W938" s="386"/>
      <c r="X938" s="266"/>
      <c r="Y938" s="282">
        <f t="shared" si="345"/>
        <v>744</v>
      </c>
      <c r="Z938" s="274">
        <v>63</v>
      </c>
      <c r="AA938" s="273"/>
      <c r="AB938" s="283">
        <f t="shared" si="282"/>
        <v>63</v>
      </c>
      <c r="AC938" s="282">
        <f t="shared" si="347"/>
        <v>63</v>
      </c>
      <c r="AD938" s="282">
        <f t="shared" si="283"/>
        <v>100</v>
      </c>
      <c r="AE938" s="344"/>
      <c r="AF938" s="344"/>
      <c r="AG938" s="344"/>
      <c r="AH938" s="344"/>
      <c r="AI938" s="259"/>
      <c r="AJ938" s="259"/>
      <c r="AK938" s="259"/>
      <c r="AL938" s="259"/>
      <c r="AM938" s="259"/>
      <c r="AN938" s="259"/>
      <c r="AO938" s="259"/>
      <c r="AP938" s="259"/>
      <c r="AQ938" s="259"/>
      <c r="AR938" s="259"/>
      <c r="AS938" s="259"/>
      <c r="AT938" s="259"/>
      <c r="AU938" s="259"/>
    </row>
    <row r="939" spans="1:47" s="286" customFormat="1" ht="30" customHeight="1">
      <c r="A939" s="270"/>
      <c r="B939" s="262"/>
      <c r="C939" s="368" t="s">
        <v>47</v>
      </c>
      <c r="D939" s="274"/>
      <c r="E939" s="274"/>
      <c r="F939" s="275" t="s">
        <v>43</v>
      </c>
      <c r="G939" s="345"/>
      <c r="H939" s="345"/>
      <c r="I939" s="369" t="s">
        <v>43</v>
      </c>
      <c r="J939" s="369" t="s">
        <v>43</v>
      </c>
      <c r="K939" s="369" t="s">
        <v>43</v>
      </c>
      <c r="L939" s="278">
        <f>SUM(L938:L938)</f>
        <v>0</v>
      </c>
      <c r="M939" s="278">
        <f>SUM(M938:M938)</f>
        <v>0</v>
      </c>
      <c r="N939" s="278">
        <f>SUM(N938:N938)</f>
        <v>0</v>
      </c>
      <c r="O939" s="278">
        <f>SUM(O938:O938)</f>
        <v>0</v>
      </c>
      <c r="P939" s="378"/>
      <c r="Q939" s="378"/>
      <c r="R939" s="378"/>
      <c r="S939" s="378"/>
      <c r="T939" s="378"/>
      <c r="U939" s="378"/>
      <c r="V939" s="378"/>
      <c r="W939" s="386"/>
      <c r="X939" s="266"/>
      <c r="Y939" s="282">
        <f t="shared" si="345"/>
        <v>744</v>
      </c>
      <c r="Z939" s="274">
        <v>125</v>
      </c>
      <c r="AA939" s="273"/>
      <c r="AB939" s="283">
        <f>Z939</f>
        <v>125</v>
      </c>
      <c r="AC939" s="282">
        <f t="shared" si="347"/>
        <v>125</v>
      </c>
      <c r="AD939" s="282">
        <f>(AC939/AB939)*100</f>
        <v>100</v>
      </c>
      <c r="AE939" s="344"/>
      <c r="AF939" s="344"/>
      <c r="AG939" s="344"/>
      <c r="AH939" s="344"/>
      <c r="AI939" s="259"/>
      <c r="AJ939" s="259"/>
      <c r="AK939" s="259"/>
      <c r="AL939" s="259"/>
      <c r="AM939" s="259"/>
      <c r="AN939" s="259"/>
      <c r="AO939" s="259"/>
      <c r="AP939" s="259"/>
      <c r="AQ939" s="259"/>
      <c r="AR939" s="259"/>
      <c r="AS939" s="259"/>
      <c r="AT939" s="259"/>
      <c r="AU939" s="259"/>
    </row>
    <row r="940" spans="1:47" s="286" customFormat="1" ht="30" customHeight="1">
      <c r="A940" s="270">
        <v>40</v>
      </c>
      <c r="B940" s="262" t="s">
        <v>413</v>
      </c>
      <c r="C940" s="368" t="s">
        <v>414</v>
      </c>
      <c r="D940" s="274">
        <v>63</v>
      </c>
      <c r="E940" s="274" t="s">
        <v>534</v>
      </c>
      <c r="F940" s="275" t="s">
        <v>43</v>
      </c>
      <c r="G940" s="345"/>
      <c r="H940" s="345"/>
      <c r="I940" s="369"/>
      <c r="J940" s="369"/>
      <c r="K940" s="369"/>
      <c r="L940" s="278">
        <f>IF(RIGHT(T940)="T",(+H940-G940),0)</f>
        <v>0</v>
      </c>
      <c r="M940" s="278">
        <f>IF(RIGHT(T940)="U",(+H940-G940),0)</f>
        <v>0</v>
      </c>
      <c r="N940" s="278">
        <f>IF(RIGHT(T940)="C",(+H940-G940),0)</f>
        <v>0</v>
      </c>
      <c r="O940" s="278">
        <f>IF(RIGHT(T940)="D",(+H940-G940),0)</f>
        <v>0</v>
      </c>
      <c r="P940" s="378"/>
      <c r="Q940" s="378"/>
      <c r="R940" s="378"/>
      <c r="S940" s="378"/>
      <c r="T940" s="378"/>
      <c r="U940" s="378"/>
      <c r="V940" s="378"/>
      <c r="W940" s="386"/>
      <c r="X940" s="266"/>
      <c r="Y940" s="282">
        <f t="shared" si="345"/>
        <v>744</v>
      </c>
      <c r="Z940" s="274">
        <v>63</v>
      </c>
      <c r="AA940" s="273"/>
      <c r="AB940" s="283">
        <f t="shared" si="282"/>
        <v>63</v>
      </c>
      <c r="AC940" s="282">
        <f t="shared" si="347"/>
        <v>63</v>
      </c>
      <c r="AD940" s="282">
        <f t="shared" si="283"/>
        <v>100</v>
      </c>
      <c r="AE940" s="344"/>
      <c r="AF940" s="344"/>
      <c r="AG940" s="344"/>
      <c r="AH940" s="344"/>
      <c r="AI940" s="259"/>
      <c r="AJ940" s="259"/>
      <c r="AK940" s="259"/>
      <c r="AL940" s="259"/>
      <c r="AM940" s="259"/>
      <c r="AN940" s="259"/>
      <c r="AO940" s="259"/>
      <c r="AP940" s="259"/>
      <c r="AQ940" s="259"/>
      <c r="AR940" s="259"/>
      <c r="AS940" s="259"/>
      <c r="AT940" s="259"/>
      <c r="AU940" s="259"/>
    </row>
    <row r="941" spans="1:47" s="286" customFormat="1" ht="30" customHeight="1">
      <c r="A941" s="270"/>
      <c r="B941" s="262"/>
      <c r="C941" s="368" t="s">
        <v>47</v>
      </c>
      <c r="D941" s="274"/>
      <c r="E941" s="274"/>
      <c r="F941" s="275" t="s">
        <v>43</v>
      </c>
      <c r="G941" s="345"/>
      <c r="H941" s="345"/>
      <c r="I941" s="369" t="s">
        <v>43</v>
      </c>
      <c r="J941" s="369" t="s">
        <v>43</v>
      </c>
      <c r="K941" s="369" t="s">
        <v>43</v>
      </c>
      <c r="L941" s="278">
        <f>SUM(L940:L940)</f>
        <v>0</v>
      </c>
      <c r="M941" s="278">
        <f>SUM(M940:M940)</f>
        <v>0</v>
      </c>
      <c r="N941" s="278">
        <f>SUM(N940:N940)</f>
        <v>0</v>
      </c>
      <c r="O941" s="278">
        <f>SUM(O940:O940)</f>
        <v>0</v>
      </c>
      <c r="P941" s="378"/>
      <c r="Q941" s="378"/>
      <c r="R941" s="378"/>
      <c r="S941" s="378"/>
      <c r="T941" s="378"/>
      <c r="U941" s="378"/>
      <c r="V941" s="378"/>
      <c r="W941" s="386"/>
      <c r="X941" s="266"/>
      <c r="Y941" s="282">
        <f t="shared" si="345"/>
        <v>744</v>
      </c>
      <c r="Z941" s="274">
        <v>125</v>
      </c>
      <c r="AA941" s="273"/>
      <c r="AB941" s="283">
        <f>Z941</f>
        <v>125</v>
      </c>
      <c r="AC941" s="282">
        <f t="shared" si="347"/>
        <v>125</v>
      </c>
      <c r="AD941" s="282">
        <f>(AC941/AB941)*100</f>
        <v>100</v>
      </c>
      <c r="AE941" s="344"/>
      <c r="AF941" s="344"/>
      <c r="AG941" s="344"/>
      <c r="AH941" s="344"/>
      <c r="AI941" s="259"/>
      <c r="AJ941" s="259"/>
      <c r="AK941" s="259"/>
      <c r="AL941" s="259"/>
      <c r="AM941" s="259"/>
      <c r="AN941" s="259"/>
      <c r="AO941" s="259"/>
      <c r="AP941" s="259"/>
      <c r="AQ941" s="259"/>
      <c r="AR941" s="259"/>
      <c r="AS941" s="259"/>
      <c r="AT941" s="259"/>
      <c r="AU941" s="259"/>
    </row>
    <row r="942" spans="1:47" s="286" customFormat="1" ht="30" customHeight="1">
      <c r="A942" s="270">
        <v>41</v>
      </c>
      <c r="B942" s="262" t="s">
        <v>415</v>
      </c>
      <c r="C942" s="368" t="s">
        <v>416</v>
      </c>
      <c r="D942" s="274">
        <v>240</v>
      </c>
      <c r="E942" s="274" t="s">
        <v>534</v>
      </c>
      <c r="F942" s="275" t="s">
        <v>43</v>
      </c>
      <c r="G942" s="345"/>
      <c r="H942" s="345"/>
      <c r="I942" s="369"/>
      <c r="J942" s="369"/>
      <c r="K942" s="369"/>
      <c r="L942" s="278">
        <f>IF(RIGHT(T942)="T",(+H942-G942),0)</f>
        <v>0</v>
      </c>
      <c r="M942" s="278">
        <f>IF(RIGHT(T942)="U",(+H942-G942),0)</f>
        <v>0</v>
      </c>
      <c r="N942" s="278">
        <f>IF(RIGHT(T942)="C",(+H942-G942),0)</f>
        <v>0</v>
      </c>
      <c r="O942" s="278">
        <f>IF(RIGHT(T942)="D",(+H942-G942),0)</f>
        <v>0</v>
      </c>
      <c r="P942" s="378"/>
      <c r="Q942" s="378"/>
      <c r="R942" s="378"/>
      <c r="S942" s="378"/>
      <c r="T942" s="378"/>
      <c r="U942" s="378"/>
      <c r="V942" s="378"/>
      <c r="W942" s="386"/>
      <c r="X942" s="266"/>
      <c r="Y942" s="282">
        <f t="shared" si="345"/>
        <v>744</v>
      </c>
      <c r="Z942" s="274">
        <v>240</v>
      </c>
      <c r="AA942" s="273"/>
      <c r="AB942" s="283">
        <f t="shared" si="282"/>
        <v>240</v>
      </c>
      <c r="AC942" s="282">
        <f t="shared" si="347"/>
        <v>240</v>
      </c>
      <c r="AD942" s="282">
        <f t="shared" si="283"/>
        <v>100</v>
      </c>
      <c r="AE942" s="344"/>
      <c r="AF942" s="344"/>
      <c r="AG942" s="344"/>
      <c r="AH942" s="344"/>
      <c r="AI942" s="259"/>
      <c r="AJ942" s="259"/>
      <c r="AK942" s="259"/>
      <c r="AL942" s="259"/>
      <c r="AM942" s="259"/>
      <c r="AN942" s="259"/>
      <c r="AO942" s="259"/>
      <c r="AP942" s="259"/>
      <c r="AQ942" s="259"/>
      <c r="AR942" s="259"/>
      <c r="AS942" s="259"/>
      <c r="AT942" s="259"/>
      <c r="AU942" s="259"/>
    </row>
    <row r="943" spans="1:47" s="286" customFormat="1" ht="30" customHeight="1">
      <c r="A943" s="270"/>
      <c r="B943" s="262"/>
      <c r="C943" s="368" t="s">
        <v>47</v>
      </c>
      <c r="D943" s="274"/>
      <c r="E943" s="274"/>
      <c r="F943" s="275" t="s">
        <v>43</v>
      </c>
      <c r="G943" s="345"/>
      <c r="H943" s="345"/>
      <c r="I943" s="369" t="s">
        <v>43</v>
      </c>
      <c r="J943" s="369" t="s">
        <v>43</v>
      </c>
      <c r="K943" s="369" t="s">
        <v>43</v>
      </c>
      <c r="L943" s="278">
        <f>SUM(L942:L942)</f>
        <v>0</v>
      </c>
      <c r="M943" s="278">
        <f>SUM(M942:M942)</f>
        <v>0</v>
      </c>
      <c r="N943" s="278">
        <f>SUM(N942:N942)</f>
        <v>0</v>
      </c>
      <c r="O943" s="278">
        <f>SUM(O942:O942)</f>
        <v>0</v>
      </c>
      <c r="P943" s="378"/>
      <c r="Q943" s="378"/>
      <c r="R943" s="378"/>
      <c r="S943" s="378"/>
      <c r="T943" s="378"/>
      <c r="U943" s="378"/>
      <c r="V943" s="378"/>
      <c r="W943" s="386"/>
      <c r="X943" s="266"/>
      <c r="Y943" s="282">
        <f t="shared" si="345"/>
        <v>744</v>
      </c>
      <c r="Z943" s="274">
        <v>125</v>
      </c>
      <c r="AA943" s="273"/>
      <c r="AB943" s="283">
        <f>Z943</f>
        <v>125</v>
      </c>
      <c r="AC943" s="282">
        <f t="shared" si="347"/>
        <v>125</v>
      </c>
      <c r="AD943" s="282">
        <f>(AC943/AB943)*100</f>
        <v>100</v>
      </c>
      <c r="AE943" s="344"/>
      <c r="AF943" s="344"/>
      <c r="AG943" s="344"/>
      <c r="AH943" s="344"/>
      <c r="AI943" s="259"/>
      <c r="AJ943" s="259"/>
      <c r="AK943" s="259"/>
      <c r="AL943" s="259"/>
      <c r="AM943" s="259"/>
      <c r="AN943" s="259"/>
      <c r="AO943" s="259"/>
      <c r="AP943" s="259"/>
      <c r="AQ943" s="259"/>
      <c r="AR943" s="259"/>
      <c r="AS943" s="259"/>
      <c r="AT943" s="259"/>
      <c r="AU943" s="259"/>
    </row>
    <row r="944" spans="1:47" s="286" customFormat="1" ht="30" customHeight="1">
      <c r="A944" s="270">
        <v>42</v>
      </c>
      <c r="B944" s="262" t="s">
        <v>417</v>
      </c>
      <c r="C944" s="368" t="s">
        <v>418</v>
      </c>
      <c r="D944" s="274">
        <v>63</v>
      </c>
      <c r="E944" s="274" t="s">
        <v>534</v>
      </c>
      <c r="F944" s="275" t="s">
        <v>43</v>
      </c>
      <c r="G944" s="345"/>
      <c r="H944" s="345"/>
      <c r="I944" s="369"/>
      <c r="J944" s="369"/>
      <c r="K944" s="369"/>
      <c r="L944" s="278">
        <f>IF(RIGHT(T944)="T",(+H944-G944),0)</f>
        <v>0</v>
      </c>
      <c r="M944" s="278">
        <f>IF(RIGHT(T944)="U",(+H944-G944),0)</f>
        <v>0</v>
      </c>
      <c r="N944" s="278">
        <f>IF(RIGHT(T944)="C",(+H944-G944),0)</f>
        <v>0</v>
      </c>
      <c r="O944" s="278">
        <f>IF(RIGHT(T944)="D",(+H944-G944),0)</f>
        <v>0</v>
      </c>
      <c r="P944" s="378"/>
      <c r="Q944" s="378"/>
      <c r="R944" s="378"/>
      <c r="S944" s="378"/>
      <c r="T944" s="378"/>
      <c r="U944" s="378"/>
      <c r="V944" s="378"/>
      <c r="W944" s="386"/>
      <c r="X944" s="266"/>
      <c r="Y944" s="282">
        <f t="shared" si="345"/>
        <v>744</v>
      </c>
      <c r="Z944" s="274">
        <v>63</v>
      </c>
      <c r="AA944" s="273"/>
      <c r="AB944" s="283">
        <f t="shared" si="282"/>
        <v>63</v>
      </c>
      <c r="AC944" s="282">
        <f t="shared" si="347"/>
        <v>63</v>
      </c>
      <c r="AD944" s="282">
        <f t="shared" si="283"/>
        <v>100</v>
      </c>
      <c r="AE944" s="344"/>
      <c r="AF944" s="344"/>
      <c r="AG944" s="344"/>
      <c r="AH944" s="344"/>
      <c r="AI944" s="259"/>
      <c r="AJ944" s="259"/>
      <c r="AK944" s="259"/>
      <c r="AL944" s="259"/>
      <c r="AM944" s="259"/>
      <c r="AN944" s="259"/>
      <c r="AO944" s="259"/>
      <c r="AP944" s="259"/>
      <c r="AQ944" s="259"/>
      <c r="AR944" s="259"/>
      <c r="AS944" s="259"/>
      <c r="AT944" s="259"/>
      <c r="AU944" s="259"/>
    </row>
    <row r="945" spans="1:47" s="286" customFormat="1" ht="30" customHeight="1">
      <c r="A945" s="270"/>
      <c r="B945" s="262"/>
      <c r="C945" s="368" t="s">
        <v>47</v>
      </c>
      <c r="D945" s="274"/>
      <c r="E945" s="274"/>
      <c r="F945" s="275" t="s">
        <v>43</v>
      </c>
      <c r="G945" s="345"/>
      <c r="H945" s="345"/>
      <c r="I945" s="369" t="s">
        <v>43</v>
      </c>
      <c r="J945" s="369" t="s">
        <v>43</v>
      </c>
      <c r="K945" s="369" t="s">
        <v>43</v>
      </c>
      <c r="L945" s="278">
        <f>SUM(L944:L944)</f>
        <v>0</v>
      </c>
      <c r="M945" s="278">
        <f>SUM(M944:M944)</f>
        <v>0</v>
      </c>
      <c r="N945" s="278">
        <f>SUM(N944:N944)</f>
        <v>0</v>
      </c>
      <c r="O945" s="278">
        <f>SUM(O944:O944)</f>
        <v>0</v>
      </c>
      <c r="P945" s="378"/>
      <c r="Q945" s="378"/>
      <c r="R945" s="378"/>
      <c r="S945" s="378"/>
      <c r="T945" s="378"/>
      <c r="U945" s="378"/>
      <c r="V945" s="378"/>
      <c r="W945" s="386"/>
      <c r="X945" s="266"/>
      <c r="Y945" s="282">
        <f t="shared" si="345"/>
        <v>744</v>
      </c>
      <c r="Z945" s="274">
        <v>125</v>
      </c>
      <c r="AA945" s="273"/>
      <c r="AB945" s="283">
        <f>Z945</f>
        <v>125</v>
      </c>
      <c r="AC945" s="282">
        <f t="shared" si="347"/>
        <v>125</v>
      </c>
      <c r="AD945" s="282">
        <f>(AC945/AB945)*100</f>
        <v>100</v>
      </c>
      <c r="AE945" s="344"/>
      <c r="AF945" s="344"/>
      <c r="AG945" s="344"/>
      <c r="AH945" s="344"/>
      <c r="AI945" s="259"/>
      <c r="AJ945" s="259"/>
      <c r="AK945" s="259"/>
      <c r="AL945" s="259"/>
      <c r="AM945" s="259"/>
      <c r="AN945" s="259"/>
      <c r="AO945" s="259"/>
      <c r="AP945" s="259"/>
      <c r="AQ945" s="259"/>
      <c r="AR945" s="259"/>
      <c r="AS945" s="259"/>
      <c r="AT945" s="259"/>
      <c r="AU945" s="259"/>
    </row>
    <row r="946" spans="1:47" s="286" customFormat="1" ht="30" customHeight="1">
      <c r="A946" s="270">
        <v>43</v>
      </c>
      <c r="B946" s="262" t="s">
        <v>419</v>
      </c>
      <c r="C946" s="368" t="s">
        <v>420</v>
      </c>
      <c r="D946" s="274">
        <v>63</v>
      </c>
      <c r="E946" s="274" t="s">
        <v>534</v>
      </c>
      <c r="F946" s="275" t="s">
        <v>43</v>
      </c>
      <c r="G946" s="345"/>
      <c r="H946" s="345"/>
      <c r="I946" s="369"/>
      <c r="J946" s="369"/>
      <c r="K946" s="369"/>
      <c r="L946" s="278">
        <f>IF(RIGHT(T946)="T",(+H946-G946),0)</f>
        <v>0</v>
      </c>
      <c r="M946" s="278">
        <f>IF(RIGHT(T946)="U",(+H946-G946),0)</f>
        <v>0</v>
      </c>
      <c r="N946" s="278">
        <f>IF(RIGHT(T946)="C",(+H946-G946),0)</f>
        <v>0</v>
      </c>
      <c r="O946" s="278">
        <f>IF(RIGHT(T946)="D",(+H946-G946),0)</f>
        <v>0</v>
      </c>
      <c r="P946" s="378"/>
      <c r="Q946" s="378"/>
      <c r="R946" s="378"/>
      <c r="S946" s="378"/>
      <c r="T946" s="378"/>
      <c r="U946" s="378"/>
      <c r="V946" s="378"/>
      <c r="W946" s="386"/>
      <c r="X946" s="266"/>
      <c r="Y946" s="282">
        <f t="shared" si="345"/>
        <v>744</v>
      </c>
      <c r="Z946" s="274">
        <v>63</v>
      </c>
      <c r="AA946" s="273"/>
      <c r="AB946" s="283">
        <f t="shared" si="282"/>
        <v>63</v>
      </c>
      <c r="AC946" s="282">
        <f t="shared" si="347"/>
        <v>63</v>
      </c>
      <c r="AD946" s="282">
        <f t="shared" si="283"/>
        <v>100</v>
      </c>
      <c r="AE946" s="344"/>
      <c r="AF946" s="344"/>
      <c r="AG946" s="344"/>
      <c r="AH946" s="344"/>
      <c r="AI946" s="259"/>
      <c r="AJ946" s="259"/>
      <c r="AK946" s="259"/>
      <c r="AL946" s="259"/>
      <c r="AM946" s="259"/>
      <c r="AN946" s="259"/>
      <c r="AO946" s="259"/>
      <c r="AP946" s="259"/>
      <c r="AQ946" s="259"/>
      <c r="AR946" s="259"/>
      <c r="AS946" s="259"/>
      <c r="AT946" s="259"/>
      <c r="AU946" s="259"/>
    </row>
    <row r="947" spans="1:47" s="286" customFormat="1" ht="30" customHeight="1">
      <c r="A947" s="270"/>
      <c r="B947" s="262"/>
      <c r="C947" s="368" t="s">
        <v>47</v>
      </c>
      <c r="D947" s="274"/>
      <c r="E947" s="274"/>
      <c r="F947" s="275" t="s">
        <v>43</v>
      </c>
      <c r="G947" s="345"/>
      <c r="H947" s="345"/>
      <c r="I947" s="369" t="s">
        <v>43</v>
      </c>
      <c r="J947" s="369" t="s">
        <v>43</v>
      </c>
      <c r="K947" s="369" t="s">
        <v>43</v>
      </c>
      <c r="L947" s="278">
        <f>SUM(L946:L946)</f>
        <v>0</v>
      </c>
      <c r="M947" s="278">
        <f>SUM(M946:M946)</f>
        <v>0</v>
      </c>
      <c r="N947" s="278">
        <f>SUM(N946:N946)</f>
        <v>0</v>
      </c>
      <c r="O947" s="278">
        <f>SUM(O946:O946)</f>
        <v>0</v>
      </c>
      <c r="P947" s="378"/>
      <c r="Q947" s="378"/>
      <c r="R947" s="378"/>
      <c r="S947" s="378"/>
      <c r="T947" s="378"/>
      <c r="U947" s="378"/>
      <c r="V947" s="378"/>
      <c r="W947" s="386"/>
      <c r="X947" s="266"/>
      <c r="Y947" s="282">
        <f t="shared" si="345"/>
        <v>744</v>
      </c>
      <c r="Z947" s="274">
        <v>125</v>
      </c>
      <c r="AA947" s="273"/>
      <c r="AB947" s="283">
        <f>Z947</f>
        <v>125</v>
      </c>
      <c r="AC947" s="282">
        <f t="shared" si="347"/>
        <v>125</v>
      </c>
      <c r="AD947" s="282">
        <f>(AC947/AB947)*100</f>
        <v>100</v>
      </c>
      <c r="AE947" s="344"/>
      <c r="AF947" s="344"/>
      <c r="AG947" s="344"/>
      <c r="AH947" s="344"/>
      <c r="AI947" s="259"/>
      <c r="AJ947" s="259"/>
      <c r="AK947" s="259"/>
      <c r="AL947" s="259"/>
      <c r="AM947" s="259"/>
      <c r="AN947" s="259"/>
      <c r="AO947" s="259"/>
      <c r="AP947" s="259"/>
      <c r="AQ947" s="259"/>
      <c r="AR947" s="259"/>
      <c r="AS947" s="259"/>
      <c r="AT947" s="259"/>
      <c r="AU947" s="259"/>
    </row>
    <row r="948" spans="1:47" s="286" customFormat="1" ht="30" customHeight="1">
      <c r="A948" s="270">
        <v>44</v>
      </c>
      <c r="B948" s="262" t="s">
        <v>421</v>
      </c>
      <c r="C948" s="368" t="s">
        <v>422</v>
      </c>
      <c r="D948" s="274">
        <v>240</v>
      </c>
      <c r="E948" s="274" t="s">
        <v>534</v>
      </c>
      <c r="F948" s="275" t="s">
        <v>43</v>
      </c>
      <c r="G948" s="345"/>
      <c r="H948" s="345"/>
      <c r="I948" s="369"/>
      <c r="J948" s="369"/>
      <c r="K948" s="369"/>
      <c r="L948" s="278">
        <f>IF(RIGHT(T948)="T",(+H948-G948),0)</f>
        <v>0</v>
      </c>
      <c r="M948" s="278">
        <f>IF(RIGHT(T948)="U",(+H948-G948),0)</f>
        <v>0</v>
      </c>
      <c r="N948" s="278">
        <f>IF(RIGHT(T948)="C",(+H948-G948),0)</f>
        <v>0</v>
      </c>
      <c r="O948" s="278">
        <f>IF(RIGHT(T948)="D",(+H948-G948),0)</f>
        <v>0</v>
      </c>
      <c r="P948" s="378"/>
      <c r="Q948" s="378"/>
      <c r="R948" s="378"/>
      <c r="S948" s="378"/>
      <c r="T948" s="378"/>
      <c r="U948" s="378"/>
      <c r="V948" s="378"/>
      <c r="W948" s="386"/>
      <c r="X948" s="266"/>
      <c r="Y948" s="282">
        <f t="shared" si="345"/>
        <v>744</v>
      </c>
      <c r="Z948" s="274">
        <v>240</v>
      </c>
      <c r="AA948" s="273"/>
      <c r="AB948" s="283">
        <f t="shared" si="282"/>
        <v>240</v>
      </c>
      <c r="AC948" s="282">
        <f t="shared" si="347"/>
        <v>240</v>
      </c>
      <c r="AD948" s="282">
        <f t="shared" si="283"/>
        <v>100</v>
      </c>
      <c r="AE948" s="344"/>
      <c r="AF948" s="344"/>
      <c r="AG948" s="344"/>
      <c r="AH948" s="344"/>
      <c r="AI948" s="259"/>
      <c r="AJ948" s="259"/>
      <c r="AK948" s="259"/>
      <c r="AL948" s="259"/>
      <c r="AM948" s="259"/>
      <c r="AN948" s="259"/>
      <c r="AO948" s="259"/>
      <c r="AP948" s="259"/>
      <c r="AQ948" s="259"/>
      <c r="AR948" s="259"/>
      <c r="AS948" s="259"/>
      <c r="AT948" s="259"/>
      <c r="AU948" s="259"/>
    </row>
    <row r="949" spans="1:47" s="286" customFormat="1" ht="30" customHeight="1">
      <c r="A949" s="270"/>
      <c r="B949" s="262"/>
      <c r="C949" s="368" t="s">
        <v>47</v>
      </c>
      <c r="D949" s="274"/>
      <c r="E949" s="274"/>
      <c r="F949" s="275" t="s">
        <v>43</v>
      </c>
      <c r="G949" s="345"/>
      <c r="H949" s="345"/>
      <c r="I949" s="369" t="s">
        <v>43</v>
      </c>
      <c r="J949" s="369" t="s">
        <v>43</v>
      </c>
      <c r="K949" s="369" t="s">
        <v>43</v>
      </c>
      <c r="L949" s="278">
        <f>SUM(L948:L948)</f>
        <v>0</v>
      </c>
      <c r="M949" s="278">
        <f>SUM(M948:M948)</f>
        <v>0</v>
      </c>
      <c r="N949" s="278">
        <f>SUM(N948:N948)</f>
        <v>0</v>
      </c>
      <c r="O949" s="278">
        <f>SUM(O948:O948)</f>
        <v>0</v>
      </c>
      <c r="P949" s="378"/>
      <c r="Q949" s="378"/>
      <c r="R949" s="378"/>
      <c r="S949" s="378"/>
      <c r="T949" s="378"/>
      <c r="U949" s="378"/>
      <c r="V949" s="378"/>
      <c r="W949" s="386"/>
      <c r="X949" s="266"/>
      <c r="Y949" s="282">
        <f t="shared" si="345"/>
        <v>744</v>
      </c>
      <c r="Z949" s="274">
        <v>125</v>
      </c>
      <c r="AA949" s="273"/>
      <c r="AB949" s="283">
        <f>Z949</f>
        <v>125</v>
      </c>
      <c r="AC949" s="282">
        <f t="shared" si="347"/>
        <v>125</v>
      </c>
      <c r="AD949" s="282">
        <f>(AC949/AB949)*100</f>
        <v>100</v>
      </c>
      <c r="AE949" s="344"/>
      <c r="AF949" s="344"/>
      <c r="AG949" s="344"/>
      <c r="AH949" s="344"/>
      <c r="AI949" s="259"/>
      <c r="AJ949" s="259"/>
      <c r="AK949" s="259"/>
      <c r="AL949" s="259"/>
      <c r="AM949" s="259"/>
      <c r="AN949" s="259"/>
      <c r="AO949" s="259"/>
      <c r="AP949" s="259"/>
      <c r="AQ949" s="259"/>
      <c r="AR949" s="259"/>
      <c r="AS949" s="259"/>
      <c r="AT949" s="259"/>
      <c r="AU949" s="259"/>
    </row>
    <row r="950" spans="1:47" s="286" customFormat="1" ht="30" customHeight="1">
      <c r="A950" s="270">
        <v>45</v>
      </c>
      <c r="B950" s="262" t="s">
        <v>461</v>
      </c>
      <c r="C950" s="368" t="s">
        <v>458</v>
      </c>
      <c r="D950" s="274">
        <v>240</v>
      </c>
      <c r="E950" s="274" t="s">
        <v>534</v>
      </c>
      <c r="F950" s="275" t="s">
        <v>43</v>
      </c>
      <c r="G950" s="345"/>
      <c r="H950" s="345"/>
      <c r="I950" s="369"/>
      <c r="J950" s="369"/>
      <c r="K950" s="369"/>
      <c r="L950" s="278">
        <f>IF(RIGHT(T950)="T",(+H950-G950),0)</f>
        <v>0</v>
      </c>
      <c r="M950" s="278">
        <f>IF(RIGHT(T950)="U",(+H950-G950),0)</f>
        <v>0</v>
      </c>
      <c r="N950" s="278">
        <f>IF(RIGHT(T950)="C",(+H950-G950),0)</f>
        <v>0</v>
      </c>
      <c r="O950" s="278">
        <f>IF(RIGHT(T950)="D",(+H950-G950),0)</f>
        <v>0</v>
      </c>
      <c r="P950" s="378"/>
      <c r="Q950" s="378"/>
      <c r="R950" s="378"/>
      <c r="S950" s="378"/>
      <c r="T950" s="378"/>
      <c r="U950" s="378"/>
      <c r="V950" s="378"/>
      <c r="W950" s="386"/>
      <c r="X950" s="266"/>
      <c r="Y950" s="282">
        <f t="shared" si="345"/>
        <v>744</v>
      </c>
      <c r="Z950" s="274">
        <v>240</v>
      </c>
      <c r="AA950" s="273"/>
      <c r="AB950" s="283">
        <f t="shared" ref="AB950" si="349">Z950</f>
        <v>240</v>
      </c>
      <c r="AC950" s="282">
        <f t="shared" si="347"/>
        <v>240</v>
      </c>
      <c r="AD950" s="282">
        <f t="shared" ref="AD950" si="350">(AC950/AB950)*100</f>
        <v>100</v>
      </c>
      <c r="AE950" s="344"/>
      <c r="AF950" s="344"/>
      <c r="AG950" s="344"/>
      <c r="AH950" s="344"/>
      <c r="AI950" s="259"/>
      <c r="AJ950" s="259"/>
      <c r="AK950" s="259"/>
      <c r="AL950" s="259"/>
      <c r="AM950" s="259"/>
      <c r="AN950" s="259"/>
      <c r="AO950" s="259"/>
      <c r="AP950" s="259"/>
      <c r="AQ950" s="259"/>
      <c r="AR950" s="259"/>
      <c r="AS950" s="259"/>
      <c r="AT950" s="259"/>
      <c r="AU950" s="259"/>
    </row>
    <row r="951" spans="1:47" s="286" customFormat="1" ht="30" customHeight="1">
      <c r="A951" s="270"/>
      <c r="B951" s="262"/>
      <c r="C951" s="368" t="s">
        <v>47</v>
      </c>
      <c r="D951" s="274"/>
      <c r="E951" s="274"/>
      <c r="F951" s="275" t="s">
        <v>43</v>
      </c>
      <c r="G951" s="345"/>
      <c r="H951" s="345"/>
      <c r="I951" s="369" t="s">
        <v>43</v>
      </c>
      <c r="J951" s="369" t="s">
        <v>43</v>
      </c>
      <c r="K951" s="369" t="s">
        <v>43</v>
      </c>
      <c r="L951" s="278">
        <f>SUM(L950:L950)</f>
        <v>0</v>
      </c>
      <c r="M951" s="278">
        <f>SUM(M950:M950)</f>
        <v>0</v>
      </c>
      <c r="N951" s="278">
        <f>SUM(N950:N950)</f>
        <v>0</v>
      </c>
      <c r="O951" s="278">
        <f>SUM(O950:O950)</f>
        <v>0</v>
      </c>
      <c r="P951" s="378"/>
      <c r="Q951" s="378"/>
      <c r="R951" s="378"/>
      <c r="S951" s="378"/>
      <c r="T951" s="378"/>
      <c r="U951" s="378"/>
      <c r="V951" s="378"/>
      <c r="W951" s="386"/>
      <c r="X951" s="266"/>
      <c r="Y951" s="282">
        <f t="shared" si="345"/>
        <v>744</v>
      </c>
      <c r="Z951" s="274">
        <v>125</v>
      </c>
      <c r="AA951" s="273"/>
      <c r="AB951" s="283">
        <f t="shared" ref="AB951:AB956" si="351">Z951</f>
        <v>125</v>
      </c>
      <c r="AC951" s="282">
        <f t="shared" si="347"/>
        <v>125</v>
      </c>
      <c r="AD951" s="282">
        <f t="shared" ref="AD951:AD956" si="352">(AC951/AB951)*100</f>
        <v>100</v>
      </c>
      <c r="AE951" s="344"/>
      <c r="AF951" s="344"/>
      <c r="AG951" s="344"/>
      <c r="AH951" s="344"/>
      <c r="AI951" s="259"/>
      <c r="AJ951" s="259"/>
      <c r="AK951" s="259"/>
      <c r="AL951" s="259"/>
      <c r="AM951" s="259"/>
      <c r="AN951" s="259"/>
      <c r="AO951" s="259"/>
      <c r="AP951" s="259"/>
      <c r="AQ951" s="259"/>
      <c r="AR951" s="259"/>
      <c r="AS951" s="259"/>
      <c r="AT951" s="259"/>
      <c r="AU951" s="259"/>
    </row>
    <row r="952" spans="1:47" s="286" customFormat="1" ht="30" customHeight="1">
      <c r="A952" s="270">
        <v>46</v>
      </c>
      <c r="B952" s="262" t="s">
        <v>423</v>
      </c>
      <c r="C952" s="368" t="s">
        <v>424</v>
      </c>
      <c r="D952" s="274">
        <v>240</v>
      </c>
      <c r="E952" s="274" t="s">
        <v>534</v>
      </c>
      <c r="F952" s="275" t="s">
        <v>43</v>
      </c>
      <c r="G952" s="345"/>
      <c r="H952" s="345"/>
      <c r="I952" s="369"/>
      <c r="J952" s="369"/>
      <c r="K952" s="369"/>
      <c r="L952" s="278">
        <f>IF(RIGHT(T952)="T",(+H952-G952),0)</f>
        <v>0</v>
      </c>
      <c r="M952" s="278">
        <f>IF(RIGHT(T952)="U",(+H952-G952),0)</f>
        <v>0</v>
      </c>
      <c r="N952" s="278">
        <f>IF(RIGHT(T952)="C",(+H952-G952),0)</f>
        <v>0</v>
      </c>
      <c r="O952" s="278">
        <f>IF(RIGHT(T952)="D",(+H952-G952),0)</f>
        <v>0</v>
      </c>
      <c r="P952" s="378"/>
      <c r="Q952" s="378"/>
      <c r="R952" s="378"/>
      <c r="S952" s="378"/>
      <c r="T952" s="378"/>
      <c r="U952" s="378"/>
      <c r="V952" s="378"/>
      <c r="W952" s="386"/>
      <c r="X952" s="266"/>
      <c r="Y952" s="282">
        <f t="shared" si="345"/>
        <v>744</v>
      </c>
      <c r="Z952" s="274">
        <v>240</v>
      </c>
      <c r="AA952" s="273"/>
      <c r="AB952" s="283">
        <f t="shared" si="351"/>
        <v>240</v>
      </c>
      <c r="AC952" s="282">
        <f t="shared" si="347"/>
        <v>240</v>
      </c>
      <c r="AD952" s="282">
        <f t="shared" si="352"/>
        <v>100</v>
      </c>
      <c r="AE952" s="344"/>
      <c r="AF952" s="344"/>
      <c r="AG952" s="344"/>
      <c r="AH952" s="344"/>
      <c r="AI952" s="259"/>
      <c r="AJ952" s="259"/>
      <c r="AK952" s="259"/>
      <c r="AL952" s="259"/>
      <c r="AM952" s="259"/>
      <c r="AN952" s="259"/>
      <c r="AO952" s="259"/>
      <c r="AP952" s="259"/>
      <c r="AQ952" s="259"/>
      <c r="AR952" s="259"/>
      <c r="AS952" s="259"/>
      <c r="AT952" s="259"/>
      <c r="AU952" s="259"/>
    </row>
    <row r="953" spans="1:47" s="286" customFormat="1" ht="30" customHeight="1">
      <c r="A953" s="270"/>
      <c r="B953" s="262"/>
      <c r="C953" s="368" t="s">
        <v>47</v>
      </c>
      <c r="D953" s="274"/>
      <c r="E953" s="274"/>
      <c r="F953" s="275" t="s">
        <v>43</v>
      </c>
      <c r="G953" s="345"/>
      <c r="H953" s="345"/>
      <c r="I953" s="369" t="s">
        <v>43</v>
      </c>
      <c r="J953" s="369" t="s">
        <v>43</v>
      </c>
      <c r="K953" s="369" t="s">
        <v>43</v>
      </c>
      <c r="L953" s="278">
        <f>SUM(L952:L952)</f>
        <v>0</v>
      </c>
      <c r="M953" s="278">
        <f>SUM(M952:M952)</f>
        <v>0</v>
      </c>
      <c r="N953" s="278">
        <f>SUM(N952:N952)</f>
        <v>0</v>
      </c>
      <c r="O953" s="278">
        <f>SUM(O952:O952)</f>
        <v>0</v>
      </c>
      <c r="P953" s="378"/>
      <c r="Q953" s="378"/>
      <c r="R953" s="378"/>
      <c r="S953" s="378"/>
      <c r="T953" s="378"/>
      <c r="U953" s="378"/>
      <c r="V953" s="378"/>
      <c r="W953" s="386"/>
      <c r="X953" s="266"/>
      <c r="Y953" s="282">
        <f t="shared" si="345"/>
        <v>744</v>
      </c>
      <c r="Z953" s="274">
        <v>125</v>
      </c>
      <c r="AA953" s="273"/>
      <c r="AB953" s="283">
        <f t="shared" si="351"/>
        <v>125</v>
      </c>
      <c r="AC953" s="282">
        <f t="shared" si="347"/>
        <v>125</v>
      </c>
      <c r="AD953" s="282">
        <f t="shared" si="352"/>
        <v>100</v>
      </c>
      <c r="AE953" s="344"/>
      <c r="AF953" s="344"/>
      <c r="AG953" s="344"/>
      <c r="AH953" s="344"/>
      <c r="AI953" s="259"/>
      <c r="AJ953" s="259"/>
      <c r="AK953" s="259"/>
      <c r="AL953" s="259"/>
      <c r="AM953" s="259"/>
      <c r="AN953" s="259"/>
      <c r="AO953" s="259"/>
      <c r="AP953" s="259"/>
      <c r="AQ953" s="259"/>
      <c r="AR953" s="259"/>
      <c r="AS953" s="259"/>
      <c r="AT953" s="259"/>
      <c r="AU953" s="259"/>
    </row>
    <row r="954" spans="1:47" s="286" customFormat="1" ht="30" customHeight="1">
      <c r="A954" s="270">
        <v>47</v>
      </c>
      <c r="B954" s="262" t="s">
        <v>425</v>
      </c>
      <c r="C954" s="416" t="s">
        <v>426</v>
      </c>
      <c r="D954" s="274">
        <v>50</v>
      </c>
      <c r="E954" s="274" t="s">
        <v>534</v>
      </c>
      <c r="F954" s="275" t="s">
        <v>43</v>
      </c>
      <c r="G954" s="417"/>
      <c r="H954" s="417"/>
      <c r="I954" s="418"/>
      <c r="J954" s="418"/>
      <c r="K954" s="418"/>
      <c r="L954" s="278">
        <f>IF(RIGHT(T954)="T",(+H954-G954),0)</f>
        <v>0</v>
      </c>
      <c r="M954" s="278">
        <f>IF(RIGHT(T954)="U",(+H954-G954),0)</f>
        <v>0</v>
      </c>
      <c r="N954" s="278">
        <f>IF(RIGHT(T954)="C",(+H954-G954),0)</f>
        <v>0</v>
      </c>
      <c r="O954" s="278">
        <f>IF(RIGHT(T954)="D",(+H954-G954),0)</f>
        <v>0</v>
      </c>
      <c r="P954" s="378"/>
      <c r="Q954" s="378"/>
      <c r="R954" s="378"/>
      <c r="S954" s="378"/>
      <c r="T954" s="378"/>
      <c r="U954" s="378"/>
      <c r="V954" s="378"/>
      <c r="W954" s="386"/>
      <c r="X954" s="266"/>
      <c r="Y954" s="282">
        <f t="shared" si="345"/>
        <v>744</v>
      </c>
      <c r="Z954" s="274">
        <v>50</v>
      </c>
      <c r="AA954" s="273"/>
      <c r="AB954" s="283">
        <f t="shared" si="351"/>
        <v>50</v>
      </c>
      <c r="AC954" s="282">
        <f t="shared" si="347"/>
        <v>50</v>
      </c>
      <c r="AD954" s="282">
        <f t="shared" si="352"/>
        <v>100</v>
      </c>
      <c r="AE954" s="344"/>
      <c r="AF954" s="344"/>
      <c r="AG954" s="344"/>
      <c r="AH954" s="344"/>
      <c r="AI954" s="259"/>
      <c r="AJ954" s="259"/>
      <c r="AK954" s="259"/>
      <c r="AL954" s="259"/>
      <c r="AM954" s="259"/>
      <c r="AN954" s="259"/>
      <c r="AO954" s="259"/>
      <c r="AP954" s="259"/>
      <c r="AQ954" s="259"/>
      <c r="AR954" s="259"/>
      <c r="AS954" s="259"/>
      <c r="AT954" s="259"/>
      <c r="AU954" s="259"/>
    </row>
    <row r="955" spans="1:47" s="286" customFormat="1" ht="30" customHeight="1">
      <c r="A955" s="270"/>
      <c r="B955" s="262"/>
      <c r="C955" s="368" t="s">
        <v>47</v>
      </c>
      <c r="D955" s="274"/>
      <c r="E955" s="274"/>
      <c r="F955" s="275" t="s">
        <v>43</v>
      </c>
      <c r="G955" s="345"/>
      <c r="H955" s="345"/>
      <c r="I955" s="369" t="s">
        <v>43</v>
      </c>
      <c r="J955" s="369" t="s">
        <v>43</v>
      </c>
      <c r="K955" s="369" t="s">
        <v>43</v>
      </c>
      <c r="L955" s="278">
        <f>SUM(L954:L954)</f>
        <v>0</v>
      </c>
      <c r="M955" s="278">
        <f>SUM(M954:M954)</f>
        <v>0</v>
      </c>
      <c r="N955" s="278">
        <f>SUM(N954:N954)</f>
        <v>0</v>
      </c>
      <c r="O955" s="278">
        <f>SUM(O954:O954)</f>
        <v>0</v>
      </c>
      <c r="P955" s="378"/>
      <c r="Q955" s="378"/>
      <c r="R955" s="378"/>
      <c r="S955" s="378"/>
      <c r="T955" s="378"/>
      <c r="U955" s="378"/>
      <c r="V955" s="378"/>
      <c r="W955" s="386"/>
      <c r="X955" s="266"/>
      <c r="Y955" s="282">
        <f t="shared" si="345"/>
        <v>744</v>
      </c>
      <c r="Z955" s="274">
        <v>125</v>
      </c>
      <c r="AA955" s="273"/>
      <c r="AB955" s="283">
        <f t="shared" si="351"/>
        <v>125</v>
      </c>
      <c r="AC955" s="282">
        <f t="shared" si="347"/>
        <v>125</v>
      </c>
      <c r="AD955" s="282">
        <f t="shared" si="352"/>
        <v>100</v>
      </c>
      <c r="AE955" s="344"/>
      <c r="AF955" s="344"/>
      <c r="AG955" s="344"/>
      <c r="AH955" s="344"/>
      <c r="AI955" s="259"/>
      <c r="AJ955" s="259"/>
      <c r="AK955" s="259"/>
      <c r="AL955" s="259"/>
      <c r="AM955" s="259"/>
      <c r="AN955" s="259"/>
      <c r="AO955" s="259"/>
      <c r="AP955" s="259"/>
      <c r="AQ955" s="259"/>
      <c r="AR955" s="259"/>
      <c r="AS955" s="259"/>
      <c r="AT955" s="259"/>
      <c r="AU955" s="259"/>
    </row>
    <row r="956" spans="1:47" s="286" customFormat="1" ht="30" customHeight="1">
      <c r="A956" s="270">
        <v>48</v>
      </c>
      <c r="B956" s="262" t="s">
        <v>427</v>
      </c>
      <c r="C956" s="416" t="s">
        <v>428</v>
      </c>
      <c r="D956" s="274">
        <v>50</v>
      </c>
      <c r="E956" s="274" t="s">
        <v>534</v>
      </c>
      <c r="F956" s="275" t="s">
        <v>43</v>
      </c>
      <c r="G956" s="417"/>
      <c r="H956" s="417"/>
      <c r="I956" s="418"/>
      <c r="J956" s="418"/>
      <c r="K956" s="418"/>
      <c r="L956" s="278">
        <f>IF(RIGHT(T956)="T",(+H956-G956),0)</f>
        <v>0</v>
      </c>
      <c r="M956" s="278">
        <f>IF(RIGHT(T956)="U",(+H956-G956),0)</f>
        <v>0</v>
      </c>
      <c r="N956" s="278">
        <f>IF(RIGHT(T956)="C",(+H956-G956),0)</f>
        <v>0</v>
      </c>
      <c r="O956" s="278">
        <f>IF(RIGHT(T956)="D",(+H956-G956),0)</f>
        <v>0</v>
      </c>
      <c r="P956" s="378"/>
      <c r="Q956" s="378"/>
      <c r="R956" s="378"/>
      <c r="S956" s="378"/>
      <c r="T956" s="378"/>
      <c r="U956" s="378"/>
      <c r="V956" s="378"/>
      <c r="W956" s="386"/>
      <c r="X956" s="266"/>
      <c r="Y956" s="282">
        <f t="shared" si="345"/>
        <v>744</v>
      </c>
      <c r="Z956" s="274">
        <v>50</v>
      </c>
      <c r="AA956" s="273"/>
      <c r="AB956" s="283">
        <f t="shared" si="351"/>
        <v>50</v>
      </c>
      <c r="AC956" s="282">
        <f t="shared" si="347"/>
        <v>50</v>
      </c>
      <c r="AD956" s="282">
        <f t="shared" si="352"/>
        <v>100</v>
      </c>
      <c r="AE956" s="344"/>
      <c r="AF956" s="344"/>
      <c r="AG956" s="344"/>
      <c r="AH956" s="344"/>
      <c r="AI956" s="259"/>
      <c r="AJ956" s="259"/>
      <c r="AK956" s="259"/>
      <c r="AL956" s="259"/>
      <c r="AM956" s="259"/>
      <c r="AN956" s="259"/>
      <c r="AO956" s="259"/>
      <c r="AP956" s="259"/>
      <c r="AQ956" s="259"/>
      <c r="AR956" s="259"/>
      <c r="AS956" s="259"/>
      <c r="AT956" s="259"/>
      <c r="AU956" s="259"/>
    </row>
    <row r="957" spans="1:47" s="286" customFormat="1" ht="30" customHeight="1">
      <c r="A957" s="270"/>
      <c r="B957" s="262"/>
      <c r="C957" s="416"/>
      <c r="D957" s="274"/>
      <c r="E957" s="274"/>
      <c r="F957" s="275"/>
      <c r="G957" s="417"/>
      <c r="H957" s="417"/>
      <c r="I957" s="418"/>
      <c r="J957" s="418"/>
      <c r="K957" s="418"/>
      <c r="L957" s="278"/>
      <c r="M957" s="278"/>
      <c r="N957" s="278"/>
      <c r="O957" s="278"/>
      <c r="P957" s="378"/>
      <c r="Q957" s="378"/>
      <c r="R957" s="378"/>
      <c r="S957" s="378"/>
      <c r="T957" s="378"/>
      <c r="U957" s="378"/>
      <c r="V957" s="378"/>
      <c r="W957" s="386"/>
      <c r="X957" s="266"/>
      <c r="Y957" s="282"/>
      <c r="Z957" s="274"/>
      <c r="AA957" s="273"/>
      <c r="AB957" s="283"/>
      <c r="AC957" s="282"/>
      <c r="AD957" s="282"/>
      <c r="AE957" s="344"/>
      <c r="AF957" s="344"/>
      <c r="AG957" s="344"/>
      <c r="AH957" s="344"/>
      <c r="AI957" s="259"/>
      <c r="AJ957" s="259"/>
      <c r="AK957" s="259"/>
      <c r="AL957" s="259"/>
      <c r="AM957" s="259"/>
      <c r="AN957" s="259"/>
      <c r="AO957" s="259"/>
      <c r="AP957" s="259"/>
      <c r="AQ957" s="259"/>
      <c r="AR957" s="259"/>
      <c r="AS957" s="259"/>
      <c r="AT957" s="259"/>
      <c r="AU957" s="259"/>
    </row>
    <row r="958" spans="1:47" s="286" customFormat="1" ht="30" customHeight="1">
      <c r="A958" s="270">
        <v>49</v>
      </c>
      <c r="B958" s="396" t="s">
        <v>460</v>
      </c>
      <c r="C958" s="341" t="s">
        <v>459</v>
      </c>
      <c r="D958" s="274">
        <v>240</v>
      </c>
      <c r="E958" s="274" t="s">
        <v>534</v>
      </c>
      <c r="F958" s="275" t="s">
        <v>43</v>
      </c>
      <c r="G958" s="305"/>
      <c r="H958" s="305"/>
      <c r="I958" s="369"/>
      <c r="J958" s="369"/>
      <c r="K958" s="369"/>
      <c r="L958" s="278">
        <f t="shared" ref="L958:L966" si="353">IF(RIGHT(T958)="T",(+H958-G958),0)</f>
        <v>0</v>
      </c>
      <c r="M958" s="278">
        <f t="shared" ref="M958:M966" si="354">IF(RIGHT(T958)="U",(+H958-G958),0)</f>
        <v>0</v>
      </c>
      <c r="N958" s="278">
        <f t="shared" ref="N958:N966" si="355">IF(RIGHT(T958)="C",(+H958-G958),0)</f>
        <v>0</v>
      </c>
      <c r="O958" s="278">
        <f t="shared" ref="O958:O966" si="356">IF(RIGHT(T958)="D",(+H958-G958),0)</f>
        <v>0</v>
      </c>
      <c r="P958" s="378"/>
      <c r="Q958" s="378"/>
      <c r="R958" s="378"/>
      <c r="S958" s="378"/>
      <c r="T958" s="413"/>
      <c r="U958" s="413"/>
      <c r="V958" s="413"/>
      <c r="W958" s="307"/>
      <c r="X958" s="266"/>
      <c r="Y958" s="282"/>
      <c r="Z958" s="274"/>
      <c r="AA958" s="273"/>
      <c r="AB958" s="283"/>
      <c r="AC958" s="282"/>
      <c r="AD958" s="282"/>
      <c r="AE958" s="344"/>
      <c r="AF958" s="344"/>
      <c r="AG958" s="344"/>
      <c r="AH958" s="344"/>
      <c r="AI958" s="259"/>
      <c r="AJ958" s="259"/>
      <c r="AK958" s="259"/>
      <c r="AL958" s="259"/>
      <c r="AM958" s="259"/>
      <c r="AN958" s="259"/>
      <c r="AO958" s="259"/>
      <c r="AP958" s="259"/>
      <c r="AQ958" s="259"/>
      <c r="AR958" s="259"/>
      <c r="AS958" s="259"/>
      <c r="AT958" s="259"/>
      <c r="AU958" s="259"/>
    </row>
    <row r="959" spans="1:47" s="286" customFormat="1" ht="30" customHeight="1">
      <c r="A959" s="270"/>
      <c r="B959" s="396"/>
      <c r="C959" s="341"/>
      <c r="D959" s="274"/>
      <c r="E959" s="274"/>
      <c r="F959" s="275"/>
      <c r="G959" s="305"/>
      <c r="H959" s="305"/>
      <c r="I959" s="369"/>
      <c r="J959" s="369"/>
      <c r="K959" s="369"/>
      <c r="L959" s="278">
        <f t="shared" si="353"/>
        <v>0</v>
      </c>
      <c r="M959" s="278">
        <f t="shared" si="354"/>
        <v>0</v>
      </c>
      <c r="N959" s="278">
        <f t="shared" si="355"/>
        <v>0</v>
      </c>
      <c r="O959" s="278">
        <f t="shared" si="356"/>
        <v>0</v>
      </c>
      <c r="P959" s="378"/>
      <c r="Q959" s="378"/>
      <c r="R959" s="378"/>
      <c r="S959" s="378"/>
      <c r="T959" s="413"/>
      <c r="U959" s="413"/>
      <c r="V959" s="413"/>
      <c r="W959" s="307"/>
      <c r="X959" s="266"/>
      <c r="Y959" s="282"/>
      <c r="Z959" s="274"/>
      <c r="AA959" s="273"/>
      <c r="AB959" s="283"/>
      <c r="AC959" s="282"/>
      <c r="AD959" s="282"/>
      <c r="AE959" s="344"/>
      <c r="AF959" s="344"/>
      <c r="AG959" s="344"/>
      <c r="AH959" s="344"/>
      <c r="AI959" s="259"/>
      <c r="AJ959" s="259"/>
      <c r="AK959" s="259"/>
      <c r="AL959" s="259"/>
      <c r="AM959" s="259"/>
      <c r="AN959" s="259"/>
      <c r="AO959" s="259"/>
      <c r="AP959" s="259"/>
      <c r="AQ959" s="259"/>
      <c r="AR959" s="259"/>
      <c r="AS959" s="259"/>
      <c r="AT959" s="259"/>
      <c r="AU959" s="259"/>
    </row>
    <row r="960" spans="1:47" s="286" customFormat="1" ht="30" customHeight="1">
      <c r="A960" s="270"/>
      <c r="B960" s="396"/>
      <c r="C960" s="341"/>
      <c r="D960" s="274"/>
      <c r="E960" s="274"/>
      <c r="F960" s="275"/>
      <c r="G960" s="305"/>
      <c r="H960" s="305"/>
      <c r="I960" s="369"/>
      <c r="J960" s="369"/>
      <c r="K960" s="369"/>
      <c r="L960" s="278">
        <f t="shared" si="353"/>
        <v>0</v>
      </c>
      <c r="M960" s="278">
        <f t="shared" si="354"/>
        <v>0</v>
      </c>
      <c r="N960" s="278">
        <f t="shared" si="355"/>
        <v>0</v>
      </c>
      <c r="O960" s="278">
        <f t="shared" si="356"/>
        <v>0</v>
      </c>
      <c r="P960" s="378"/>
      <c r="Q960" s="378"/>
      <c r="R960" s="378"/>
      <c r="S960" s="378"/>
      <c r="T960" s="306"/>
      <c r="U960" s="306"/>
      <c r="V960" s="306"/>
      <c r="W960" s="307"/>
      <c r="X960" s="266"/>
      <c r="Y960" s="282"/>
      <c r="Z960" s="274"/>
      <c r="AA960" s="273"/>
      <c r="AB960" s="283"/>
      <c r="AC960" s="282"/>
      <c r="AD960" s="282"/>
      <c r="AE960" s="344"/>
      <c r="AF960" s="344"/>
      <c r="AG960" s="344"/>
      <c r="AH960" s="344"/>
      <c r="AI960" s="259"/>
      <c r="AJ960" s="259"/>
      <c r="AK960" s="259"/>
      <c r="AL960" s="259"/>
      <c r="AM960" s="259"/>
      <c r="AN960" s="259"/>
      <c r="AO960" s="259"/>
      <c r="AP960" s="259"/>
      <c r="AQ960" s="259"/>
      <c r="AR960" s="259"/>
      <c r="AS960" s="259"/>
      <c r="AT960" s="259"/>
      <c r="AU960" s="259"/>
    </row>
    <row r="961" spans="1:47" s="286" customFormat="1" ht="30" customHeight="1">
      <c r="A961" s="270"/>
      <c r="B961" s="396"/>
      <c r="C961" s="341"/>
      <c r="D961" s="274"/>
      <c r="E961" s="274"/>
      <c r="F961" s="275"/>
      <c r="G961" s="186"/>
      <c r="H961" s="186"/>
      <c r="I961" s="369"/>
      <c r="J961" s="369"/>
      <c r="K961" s="369"/>
      <c r="L961" s="278">
        <f t="shared" si="353"/>
        <v>0</v>
      </c>
      <c r="M961" s="278">
        <f t="shared" si="354"/>
        <v>0</v>
      </c>
      <c r="N961" s="278">
        <f t="shared" si="355"/>
        <v>0</v>
      </c>
      <c r="O961" s="278">
        <f t="shared" si="356"/>
        <v>0</v>
      </c>
      <c r="P961" s="378"/>
      <c r="Q961" s="378"/>
      <c r="R961" s="378"/>
      <c r="S961" s="378"/>
      <c r="T961" s="188"/>
      <c r="U961" s="188"/>
      <c r="V961" s="188"/>
      <c r="W961" s="287"/>
      <c r="X961" s="266"/>
      <c r="Y961" s="282"/>
      <c r="Z961" s="274"/>
      <c r="AA961" s="273"/>
      <c r="AB961" s="283"/>
      <c r="AC961" s="282"/>
      <c r="AD961" s="282"/>
      <c r="AE961" s="344"/>
      <c r="AF961" s="344"/>
      <c r="AG961" s="344"/>
      <c r="AH961" s="344"/>
      <c r="AI961" s="259"/>
      <c r="AJ961" s="259"/>
      <c r="AK961" s="259"/>
      <c r="AL961" s="259"/>
      <c r="AM961" s="259"/>
      <c r="AN961" s="259"/>
      <c r="AO961" s="259"/>
      <c r="AP961" s="259"/>
      <c r="AQ961" s="259"/>
      <c r="AR961" s="259"/>
      <c r="AS961" s="259"/>
      <c r="AT961" s="259"/>
      <c r="AU961" s="259"/>
    </row>
    <row r="962" spans="1:47" s="286" customFormat="1" ht="30" customHeight="1">
      <c r="A962" s="270"/>
      <c r="B962" s="396"/>
      <c r="C962" s="341"/>
      <c r="D962" s="274"/>
      <c r="E962" s="274"/>
      <c r="F962" s="275"/>
      <c r="G962" s="186"/>
      <c r="H962" s="186"/>
      <c r="I962" s="369"/>
      <c r="J962" s="369"/>
      <c r="K962" s="369"/>
      <c r="L962" s="278">
        <f t="shared" si="353"/>
        <v>0</v>
      </c>
      <c r="M962" s="278">
        <f t="shared" si="354"/>
        <v>0</v>
      </c>
      <c r="N962" s="278">
        <f t="shared" si="355"/>
        <v>0</v>
      </c>
      <c r="O962" s="278">
        <f t="shared" si="356"/>
        <v>0</v>
      </c>
      <c r="P962" s="378"/>
      <c r="Q962" s="378"/>
      <c r="R962" s="378"/>
      <c r="S962" s="378"/>
      <c r="T962" s="188"/>
      <c r="U962" s="188"/>
      <c r="V962" s="188"/>
      <c r="W962" s="287"/>
      <c r="X962" s="266"/>
      <c r="Y962" s="282"/>
      <c r="Z962" s="274"/>
      <c r="AA962" s="273"/>
      <c r="AB962" s="283"/>
      <c r="AC962" s="282"/>
      <c r="AD962" s="282"/>
      <c r="AE962" s="344"/>
      <c r="AF962" s="344"/>
      <c r="AG962" s="344"/>
      <c r="AH962" s="344"/>
      <c r="AI962" s="259"/>
      <c r="AJ962" s="259"/>
      <c r="AK962" s="259"/>
      <c r="AL962" s="259"/>
      <c r="AM962" s="259"/>
      <c r="AN962" s="259"/>
      <c r="AO962" s="259"/>
      <c r="AP962" s="259"/>
      <c r="AQ962" s="259"/>
      <c r="AR962" s="259"/>
      <c r="AS962" s="259"/>
      <c r="AT962" s="259"/>
      <c r="AU962" s="259"/>
    </row>
    <row r="963" spans="1:47" s="286" customFormat="1" ht="30" customHeight="1">
      <c r="A963" s="270"/>
      <c r="B963" s="396"/>
      <c r="C963" s="341"/>
      <c r="D963" s="274"/>
      <c r="E963" s="274"/>
      <c r="F963" s="275"/>
      <c r="G963" s="186"/>
      <c r="H963" s="186"/>
      <c r="I963" s="369"/>
      <c r="J963" s="369"/>
      <c r="K963" s="369"/>
      <c r="L963" s="278">
        <f t="shared" si="353"/>
        <v>0</v>
      </c>
      <c r="M963" s="278">
        <f t="shared" si="354"/>
        <v>0</v>
      </c>
      <c r="N963" s="278">
        <f t="shared" si="355"/>
        <v>0</v>
      </c>
      <c r="O963" s="278">
        <f t="shared" si="356"/>
        <v>0</v>
      </c>
      <c r="P963" s="378"/>
      <c r="Q963" s="378"/>
      <c r="R963" s="378"/>
      <c r="S963" s="378"/>
      <c r="T963" s="188"/>
      <c r="U963" s="188"/>
      <c r="V963" s="188"/>
      <c r="W963" s="302"/>
      <c r="X963" s="266"/>
      <c r="Y963" s="282"/>
      <c r="Z963" s="274"/>
      <c r="AA963" s="273"/>
      <c r="AB963" s="283"/>
      <c r="AC963" s="282"/>
      <c r="AD963" s="282"/>
      <c r="AE963" s="344"/>
      <c r="AF963" s="344"/>
      <c r="AG963" s="344"/>
      <c r="AH963" s="344"/>
      <c r="AI963" s="259"/>
      <c r="AJ963" s="259"/>
      <c r="AK963" s="259"/>
      <c r="AL963" s="259"/>
      <c r="AM963" s="259"/>
      <c r="AN963" s="259"/>
      <c r="AO963" s="259"/>
      <c r="AP963" s="259"/>
      <c r="AQ963" s="259"/>
      <c r="AR963" s="259"/>
      <c r="AS963" s="259"/>
      <c r="AT963" s="259"/>
      <c r="AU963" s="259"/>
    </row>
    <row r="964" spans="1:47" s="286" customFormat="1" ht="30" customHeight="1">
      <c r="A964" s="270"/>
      <c r="B964" s="396"/>
      <c r="C964" s="341"/>
      <c r="D964" s="274"/>
      <c r="E964" s="274"/>
      <c r="F964" s="275"/>
      <c r="G964" s="313"/>
      <c r="H964" s="313"/>
      <c r="I964" s="369"/>
      <c r="J964" s="369"/>
      <c r="K964" s="369"/>
      <c r="L964" s="278">
        <f t="shared" si="353"/>
        <v>0</v>
      </c>
      <c r="M964" s="278">
        <f t="shared" si="354"/>
        <v>0</v>
      </c>
      <c r="N964" s="278">
        <f t="shared" si="355"/>
        <v>0</v>
      </c>
      <c r="O964" s="278">
        <f t="shared" si="356"/>
        <v>0</v>
      </c>
      <c r="P964" s="378"/>
      <c r="Q964" s="378"/>
      <c r="R964" s="378"/>
      <c r="S964" s="378"/>
      <c r="T964" s="188"/>
      <c r="U964" s="188"/>
      <c r="V964" s="188"/>
      <c r="W964" s="326"/>
      <c r="X964" s="266"/>
      <c r="Y964" s="282"/>
      <c r="Z964" s="274"/>
      <c r="AA964" s="273"/>
      <c r="AB964" s="283"/>
      <c r="AC964" s="282"/>
      <c r="AD964" s="282"/>
      <c r="AE964" s="344"/>
      <c r="AF964" s="344"/>
      <c r="AG964" s="344"/>
      <c r="AH964" s="344"/>
      <c r="AI964" s="259"/>
      <c r="AJ964" s="259"/>
      <c r="AK964" s="259"/>
      <c r="AL964" s="259"/>
      <c r="AM964" s="259"/>
      <c r="AN964" s="259"/>
      <c r="AO964" s="259"/>
      <c r="AP964" s="259"/>
      <c r="AQ964" s="259"/>
      <c r="AR964" s="259"/>
      <c r="AS964" s="259"/>
      <c r="AT964" s="259"/>
      <c r="AU964" s="259"/>
    </row>
    <row r="965" spans="1:47" s="286" customFormat="1" ht="30" customHeight="1">
      <c r="A965" s="270"/>
      <c r="B965" s="396"/>
      <c r="C965" s="341"/>
      <c r="D965" s="274"/>
      <c r="E965" s="274"/>
      <c r="F965" s="275"/>
      <c r="G965" s="313"/>
      <c r="H965" s="313"/>
      <c r="I965" s="369"/>
      <c r="J965" s="369"/>
      <c r="K965" s="369"/>
      <c r="L965" s="278">
        <f t="shared" si="353"/>
        <v>0</v>
      </c>
      <c r="M965" s="278">
        <f t="shared" si="354"/>
        <v>0</v>
      </c>
      <c r="N965" s="278">
        <f t="shared" si="355"/>
        <v>0</v>
      </c>
      <c r="O965" s="278">
        <f t="shared" si="356"/>
        <v>0</v>
      </c>
      <c r="P965" s="378"/>
      <c r="Q965" s="378"/>
      <c r="R965" s="378"/>
      <c r="S965" s="378"/>
      <c r="T965" s="188"/>
      <c r="U965" s="188"/>
      <c r="V965" s="188"/>
      <c r="W965" s="326"/>
      <c r="X965" s="266"/>
      <c r="Y965" s="282"/>
      <c r="Z965" s="274"/>
      <c r="AA965" s="273"/>
      <c r="AB965" s="283"/>
      <c r="AC965" s="282"/>
      <c r="AD965" s="282"/>
      <c r="AE965" s="344"/>
      <c r="AF965" s="344"/>
      <c r="AG965" s="344"/>
      <c r="AH965" s="344"/>
      <c r="AI965" s="259"/>
      <c r="AJ965" s="259"/>
      <c r="AK965" s="259"/>
      <c r="AL965" s="259"/>
      <c r="AM965" s="259"/>
      <c r="AN965" s="259"/>
      <c r="AO965" s="259"/>
      <c r="AP965" s="259"/>
      <c r="AQ965" s="259"/>
      <c r="AR965" s="259"/>
      <c r="AS965" s="259"/>
      <c r="AT965" s="259"/>
      <c r="AU965" s="259"/>
    </row>
    <row r="966" spans="1:47" s="286" customFormat="1" ht="30" customHeight="1">
      <c r="A966" s="270"/>
      <c r="B966" s="396"/>
      <c r="C966" s="341"/>
      <c r="D966" s="274"/>
      <c r="E966" s="274"/>
      <c r="F966" s="275"/>
      <c r="G966" s="313"/>
      <c r="H966" s="313"/>
      <c r="I966" s="369"/>
      <c r="J966" s="369"/>
      <c r="K966" s="369"/>
      <c r="L966" s="278">
        <f t="shared" si="353"/>
        <v>0</v>
      </c>
      <c r="M966" s="278">
        <f t="shared" si="354"/>
        <v>0</v>
      </c>
      <c r="N966" s="278">
        <f t="shared" si="355"/>
        <v>0</v>
      </c>
      <c r="O966" s="278">
        <f t="shared" si="356"/>
        <v>0</v>
      </c>
      <c r="P966" s="378"/>
      <c r="Q966" s="378"/>
      <c r="R966" s="378"/>
      <c r="S966" s="378"/>
      <c r="T966" s="188"/>
      <c r="U966" s="188"/>
      <c r="V966" s="188"/>
      <c r="W966" s="326"/>
      <c r="X966" s="266"/>
      <c r="Y966" s="282"/>
      <c r="Z966" s="274"/>
      <c r="AA966" s="273"/>
      <c r="AB966" s="283"/>
      <c r="AC966" s="282"/>
      <c r="AD966" s="282"/>
      <c r="AE966" s="344"/>
      <c r="AF966" s="344"/>
      <c r="AG966" s="344"/>
      <c r="AH966" s="344"/>
      <c r="AI966" s="259"/>
      <c r="AJ966" s="259"/>
      <c r="AK966" s="259"/>
      <c r="AL966" s="259"/>
      <c r="AM966" s="259"/>
      <c r="AN966" s="259"/>
      <c r="AO966" s="259"/>
      <c r="AP966" s="259"/>
      <c r="AQ966" s="259"/>
      <c r="AR966" s="259"/>
      <c r="AS966" s="259"/>
      <c r="AT966" s="259"/>
      <c r="AU966" s="259"/>
    </row>
    <row r="967" spans="1:47" s="286" customFormat="1" ht="30" customHeight="1">
      <c r="A967" s="270"/>
      <c r="B967" s="262"/>
      <c r="C967" s="375" t="s">
        <v>47</v>
      </c>
      <c r="D967" s="374"/>
      <c r="E967" s="274"/>
      <c r="F967" s="275" t="s">
        <v>43</v>
      </c>
      <c r="G967" s="320"/>
      <c r="H967" s="320"/>
      <c r="I967" s="275" t="s">
        <v>43</v>
      </c>
      <c r="J967" s="275" t="s">
        <v>43</v>
      </c>
      <c r="K967" s="275" t="s">
        <v>43</v>
      </c>
      <c r="L967" s="278">
        <f>SUM(L958:L966)</f>
        <v>0</v>
      </c>
      <c r="M967" s="278">
        <f t="shared" ref="M967:O967" si="357">SUM(M958:M966)</f>
        <v>0</v>
      </c>
      <c r="N967" s="278">
        <f t="shared" si="357"/>
        <v>0</v>
      </c>
      <c r="O967" s="278">
        <f t="shared" si="357"/>
        <v>0</v>
      </c>
      <c r="P967" s="275"/>
      <c r="Q967" s="275"/>
      <c r="R967" s="275"/>
      <c r="S967" s="275"/>
      <c r="T967" s="374"/>
      <c r="U967" s="374"/>
      <c r="V967" s="374"/>
      <c r="W967" s="376"/>
      <c r="X967" s="266"/>
      <c r="Y967" s="282">
        <f>$AE$9-((N967*24))</f>
        <v>744</v>
      </c>
      <c r="Z967" s="274">
        <v>240</v>
      </c>
      <c r="AA967" s="273"/>
      <c r="AB967" s="283">
        <v>240</v>
      </c>
      <c r="AC967" s="282">
        <f>(AB967*(Y967-L967*24))/Y967</f>
        <v>240</v>
      </c>
      <c r="AD967" s="282">
        <f t="shared" ref="AD967" si="358">(AC967/AB967)*100</f>
        <v>100</v>
      </c>
      <c r="AE967" s="344"/>
      <c r="AF967" s="344"/>
      <c r="AG967" s="344"/>
      <c r="AH967" s="344"/>
      <c r="AI967" s="259"/>
      <c r="AJ967" s="259"/>
      <c r="AK967" s="259"/>
      <c r="AL967" s="259"/>
      <c r="AM967" s="259"/>
      <c r="AN967" s="259"/>
      <c r="AO967" s="259"/>
      <c r="AP967" s="259"/>
      <c r="AQ967" s="259"/>
      <c r="AR967" s="259"/>
      <c r="AS967" s="259"/>
      <c r="AT967" s="259"/>
      <c r="AU967" s="259"/>
    </row>
    <row r="968" spans="1:47" s="286" customFormat="1" ht="30" customHeight="1">
      <c r="A968" s="270">
        <v>50</v>
      </c>
      <c r="B968" s="262" t="s">
        <v>601</v>
      </c>
      <c r="C968" s="368" t="s">
        <v>602</v>
      </c>
      <c r="D968" s="274">
        <v>330</v>
      </c>
      <c r="E968" s="274" t="s">
        <v>534</v>
      </c>
      <c r="F968" s="275" t="s">
        <v>43</v>
      </c>
      <c r="G968" s="337"/>
      <c r="H968" s="337"/>
      <c r="I968" s="369"/>
      <c r="J968" s="369"/>
      <c r="K968" s="369"/>
      <c r="L968" s="278">
        <f>IF(RIGHT(T968)="T",(+H968-G968),0)</f>
        <v>0</v>
      </c>
      <c r="M968" s="278">
        <f>IF(RIGHT(T968)="U",(+H968-G968),0)</f>
        <v>0</v>
      </c>
      <c r="N968" s="278">
        <f>IF(RIGHT(T968)="C",(+H968-G968),0)</f>
        <v>0</v>
      </c>
      <c r="O968" s="278">
        <f>IF(RIGHT(T968)="D",(+H968-G968),0)</f>
        <v>0</v>
      </c>
      <c r="P968" s="378"/>
      <c r="Q968" s="378"/>
      <c r="R968" s="378"/>
      <c r="S968" s="378"/>
      <c r="T968" s="406"/>
      <c r="U968" s="406"/>
      <c r="V968" s="406"/>
      <c r="W968" s="301"/>
      <c r="X968" s="266"/>
      <c r="Y968" s="282"/>
      <c r="Z968" s="274"/>
      <c r="AA968" s="273"/>
      <c r="AB968" s="283"/>
      <c r="AC968" s="282"/>
      <c r="AD968" s="282"/>
      <c r="AE968" s="344"/>
      <c r="AF968" s="344"/>
      <c r="AG968" s="344"/>
      <c r="AH968" s="344"/>
      <c r="AI968" s="259"/>
      <c r="AJ968" s="259"/>
      <c r="AK968" s="259"/>
      <c r="AL968" s="259"/>
      <c r="AM968" s="259"/>
      <c r="AN968" s="259"/>
      <c r="AO968" s="259"/>
      <c r="AP968" s="259"/>
      <c r="AQ968" s="259"/>
      <c r="AR968" s="259"/>
      <c r="AS968" s="259"/>
      <c r="AT968" s="259"/>
      <c r="AU968" s="259"/>
    </row>
    <row r="969" spans="1:47" s="286" customFormat="1" ht="30" customHeight="1">
      <c r="A969" s="270"/>
      <c r="B969" s="262"/>
      <c r="C969" s="368"/>
      <c r="D969" s="274"/>
      <c r="E969" s="274"/>
      <c r="F969" s="275"/>
      <c r="G969" s="305"/>
      <c r="H969" s="305"/>
      <c r="I969" s="369"/>
      <c r="J969" s="369"/>
      <c r="K969" s="369"/>
      <c r="L969" s="278">
        <f>IF(RIGHT(T969)="T",(+H969-G969),0)</f>
        <v>0</v>
      </c>
      <c r="M969" s="278">
        <f>IF(RIGHT(T969)="U",(+H969-G969),0)</f>
        <v>0</v>
      </c>
      <c r="N969" s="278">
        <f>IF(RIGHT(T969)="C",(+H969-G969),0)</f>
        <v>0</v>
      </c>
      <c r="O969" s="278">
        <f>IF(RIGHT(T969)="D",(+H969-G969),0)</f>
        <v>0</v>
      </c>
      <c r="P969" s="378"/>
      <c r="Q969" s="378"/>
      <c r="R969" s="378"/>
      <c r="S969" s="378"/>
      <c r="T969" s="188"/>
      <c r="U969" s="188"/>
      <c r="V969" s="188"/>
      <c r="W969" s="307"/>
      <c r="X969" s="266"/>
      <c r="Y969" s="282"/>
      <c r="Z969" s="274"/>
      <c r="AA969" s="273"/>
      <c r="AB969" s="283"/>
      <c r="AC969" s="282"/>
      <c r="AD969" s="282"/>
      <c r="AE969" s="344"/>
      <c r="AF969" s="344"/>
      <c r="AG969" s="344"/>
      <c r="AH969" s="344"/>
      <c r="AI969" s="259"/>
      <c r="AJ969" s="259"/>
      <c r="AK969" s="259"/>
      <c r="AL969" s="259"/>
      <c r="AM969" s="259"/>
      <c r="AN969" s="259"/>
      <c r="AO969" s="259"/>
      <c r="AP969" s="259"/>
      <c r="AQ969" s="259"/>
      <c r="AR969" s="259"/>
      <c r="AS969" s="259"/>
      <c r="AT969" s="259"/>
      <c r="AU969" s="259"/>
    </row>
    <row r="970" spans="1:47" s="286" customFormat="1" ht="30" customHeight="1">
      <c r="A970" s="270"/>
      <c r="B970" s="262"/>
      <c r="C970" s="368"/>
      <c r="D970" s="274"/>
      <c r="E970" s="274"/>
      <c r="F970" s="275"/>
      <c r="G970" s="305"/>
      <c r="H970" s="305"/>
      <c r="I970" s="369"/>
      <c r="J970" s="369"/>
      <c r="K970" s="369"/>
      <c r="L970" s="278">
        <f>IF(RIGHT(T970)="T",(+H970-G970),0)</f>
        <v>0</v>
      </c>
      <c r="M970" s="278">
        <f>IF(RIGHT(T970)="U",(+H970-G970),0)</f>
        <v>0</v>
      </c>
      <c r="N970" s="278">
        <f>IF(RIGHT(T970)="C",(+H970-G970),0)</f>
        <v>0</v>
      </c>
      <c r="O970" s="278">
        <f>IF(RIGHT(T970)="D",(+H970-G970),0)</f>
        <v>0</v>
      </c>
      <c r="P970" s="378"/>
      <c r="Q970" s="378"/>
      <c r="R970" s="378"/>
      <c r="S970" s="378"/>
      <c r="T970" s="188"/>
      <c r="U970" s="188"/>
      <c r="V970" s="188"/>
      <c r="W970" s="307"/>
      <c r="X970" s="266"/>
      <c r="Y970" s="282"/>
      <c r="Z970" s="274"/>
      <c r="AA970" s="273"/>
      <c r="AB970" s="283"/>
      <c r="AC970" s="282"/>
      <c r="AD970" s="282"/>
      <c r="AE970" s="344"/>
      <c r="AF970" s="344"/>
      <c r="AG970" s="344"/>
      <c r="AH970" s="344"/>
      <c r="AI970" s="259"/>
      <c r="AJ970" s="259"/>
      <c r="AK970" s="259"/>
      <c r="AL970" s="259"/>
      <c r="AM970" s="259"/>
      <c r="AN970" s="259"/>
      <c r="AO970" s="259"/>
      <c r="AP970" s="259"/>
      <c r="AQ970" s="259"/>
      <c r="AR970" s="259"/>
      <c r="AS970" s="259"/>
      <c r="AT970" s="259"/>
      <c r="AU970" s="259"/>
    </row>
    <row r="971" spans="1:47" s="286" customFormat="1" ht="30" customHeight="1">
      <c r="A971" s="270"/>
      <c r="B971" s="262"/>
      <c r="C971" s="375" t="s">
        <v>47</v>
      </c>
      <c r="D971" s="374"/>
      <c r="E971" s="274"/>
      <c r="F971" s="275" t="s">
        <v>43</v>
      </c>
      <c r="G971" s="294"/>
      <c r="H971" s="294"/>
      <c r="I971" s="275" t="s">
        <v>43</v>
      </c>
      <c r="J971" s="275" t="s">
        <v>43</v>
      </c>
      <c r="K971" s="275" t="s">
        <v>43</v>
      </c>
      <c r="L971" s="278">
        <f>SUM(L968:L970)</f>
        <v>0</v>
      </c>
      <c r="M971" s="278">
        <f t="shared" ref="M971:O971" si="359">SUM(M968:M970)</f>
        <v>0</v>
      </c>
      <c r="N971" s="278">
        <f t="shared" si="359"/>
        <v>0</v>
      </c>
      <c r="O971" s="278">
        <f t="shared" si="359"/>
        <v>0</v>
      </c>
      <c r="P971" s="278"/>
      <c r="Q971" s="278"/>
      <c r="R971" s="278"/>
      <c r="S971" s="278"/>
      <c r="T971" s="374"/>
      <c r="U971" s="374"/>
      <c r="V971" s="374"/>
      <c r="W971" s="376"/>
      <c r="X971" s="266"/>
      <c r="Y971" s="282">
        <f>$AE$9-((N971*24))</f>
        <v>744</v>
      </c>
      <c r="Z971" s="274">
        <v>330</v>
      </c>
      <c r="AA971" s="273"/>
      <c r="AB971" s="283">
        <f t="shared" ref="AB971" si="360">Z971</f>
        <v>330</v>
      </c>
      <c r="AC971" s="282">
        <f>(AB971*(Y971-R971*24))/Y971</f>
        <v>330</v>
      </c>
      <c r="AD971" s="282">
        <f t="shared" ref="AD971" si="361">(AC971/AB971)*100</f>
        <v>100</v>
      </c>
      <c r="AE971" s="344"/>
      <c r="AF971" s="344"/>
      <c r="AG971" s="344"/>
      <c r="AH971" s="344"/>
      <c r="AI971" s="259"/>
      <c r="AJ971" s="259"/>
      <c r="AK971" s="259"/>
      <c r="AL971" s="259"/>
      <c r="AM971" s="259"/>
      <c r="AN971" s="259"/>
      <c r="AO971" s="259"/>
      <c r="AP971" s="259"/>
      <c r="AQ971" s="259"/>
      <c r="AR971" s="259"/>
      <c r="AS971" s="259"/>
      <c r="AT971" s="259"/>
      <c r="AU971" s="259"/>
    </row>
    <row r="972" spans="1:47" s="286" customFormat="1" ht="30" customHeight="1">
      <c r="A972" s="270">
        <v>51</v>
      </c>
      <c r="B972" s="262" t="s">
        <v>1083</v>
      </c>
      <c r="C972" s="368" t="s">
        <v>485</v>
      </c>
      <c r="D972" s="274">
        <v>330</v>
      </c>
      <c r="E972" s="274" t="s">
        <v>534</v>
      </c>
      <c r="F972" s="275" t="s">
        <v>43</v>
      </c>
      <c r="G972" s="186"/>
      <c r="H972" s="383"/>
      <c r="I972" s="369"/>
      <c r="J972" s="369"/>
      <c r="K972" s="369"/>
      <c r="L972" s="278">
        <f>IF(RIGHT(T972)="T",(+H972-G972),0)</f>
        <v>0</v>
      </c>
      <c r="M972" s="278">
        <f>IF(RIGHT(T972)="U",(+H972-G972),0)</f>
        <v>0</v>
      </c>
      <c r="N972" s="278">
        <f>IF(RIGHT(T972)="C",(+H972-G972),0)</f>
        <v>0</v>
      </c>
      <c r="O972" s="278">
        <f>IF(RIGHT(T972)="D",(+H972-G972),0)</f>
        <v>0</v>
      </c>
      <c r="P972" s="378"/>
      <c r="Q972" s="378"/>
      <c r="R972" s="378"/>
      <c r="S972" s="378"/>
      <c r="T972" s="188"/>
      <c r="U972" s="188"/>
      <c r="V972" s="188"/>
      <c r="W972" s="287"/>
      <c r="X972" s="266"/>
      <c r="Y972" s="282"/>
      <c r="Z972" s="274"/>
      <c r="AA972" s="273"/>
      <c r="AB972" s="283"/>
      <c r="AC972" s="282"/>
      <c r="AD972" s="282"/>
      <c r="AE972" s="344"/>
      <c r="AF972" s="344"/>
      <c r="AG972" s="344"/>
      <c r="AH972" s="344"/>
      <c r="AI972" s="259"/>
      <c r="AJ972" s="259"/>
      <c r="AK972" s="259"/>
      <c r="AL972" s="259"/>
      <c r="AM972" s="259"/>
      <c r="AN972" s="259"/>
      <c r="AO972" s="259"/>
      <c r="AP972" s="259"/>
      <c r="AQ972" s="259"/>
      <c r="AR972" s="259"/>
      <c r="AS972" s="259"/>
      <c r="AT972" s="259"/>
      <c r="AU972" s="259"/>
    </row>
    <row r="973" spans="1:47" s="286" customFormat="1" ht="30" customHeight="1">
      <c r="A973" s="270"/>
      <c r="B973" s="262"/>
      <c r="C973" s="368"/>
      <c r="D973" s="274"/>
      <c r="E973" s="274"/>
      <c r="F973" s="275"/>
      <c r="G973" s="289"/>
      <c r="H973" s="289"/>
      <c r="I973" s="369"/>
      <c r="J973" s="369"/>
      <c r="K973" s="369"/>
      <c r="L973" s="278">
        <f>IF(RIGHT(T973)="T",(+H973-G973),0)</f>
        <v>0</v>
      </c>
      <c r="M973" s="278">
        <f>IF(RIGHT(T973)="U",(+H973-G973),0)</f>
        <v>0</v>
      </c>
      <c r="N973" s="278">
        <f>IF(RIGHT(T973)="C",(+H973-G973),0)</f>
        <v>0</v>
      </c>
      <c r="O973" s="278">
        <f>IF(RIGHT(T973)="D",(+H973-G973),0)</f>
        <v>0</v>
      </c>
      <c r="P973" s="378"/>
      <c r="Q973" s="378"/>
      <c r="R973" s="378"/>
      <c r="S973" s="378"/>
      <c r="T973" s="410"/>
      <c r="U973" s="410"/>
      <c r="V973" s="410"/>
      <c r="W973" s="290"/>
      <c r="X973" s="266"/>
      <c r="Y973" s="282"/>
      <c r="Z973" s="274"/>
      <c r="AA973" s="273"/>
      <c r="AB973" s="283"/>
      <c r="AC973" s="282"/>
      <c r="AD973" s="282"/>
      <c r="AE973" s="344"/>
      <c r="AF973" s="344"/>
      <c r="AG973" s="344"/>
      <c r="AH973" s="344"/>
      <c r="AI973" s="259"/>
      <c r="AJ973" s="259"/>
      <c r="AK973" s="259"/>
      <c r="AL973" s="259"/>
      <c r="AM973" s="259"/>
      <c r="AN973" s="259"/>
      <c r="AO973" s="259"/>
      <c r="AP973" s="259"/>
      <c r="AQ973" s="259"/>
      <c r="AR973" s="259"/>
      <c r="AS973" s="259"/>
      <c r="AT973" s="259"/>
      <c r="AU973" s="259"/>
    </row>
    <row r="974" spans="1:47" s="286" customFormat="1" ht="30" customHeight="1">
      <c r="A974" s="270"/>
      <c r="B974" s="262"/>
      <c r="C974" s="368"/>
      <c r="D974" s="274"/>
      <c r="E974" s="274"/>
      <c r="F974" s="275"/>
      <c r="G974" s="323"/>
      <c r="H974" s="323"/>
      <c r="I974" s="369"/>
      <c r="J974" s="369"/>
      <c r="K974" s="369"/>
      <c r="L974" s="278">
        <f>IF(RIGHT(T974)="T",(+H974-G974),0)</f>
        <v>0</v>
      </c>
      <c r="M974" s="278">
        <f>IF(RIGHT(T974)="U",(+H974-G974),0)</f>
        <v>0</v>
      </c>
      <c r="N974" s="278">
        <f>IF(RIGHT(T974)="C",(+H974-G974),0)</f>
        <v>0</v>
      </c>
      <c r="O974" s="278">
        <f>IF(RIGHT(T974)="D",(+H974-G974),0)</f>
        <v>0</v>
      </c>
      <c r="P974" s="378"/>
      <c r="Q974" s="378"/>
      <c r="R974" s="378"/>
      <c r="S974" s="378"/>
      <c r="T974" s="414"/>
      <c r="U974" s="414"/>
      <c r="V974" s="414"/>
      <c r="W974" s="411"/>
      <c r="X974" s="266"/>
      <c r="Y974" s="282"/>
      <c r="Z974" s="274"/>
      <c r="AA974" s="273"/>
      <c r="AB974" s="283"/>
      <c r="AC974" s="282"/>
      <c r="AD974" s="282"/>
      <c r="AE974" s="344"/>
      <c r="AF974" s="344"/>
      <c r="AG974" s="344"/>
      <c r="AH974" s="344"/>
      <c r="AI974" s="259"/>
      <c r="AJ974" s="259"/>
      <c r="AK974" s="259"/>
      <c r="AL974" s="259"/>
      <c r="AM974" s="259"/>
      <c r="AN974" s="259"/>
      <c r="AO974" s="259"/>
      <c r="AP974" s="259"/>
      <c r="AQ974" s="259"/>
      <c r="AR974" s="259"/>
      <c r="AS974" s="259"/>
      <c r="AT974" s="259"/>
      <c r="AU974" s="259"/>
    </row>
    <row r="975" spans="1:47" s="286" customFormat="1" ht="30" customHeight="1">
      <c r="A975" s="270"/>
      <c r="B975" s="262"/>
      <c r="C975" s="375" t="s">
        <v>47</v>
      </c>
      <c r="D975" s="374"/>
      <c r="E975" s="274"/>
      <c r="F975" s="275" t="s">
        <v>43</v>
      </c>
      <c r="G975" s="294"/>
      <c r="H975" s="294"/>
      <c r="I975" s="275" t="s">
        <v>43</v>
      </c>
      <c r="J975" s="275" t="s">
        <v>43</v>
      </c>
      <c r="K975" s="275" t="s">
        <v>43</v>
      </c>
      <c r="L975" s="278">
        <f>SUM(L972:L974)</f>
        <v>0</v>
      </c>
      <c r="M975" s="278">
        <f t="shared" ref="M975:O975" si="362">SUM(M972:M974)</f>
        <v>0</v>
      </c>
      <c r="N975" s="278">
        <f t="shared" si="362"/>
        <v>0</v>
      </c>
      <c r="O975" s="278">
        <f t="shared" si="362"/>
        <v>0</v>
      </c>
      <c r="P975" s="278"/>
      <c r="Q975" s="278"/>
      <c r="R975" s="278"/>
      <c r="S975" s="278"/>
      <c r="T975" s="374"/>
      <c r="U975" s="374"/>
      <c r="V975" s="374"/>
      <c r="W975" s="376"/>
      <c r="X975" s="266"/>
      <c r="Y975" s="282">
        <f>$AE$9-((N975*24))</f>
        <v>744</v>
      </c>
      <c r="Z975" s="274">
        <v>330</v>
      </c>
      <c r="AA975" s="273"/>
      <c r="AB975" s="283">
        <f t="shared" ref="AB975" si="363">Z975</f>
        <v>330</v>
      </c>
      <c r="AC975" s="282">
        <f>(AB975*(Y975-R975*24))/Y975</f>
        <v>330</v>
      </c>
      <c r="AD975" s="282">
        <f t="shared" ref="AD975" si="364">(AC975/AB975)*100</f>
        <v>100</v>
      </c>
      <c r="AE975" s="344"/>
      <c r="AF975" s="344"/>
      <c r="AG975" s="344"/>
      <c r="AH975" s="344"/>
      <c r="AI975" s="259"/>
      <c r="AJ975" s="259"/>
      <c r="AK975" s="259"/>
      <c r="AL975" s="259"/>
      <c r="AM975" s="259"/>
      <c r="AN975" s="259"/>
      <c r="AO975" s="259"/>
      <c r="AP975" s="259"/>
      <c r="AQ975" s="259"/>
      <c r="AR975" s="259"/>
      <c r="AS975" s="259"/>
      <c r="AT975" s="259"/>
      <c r="AU975" s="259"/>
    </row>
    <row r="976" spans="1:47" s="286" customFormat="1" ht="30" customHeight="1">
      <c r="A976" s="270">
        <v>52</v>
      </c>
      <c r="B976" s="262" t="s">
        <v>371</v>
      </c>
      <c r="C976" s="368" t="s">
        <v>372</v>
      </c>
      <c r="D976" s="274">
        <v>330</v>
      </c>
      <c r="E976" s="274" t="s">
        <v>534</v>
      </c>
      <c r="F976" s="275" t="s">
        <v>43</v>
      </c>
      <c r="G976" s="337"/>
      <c r="H976" s="419"/>
      <c r="I976" s="369"/>
      <c r="J976" s="369"/>
      <c r="K976" s="369"/>
      <c r="L976" s="278">
        <f>IF(RIGHT(T976)="T",(+H976-G976),0)</f>
        <v>0</v>
      </c>
      <c r="M976" s="278">
        <f>IF(RIGHT(T976)="U",(+H976-G976),0)</f>
        <v>0</v>
      </c>
      <c r="N976" s="278">
        <f>IF(RIGHT(T976)="C",(+H976-G976),0)</f>
        <v>0</v>
      </c>
      <c r="O976" s="278">
        <f>IF(RIGHT(T976)="D",(+H976-G976),0)</f>
        <v>0</v>
      </c>
      <c r="P976" s="378"/>
      <c r="Q976" s="378"/>
      <c r="R976" s="378"/>
      <c r="S976" s="378"/>
      <c r="T976" s="406"/>
      <c r="U976" s="406"/>
      <c r="V976" s="406"/>
      <c r="W976" s="301"/>
      <c r="X976" s="266"/>
      <c r="Y976" s="282"/>
      <c r="Z976" s="274"/>
      <c r="AA976" s="273"/>
      <c r="AB976" s="283"/>
      <c r="AC976" s="282"/>
      <c r="AD976" s="282"/>
      <c r="AE976" s="344"/>
      <c r="AF976" s="344"/>
      <c r="AG976" s="344"/>
      <c r="AH976" s="344"/>
      <c r="AI976" s="259"/>
      <c r="AJ976" s="259"/>
      <c r="AK976" s="259"/>
      <c r="AL976" s="259"/>
      <c r="AM976" s="259"/>
      <c r="AN976" s="259"/>
      <c r="AO976" s="259"/>
      <c r="AP976" s="259"/>
      <c r="AQ976" s="259"/>
      <c r="AR976" s="259"/>
      <c r="AS976" s="259"/>
      <c r="AT976" s="259"/>
      <c r="AU976" s="259"/>
    </row>
    <row r="977" spans="1:48" s="286" customFormat="1" ht="30" customHeight="1">
      <c r="A977" s="270"/>
      <c r="B977" s="262"/>
      <c r="C977" s="368"/>
      <c r="D977" s="274"/>
      <c r="E977" s="274"/>
      <c r="F977" s="275"/>
      <c r="G977" s="305"/>
      <c r="H977" s="305"/>
      <c r="I977" s="369"/>
      <c r="J977" s="369"/>
      <c r="K977" s="369"/>
      <c r="L977" s="278">
        <f>IF(RIGHT(T977)="T",(+H977-G977),0)</f>
        <v>0</v>
      </c>
      <c r="M977" s="278">
        <f>IF(RIGHT(T977)="U",(+H977-G977),0)</f>
        <v>0</v>
      </c>
      <c r="N977" s="278">
        <f>IF(RIGHT(T977)="C",(+H977-G977),0)</f>
        <v>0</v>
      </c>
      <c r="O977" s="278">
        <f>IF(RIGHT(T977)="D",(+H977-G977),0)</f>
        <v>0</v>
      </c>
      <c r="P977" s="378"/>
      <c r="Q977" s="378"/>
      <c r="R977" s="378"/>
      <c r="S977" s="378"/>
      <c r="T977" s="413"/>
      <c r="U977" s="413"/>
      <c r="V977" s="413"/>
      <c r="W977" s="307"/>
      <c r="X977" s="266"/>
      <c r="Y977" s="282"/>
      <c r="Z977" s="274"/>
      <c r="AA977" s="273"/>
      <c r="AB977" s="283"/>
      <c r="AC977" s="282"/>
      <c r="AD977" s="282"/>
      <c r="AE977" s="344"/>
      <c r="AF977" s="344"/>
      <c r="AG977" s="344"/>
      <c r="AH977" s="344"/>
      <c r="AI977" s="259"/>
      <c r="AJ977" s="259"/>
      <c r="AK977" s="259"/>
      <c r="AL977" s="259"/>
      <c r="AM977" s="259"/>
      <c r="AN977" s="259"/>
      <c r="AO977" s="259"/>
      <c r="AP977" s="259"/>
      <c r="AQ977" s="259"/>
      <c r="AR977" s="259"/>
      <c r="AS977" s="259"/>
      <c r="AT977" s="259"/>
      <c r="AU977" s="259"/>
    </row>
    <row r="978" spans="1:48" s="286" customFormat="1" ht="30" customHeight="1">
      <c r="A978" s="270"/>
      <c r="B978" s="262"/>
      <c r="C978" s="368"/>
      <c r="D978" s="274"/>
      <c r="E978" s="274"/>
      <c r="F978" s="275"/>
      <c r="G978" s="305"/>
      <c r="H978" s="305"/>
      <c r="I978" s="369"/>
      <c r="J978" s="369"/>
      <c r="K978" s="369"/>
      <c r="L978" s="278">
        <f>IF(RIGHT(T978)="T",(+H978-G978),0)</f>
        <v>0</v>
      </c>
      <c r="M978" s="278">
        <f>IF(RIGHT(T978)="U",(+H978-G978),0)</f>
        <v>0</v>
      </c>
      <c r="N978" s="278">
        <f>IF(RIGHT(T978)="C",(+H978-G978),0)</f>
        <v>0</v>
      </c>
      <c r="O978" s="278">
        <f>IF(RIGHT(T978)="D",(+H978-G978),0)</f>
        <v>0</v>
      </c>
      <c r="P978" s="378"/>
      <c r="Q978" s="378"/>
      <c r="R978" s="378"/>
      <c r="S978" s="378"/>
      <c r="T978" s="413"/>
      <c r="U978" s="413"/>
      <c r="V978" s="413"/>
      <c r="W978" s="307"/>
      <c r="X978" s="266"/>
      <c r="Y978" s="282"/>
      <c r="Z978" s="274"/>
      <c r="AA978" s="273"/>
      <c r="AB978" s="283"/>
      <c r="AC978" s="282"/>
      <c r="AD978" s="282"/>
      <c r="AE978" s="344"/>
      <c r="AF978" s="344"/>
      <c r="AG978" s="344"/>
      <c r="AH978" s="344"/>
      <c r="AI978" s="259"/>
      <c r="AJ978" s="259"/>
      <c r="AK978" s="259"/>
      <c r="AL978" s="259"/>
      <c r="AM978" s="259"/>
      <c r="AN978" s="259"/>
      <c r="AO978" s="259"/>
      <c r="AP978" s="259"/>
      <c r="AQ978" s="259"/>
      <c r="AR978" s="259"/>
      <c r="AS978" s="259"/>
      <c r="AT978" s="259"/>
      <c r="AU978" s="259"/>
    </row>
    <row r="979" spans="1:48" s="297" customFormat="1" ht="30" customHeight="1">
      <c r="A979" s="270"/>
      <c r="B979" s="262"/>
      <c r="C979" s="368"/>
      <c r="D979" s="274"/>
      <c r="E979" s="274"/>
      <c r="F979" s="275"/>
      <c r="G979" s="323"/>
      <c r="H979" s="323"/>
      <c r="I979" s="369"/>
      <c r="J979" s="369"/>
      <c r="K979" s="369"/>
      <c r="L979" s="278">
        <f>IF(RIGHT(T979)="T",(+H979-G979),0)</f>
        <v>0</v>
      </c>
      <c r="M979" s="278">
        <f>IF(RIGHT(T979)="U",(+H979-G979),0)</f>
        <v>0</v>
      </c>
      <c r="N979" s="278">
        <f>IF(RIGHT(T979)="C",(+H979-G979),0)</f>
        <v>0</v>
      </c>
      <c r="O979" s="278">
        <f>IF(RIGHT(T979)="D",(+H979-G979),0)</f>
        <v>0</v>
      </c>
      <c r="P979" s="378"/>
      <c r="Q979" s="378"/>
      <c r="R979" s="378"/>
      <c r="S979" s="378"/>
      <c r="T979" s="414"/>
      <c r="U979" s="414"/>
      <c r="V979" s="414"/>
      <c r="W979" s="411"/>
      <c r="X979" s="266"/>
      <c r="Y979" s="282"/>
      <c r="Z979" s="274"/>
      <c r="AA979" s="273"/>
      <c r="AB979" s="283"/>
      <c r="AC979" s="282"/>
      <c r="AD979" s="282"/>
      <c r="AE979" s="296"/>
    </row>
    <row r="980" spans="1:48" s="286" customFormat="1" ht="30" customHeight="1">
      <c r="A980" s="270"/>
      <c r="B980" s="262"/>
      <c r="C980" s="375" t="s">
        <v>47</v>
      </c>
      <c r="D980" s="374"/>
      <c r="E980" s="274"/>
      <c r="F980" s="275" t="s">
        <v>43</v>
      </c>
      <c r="G980" s="294"/>
      <c r="H980" s="294"/>
      <c r="I980" s="275" t="s">
        <v>43</v>
      </c>
      <c r="J980" s="275" t="s">
        <v>43</v>
      </c>
      <c r="K980" s="275" t="s">
        <v>43</v>
      </c>
      <c r="L980" s="278">
        <f>SUM(L976:L979)</f>
        <v>0</v>
      </c>
      <c r="M980" s="278">
        <f>SUM(M976:M979)</f>
        <v>0</v>
      </c>
      <c r="N980" s="278">
        <f>SUM(N976:N979)</f>
        <v>0</v>
      </c>
      <c r="O980" s="278">
        <f>SUM(O976:O979)</f>
        <v>0</v>
      </c>
      <c r="P980" s="278"/>
      <c r="Q980" s="278"/>
      <c r="R980" s="278"/>
      <c r="S980" s="278"/>
      <c r="T980" s="374"/>
      <c r="U980" s="374"/>
      <c r="V980" s="374"/>
      <c r="W980" s="376"/>
      <c r="X980" s="266"/>
      <c r="Y980" s="282">
        <f>$AE$9-((N980*24))</f>
        <v>744</v>
      </c>
      <c r="Z980" s="274">
        <v>330</v>
      </c>
      <c r="AA980" s="273"/>
      <c r="AB980" s="283">
        <f t="shared" ref="AB980" si="365">Z980</f>
        <v>330</v>
      </c>
      <c r="AC980" s="282">
        <f>(AB980*(Y980-R980*24))/Y980</f>
        <v>330</v>
      </c>
      <c r="AD980" s="282">
        <f t="shared" ref="AD980" si="366">(AC980/AB980)*100</f>
        <v>100</v>
      </c>
      <c r="AE980" s="391" t="s">
        <v>240</v>
      </c>
      <c r="AF980" s="344"/>
      <c r="AG980" s="344"/>
      <c r="AH980" s="344"/>
      <c r="AI980" s="259"/>
      <c r="AJ980" s="259"/>
      <c r="AK980" s="259"/>
      <c r="AL980" s="259"/>
      <c r="AM980" s="259"/>
      <c r="AN980" s="259"/>
      <c r="AO980" s="259"/>
      <c r="AP980" s="259"/>
      <c r="AQ980" s="259"/>
      <c r="AR980" s="259"/>
      <c r="AS980" s="259"/>
      <c r="AT980" s="259"/>
      <c r="AU980" s="259"/>
    </row>
    <row r="981" spans="1:48" s="286" customFormat="1" ht="30" customHeight="1">
      <c r="A981" s="270">
        <v>53</v>
      </c>
      <c r="B981" s="321" t="s">
        <v>545</v>
      </c>
      <c r="C981" s="420" t="s">
        <v>539</v>
      </c>
      <c r="D981" s="274">
        <v>125</v>
      </c>
      <c r="E981" s="274" t="s">
        <v>534</v>
      </c>
      <c r="F981" s="275" t="s">
        <v>43</v>
      </c>
      <c r="G981" s="313"/>
      <c r="H981" s="313"/>
      <c r="I981" s="369"/>
      <c r="J981" s="369"/>
      <c r="K981" s="369"/>
      <c r="L981" s="278">
        <f>IF(RIGHT(T981)="T",(+H981-G981),0)</f>
        <v>0</v>
      </c>
      <c r="M981" s="278">
        <f>IF(RIGHT(T981)="U",(+H981-G981),0)</f>
        <v>0</v>
      </c>
      <c r="N981" s="278">
        <f>IF(RIGHT(T981)="C",(+H981-G981),0)</f>
        <v>0</v>
      </c>
      <c r="O981" s="278">
        <f>IF(RIGHT(T981)="D",(+H981-G981),0)</f>
        <v>0</v>
      </c>
      <c r="P981" s="378"/>
      <c r="Q981" s="378"/>
      <c r="R981" s="378"/>
      <c r="S981" s="378"/>
      <c r="T981" s="188"/>
      <c r="U981" s="188"/>
      <c r="V981" s="188"/>
      <c r="W981" s="326"/>
      <c r="X981" s="266"/>
      <c r="Y981" s="282"/>
      <c r="Z981" s="274"/>
      <c r="AA981" s="273"/>
      <c r="AB981" s="283"/>
      <c r="AC981" s="282"/>
      <c r="AD981" s="282"/>
      <c r="AE981" s="391"/>
      <c r="AF981" s="344"/>
      <c r="AG981" s="344"/>
      <c r="AH981" s="344"/>
      <c r="AI981" s="259"/>
      <c r="AJ981" s="259"/>
      <c r="AK981" s="259"/>
      <c r="AL981" s="259"/>
      <c r="AM981" s="259"/>
      <c r="AN981" s="259"/>
      <c r="AO981" s="259"/>
      <c r="AP981" s="259"/>
      <c r="AQ981" s="259"/>
      <c r="AR981" s="259"/>
      <c r="AS981" s="259"/>
      <c r="AT981" s="259"/>
      <c r="AU981" s="259"/>
    </row>
    <row r="982" spans="1:48" s="286" customFormat="1" ht="30" customHeight="1">
      <c r="A982" s="270"/>
      <c r="B982" s="262"/>
      <c r="C982" s="368"/>
      <c r="D982" s="274"/>
      <c r="E982" s="274"/>
      <c r="F982" s="275"/>
      <c r="G982" s="313"/>
      <c r="H982" s="313"/>
      <c r="I982" s="369"/>
      <c r="J982" s="369"/>
      <c r="K982" s="369"/>
      <c r="L982" s="278">
        <f>IF(RIGHT(T982)="T",(+H982-G982),0)</f>
        <v>0</v>
      </c>
      <c r="M982" s="278">
        <f>IF(RIGHT(T982)="U",(+H982-G982),0)</f>
        <v>0</v>
      </c>
      <c r="N982" s="278">
        <f>IF(RIGHT(T982)="C",(+H982-G982),0)</f>
        <v>0</v>
      </c>
      <c r="O982" s="278">
        <f>IF(RIGHT(T982)="D",(+H982-G982),0)</f>
        <v>0</v>
      </c>
      <c r="P982" s="378"/>
      <c r="Q982" s="378"/>
      <c r="R982" s="378"/>
      <c r="S982" s="378"/>
      <c r="T982" s="188"/>
      <c r="U982" s="188"/>
      <c r="V982" s="188"/>
      <c r="W982" s="326"/>
      <c r="X982" s="266"/>
      <c r="Y982" s="282"/>
      <c r="Z982" s="274"/>
      <c r="AA982" s="273"/>
      <c r="AB982" s="283"/>
      <c r="AC982" s="282"/>
      <c r="AD982" s="282"/>
      <c r="AE982" s="391"/>
      <c r="AF982" s="344"/>
      <c r="AG982" s="344"/>
      <c r="AH982" s="344"/>
      <c r="AI982" s="259"/>
      <c r="AJ982" s="259"/>
      <c r="AK982" s="259"/>
      <c r="AL982" s="259"/>
      <c r="AM982" s="259"/>
      <c r="AN982" s="259"/>
      <c r="AO982" s="259"/>
      <c r="AP982" s="259"/>
      <c r="AQ982" s="259"/>
      <c r="AR982" s="259"/>
      <c r="AS982" s="259"/>
      <c r="AT982" s="259"/>
      <c r="AU982" s="259"/>
    </row>
    <row r="983" spans="1:48" s="286" customFormat="1" ht="30" customHeight="1">
      <c r="A983" s="270"/>
      <c r="B983" s="262"/>
      <c r="C983" s="375" t="s">
        <v>47</v>
      </c>
      <c r="D983" s="374"/>
      <c r="E983" s="274"/>
      <c r="F983" s="275" t="s">
        <v>43</v>
      </c>
      <c r="G983" s="294"/>
      <c r="H983" s="294"/>
      <c r="I983" s="275" t="s">
        <v>43</v>
      </c>
      <c r="J983" s="275" t="s">
        <v>43</v>
      </c>
      <c r="K983" s="275" t="s">
        <v>43</v>
      </c>
      <c r="L983" s="278">
        <f>SUM(L981:L982)</f>
        <v>0</v>
      </c>
      <c r="M983" s="278">
        <f t="shared" ref="M983:O983" si="367">SUM(M981:M982)</f>
        <v>0</v>
      </c>
      <c r="N983" s="278">
        <f t="shared" si="367"/>
        <v>0</v>
      </c>
      <c r="O983" s="278">
        <f t="shared" si="367"/>
        <v>0</v>
      </c>
      <c r="P983" s="278"/>
      <c r="Q983" s="278"/>
      <c r="R983" s="278"/>
      <c r="S983" s="278"/>
      <c r="T983" s="374"/>
      <c r="U983" s="374"/>
      <c r="V983" s="374"/>
      <c r="W983" s="376"/>
      <c r="X983" s="266"/>
      <c r="Y983" s="282">
        <f>$AE$9-((N983*24))</f>
        <v>744</v>
      </c>
      <c r="Z983" s="274">
        <v>330</v>
      </c>
      <c r="AA983" s="273"/>
      <c r="AB983" s="283">
        <v>125</v>
      </c>
      <c r="AC983" s="282">
        <f>(AB983*(Y983-R983*24))/Y983</f>
        <v>125</v>
      </c>
      <c r="AD983" s="282">
        <f t="shared" ref="AD983" si="368">(AC983/AB983)*100</f>
        <v>100</v>
      </c>
      <c r="AE983" s="391" t="s">
        <v>240</v>
      </c>
      <c r="AF983" s="344"/>
      <c r="AG983" s="344"/>
      <c r="AH983" s="344"/>
      <c r="AI983" s="259"/>
      <c r="AJ983" s="259"/>
      <c r="AK983" s="259"/>
      <c r="AL983" s="259"/>
      <c r="AM983" s="259"/>
      <c r="AN983" s="259"/>
      <c r="AO983" s="259"/>
      <c r="AP983" s="259"/>
      <c r="AQ983" s="259"/>
      <c r="AR983" s="259"/>
      <c r="AS983" s="259"/>
      <c r="AT983" s="259"/>
      <c r="AU983" s="259"/>
    </row>
    <row r="984" spans="1:48" s="286" customFormat="1" ht="30" customHeight="1">
      <c r="A984" s="270">
        <v>54</v>
      </c>
      <c r="B984" s="321"/>
      <c r="C984" s="420" t="s">
        <v>576</v>
      </c>
      <c r="D984" s="274">
        <v>125</v>
      </c>
      <c r="E984" s="274" t="s">
        <v>534</v>
      </c>
      <c r="F984" s="275" t="s">
        <v>43</v>
      </c>
      <c r="G984" s="289"/>
      <c r="H984" s="289"/>
      <c r="I984" s="369"/>
      <c r="J984" s="369"/>
      <c r="K984" s="369"/>
      <c r="L984" s="278">
        <f>IF(RIGHT(T984)="T",(+H984-G984),0)</f>
        <v>0</v>
      </c>
      <c r="M984" s="278">
        <f>IF(RIGHT(T984)="U",(+H984-G984),0)</f>
        <v>0</v>
      </c>
      <c r="N984" s="278">
        <f>IF(RIGHT(T984)="C",(+H984-G984),0)</f>
        <v>0</v>
      </c>
      <c r="O984" s="278">
        <f>IF(RIGHT(T984)="D",(+H984-G984),0)</f>
        <v>0</v>
      </c>
      <c r="P984" s="378"/>
      <c r="Q984" s="378"/>
      <c r="R984" s="378"/>
      <c r="S984" s="378"/>
      <c r="T984" s="410"/>
      <c r="U984" s="410"/>
      <c r="V984" s="410"/>
      <c r="W984" s="290"/>
      <c r="X984" s="266"/>
      <c r="Y984" s="282"/>
      <c r="Z984" s="274"/>
      <c r="AA984" s="273"/>
      <c r="AB984" s="283"/>
      <c r="AC984" s="282"/>
      <c r="AD984" s="282"/>
      <c r="AE984" s="391"/>
      <c r="AF984" s="344"/>
      <c r="AG984" s="344"/>
      <c r="AH984" s="344"/>
      <c r="AI984" s="259"/>
      <c r="AJ984" s="259"/>
      <c r="AK984" s="259"/>
      <c r="AL984" s="259"/>
      <c r="AM984" s="259"/>
      <c r="AN984" s="259"/>
      <c r="AO984" s="259"/>
      <c r="AP984" s="259"/>
      <c r="AQ984" s="259"/>
      <c r="AR984" s="259"/>
      <c r="AS984" s="259"/>
      <c r="AT984" s="259"/>
      <c r="AU984" s="259"/>
    </row>
    <row r="985" spans="1:48" s="286" customFormat="1" ht="30" customHeight="1">
      <c r="A985" s="270"/>
      <c r="B985" s="262"/>
      <c r="C985" s="368"/>
      <c r="D985" s="274"/>
      <c r="E985" s="274"/>
      <c r="F985" s="275"/>
      <c r="G985" s="289"/>
      <c r="H985" s="289"/>
      <c r="I985" s="369"/>
      <c r="J985" s="369"/>
      <c r="K985" s="369"/>
      <c r="L985" s="278">
        <f>IF(RIGHT(T985)="T",(+H985-G985),0)</f>
        <v>0</v>
      </c>
      <c r="M985" s="278">
        <f>IF(RIGHT(T985)="U",(+H985-G985),0)</f>
        <v>0</v>
      </c>
      <c r="N985" s="278">
        <f>IF(RIGHT(T985)="C",(+H985-G985),0)</f>
        <v>0</v>
      </c>
      <c r="O985" s="278">
        <f>IF(RIGHT(T985)="D",(+H985-G985),0)</f>
        <v>0</v>
      </c>
      <c r="P985" s="378"/>
      <c r="Q985" s="378"/>
      <c r="R985" s="378"/>
      <c r="S985" s="378"/>
      <c r="T985" s="410"/>
      <c r="U985" s="410"/>
      <c r="V985" s="410"/>
      <c r="W985" s="290"/>
      <c r="X985" s="266"/>
      <c r="Y985" s="282"/>
      <c r="Z985" s="274"/>
      <c r="AA985" s="273"/>
      <c r="AB985" s="283"/>
      <c r="AC985" s="282"/>
      <c r="AD985" s="282"/>
      <c r="AE985" s="391"/>
      <c r="AF985" s="344"/>
      <c r="AG985" s="344"/>
      <c r="AH985" s="344"/>
      <c r="AI985" s="259"/>
      <c r="AJ985" s="259"/>
      <c r="AK985" s="259"/>
      <c r="AL985" s="259"/>
      <c r="AM985" s="259"/>
      <c r="AN985" s="259"/>
      <c r="AO985" s="259"/>
      <c r="AP985" s="259"/>
      <c r="AQ985" s="259"/>
      <c r="AR985" s="259"/>
      <c r="AS985" s="259"/>
      <c r="AT985" s="259"/>
      <c r="AU985" s="259"/>
    </row>
    <row r="986" spans="1:48" s="286" customFormat="1" ht="30" customHeight="1">
      <c r="A986" s="270"/>
      <c r="B986" s="262"/>
      <c r="C986" s="375" t="s">
        <v>47</v>
      </c>
      <c r="D986" s="374"/>
      <c r="E986" s="274"/>
      <c r="F986" s="275" t="s">
        <v>43</v>
      </c>
      <c r="G986" s="294"/>
      <c r="H986" s="294"/>
      <c r="I986" s="275" t="s">
        <v>43</v>
      </c>
      <c r="J986" s="275" t="s">
        <v>43</v>
      </c>
      <c r="K986" s="275" t="s">
        <v>43</v>
      </c>
      <c r="L986" s="278">
        <f>SUM(L984:L985)</f>
        <v>0</v>
      </c>
      <c r="M986" s="278">
        <f t="shared" ref="M986:O986" si="369">SUM(M984:M985)</f>
        <v>0</v>
      </c>
      <c r="N986" s="278">
        <f t="shared" si="369"/>
        <v>0</v>
      </c>
      <c r="O986" s="278">
        <f t="shared" si="369"/>
        <v>0</v>
      </c>
      <c r="P986" s="278"/>
      <c r="Q986" s="278"/>
      <c r="R986" s="278"/>
      <c r="S986" s="278"/>
      <c r="T986" s="374"/>
      <c r="U986" s="374"/>
      <c r="V986" s="374"/>
      <c r="W986" s="376"/>
      <c r="X986" s="266"/>
      <c r="Y986" s="282">
        <f>$AE$9-((N986*24))</f>
        <v>744</v>
      </c>
      <c r="Z986" s="274">
        <v>330</v>
      </c>
      <c r="AA986" s="273"/>
      <c r="AB986" s="283">
        <v>125</v>
      </c>
      <c r="AC986" s="282">
        <f>(AB986*(Y986-R986*24))/Y986</f>
        <v>125</v>
      </c>
      <c r="AD986" s="282">
        <f t="shared" ref="AD986:AD987" si="370">(AC986/AB986)*100</f>
        <v>100</v>
      </c>
      <c r="AE986" s="391" t="s">
        <v>240</v>
      </c>
      <c r="AF986" s="344"/>
      <c r="AG986" s="344"/>
      <c r="AH986" s="344"/>
      <c r="AI986" s="259"/>
      <c r="AJ986" s="259"/>
      <c r="AK986" s="259"/>
      <c r="AL986" s="259"/>
      <c r="AM986" s="259"/>
      <c r="AN986" s="259"/>
      <c r="AO986" s="259"/>
      <c r="AP986" s="259"/>
      <c r="AQ986" s="259"/>
      <c r="AR986" s="259"/>
      <c r="AS986" s="259"/>
      <c r="AT986" s="259"/>
      <c r="AU986" s="259"/>
    </row>
    <row r="987" spans="1:48" s="286" customFormat="1" ht="30" customHeight="1">
      <c r="A987" s="270"/>
      <c r="B987" s="262"/>
      <c r="C987" s="375" t="s">
        <v>1119</v>
      </c>
      <c r="D987" s="374"/>
      <c r="E987" s="274"/>
      <c r="F987" s="275" t="s">
        <v>43</v>
      </c>
      <c r="G987" s="294"/>
      <c r="H987" s="294"/>
      <c r="I987" s="275"/>
      <c r="J987" s="275"/>
      <c r="K987" s="275"/>
      <c r="L987" s="278">
        <f>SUM(L824:L986)/2</f>
        <v>0</v>
      </c>
      <c r="M987" s="278">
        <f t="shared" ref="M987:O987" si="371">SUM(M824:M986)/2</f>
        <v>0</v>
      </c>
      <c r="N987" s="278">
        <f t="shared" si="371"/>
        <v>0</v>
      </c>
      <c r="O987" s="278">
        <f t="shared" si="371"/>
        <v>0</v>
      </c>
      <c r="P987" s="278"/>
      <c r="Q987" s="278"/>
      <c r="R987" s="278"/>
      <c r="S987" s="278"/>
      <c r="T987" s="374"/>
      <c r="U987" s="374"/>
      <c r="V987" s="374"/>
      <c r="W987" s="376"/>
      <c r="X987" s="378"/>
      <c r="Y987" s="282"/>
      <c r="Z987" s="278">
        <f>SUM(Z824:Z986)</f>
        <v>11353.4</v>
      </c>
      <c r="AA987" s="278"/>
      <c r="AB987" s="278">
        <f>SUM(AB824:AB986)</f>
        <v>10943.4</v>
      </c>
      <c r="AC987" s="278">
        <f>SUM(AC824:AC986)</f>
        <v>10943.4</v>
      </c>
      <c r="AD987" s="282">
        <f t="shared" si="370"/>
        <v>100</v>
      </c>
      <c r="AE987" s="391" t="s">
        <v>240</v>
      </c>
      <c r="AF987" s="344"/>
      <c r="AG987" s="344"/>
      <c r="AH987" s="344"/>
      <c r="AI987" s="259"/>
      <c r="AJ987" s="259"/>
      <c r="AK987" s="259"/>
      <c r="AL987" s="259"/>
      <c r="AM987" s="259"/>
      <c r="AN987" s="259"/>
      <c r="AO987" s="259"/>
      <c r="AP987" s="259"/>
      <c r="AQ987" s="259"/>
      <c r="AR987" s="259"/>
      <c r="AS987" s="259"/>
      <c r="AT987" s="259"/>
      <c r="AU987" s="259"/>
    </row>
    <row r="988" spans="1:48" s="286" customFormat="1" ht="30" customHeight="1">
      <c r="A988" s="421"/>
      <c r="B988" s="422"/>
      <c r="C988" s="423"/>
      <c r="D988" s="424"/>
      <c r="E988" s="425"/>
      <c r="F988" s="426"/>
      <c r="G988" s="427"/>
      <c r="H988" s="427"/>
      <c r="I988" s="426"/>
      <c r="J988" s="426"/>
      <c r="K988" s="426"/>
      <c r="L988" s="428"/>
      <c r="M988" s="428"/>
      <c r="N988" s="428"/>
      <c r="O988" s="428"/>
      <c r="P988" s="428"/>
      <c r="Q988" s="428"/>
      <c r="R988" s="428"/>
      <c r="S988" s="428"/>
      <c r="T988" s="424"/>
      <c r="U988" s="424"/>
      <c r="V988" s="424"/>
      <c r="W988" s="429"/>
      <c r="X988" s="430"/>
      <c r="Y988" s="431"/>
      <c r="Z988" s="425"/>
      <c r="AA988" s="432"/>
      <c r="AB988" s="433"/>
      <c r="AC988" s="431"/>
      <c r="AD988" s="431"/>
      <c r="AE988" s="391"/>
      <c r="AF988" s="344"/>
      <c r="AG988" s="344"/>
      <c r="AH988" s="344"/>
      <c r="AI988" s="259"/>
      <c r="AJ988" s="259"/>
      <c r="AK988" s="259"/>
      <c r="AL988" s="259"/>
      <c r="AM988" s="259"/>
      <c r="AN988" s="259"/>
      <c r="AO988" s="259"/>
      <c r="AP988" s="259"/>
      <c r="AQ988" s="259"/>
      <c r="AR988" s="259"/>
      <c r="AS988" s="259"/>
      <c r="AT988" s="259"/>
      <c r="AU988" s="259"/>
    </row>
    <row r="989" spans="1:48" s="286" customFormat="1" ht="30" customHeight="1">
      <c r="A989" s="421"/>
      <c r="B989" s="422"/>
      <c r="C989" s="423"/>
      <c r="D989" s="424"/>
      <c r="E989" s="425"/>
      <c r="F989" s="426"/>
      <c r="G989" s="427"/>
      <c r="H989" s="427"/>
      <c r="I989" s="426"/>
      <c r="J989" s="426"/>
      <c r="K989" s="426"/>
      <c r="L989" s="428"/>
      <c r="M989" s="428"/>
      <c r="N989" s="428"/>
      <c r="O989" s="428"/>
      <c r="P989" s="428"/>
      <c r="Q989" s="428"/>
      <c r="R989" s="428"/>
      <c r="S989" s="428"/>
      <c r="T989" s="424"/>
      <c r="U989" s="424"/>
      <c r="V989" s="424"/>
      <c r="W989" s="429"/>
      <c r="X989" s="430"/>
      <c r="Y989" s="431"/>
      <c r="Z989" s="425"/>
      <c r="AA989" s="432"/>
      <c r="AB989" s="433"/>
      <c r="AC989" s="431"/>
      <c r="AD989" s="431"/>
      <c r="AE989" s="391"/>
      <c r="AF989" s="344"/>
      <c r="AG989" s="344"/>
      <c r="AH989" s="344"/>
      <c r="AI989" s="259"/>
      <c r="AJ989" s="259"/>
      <c r="AK989" s="259"/>
      <c r="AL989" s="259"/>
      <c r="AM989" s="259"/>
      <c r="AN989" s="259"/>
      <c r="AO989" s="259"/>
      <c r="AP989" s="259"/>
      <c r="AQ989" s="259"/>
      <c r="AR989" s="259"/>
      <c r="AS989" s="259"/>
      <c r="AT989" s="259"/>
      <c r="AU989" s="259"/>
    </row>
    <row r="990" spans="1:48" s="286" customFormat="1" ht="30" customHeight="1">
      <c r="A990" s="421"/>
      <c r="B990" s="422"/>
      <c r="C990" s="423"/>
      <c r="D990" s="424"/>
      <c r="E990" s="425"/>
      <c r="F990" s="426"/>
      <c r="G990" s="427"/>
      <c r="H990" s="427"/>
      <c r="I990" s="426"/>
      <c r="J990" s="426"/>
      <c r="K990" s="426"/>
      <c r="L990" s="428"/>
      <c r="M990" s="428"/>
      <c r="N990" s="428"/>
      <c r="O990" s="428"/>
      <c r="P990" s="428"/>
      <c r="Q990" s="428"/>
      <c r="R990" s="428"/>
      <c r="S990" s="428"/>
      <c r="T990" s="424"/>
      <c r="U990" s="424"/>
      <c r="V990" s="424"/>
      <c r="W990" s="429"/>
      <c r="X990" s="430"/>
      <c r="Y990" s="431"/>
      <c r="Z990" s="425"/>
      <c r="AA990" s="432"/>
      <c r="AB990" s="433"/>
      <c r="AC990" s="431"/>
      <c r="AD990" s="431"/>
      <c r="AE990" s="391"/>
      <c r="AF990" s="344"/>
      <c r="AG990" s="344"/>
      <c r="AH990" s="344"/>
      <c r="AI990" s="259"/>
      <c r="AJ990" s="259"/>
      <c r="AK990" s="259"/>
      <c r="AL990" s="259"/>
      <c r="AM990" s="259"/>
      <c r="AN990" s="259"/>
      <c r="AO990" s="259"/>
      <c r="AP990" s="259"/>
      <c r="AQ990" s="259"/>
      <c r="AR990" s="259"/>
      <c r="AS990" s="259"/>
      <c r="AT990" s="259"/>
      <c r="AU990" s="259"/>
    </row>
    <row r="991" spans="1:48" s="286" customFormat="1" ht="30" customHeight="1">
      <c r="A991" s="331"/>
      <c r="B991" s="331"/>
      <c r="C991" s="391"/>
      <c r="D991" s="331"/>
      <c r="E991" s="331"/>
      <c r="F991" s="259"/>
      <c r="G991" s="331"/>
      <c r="H991" s="331"/>
      <c r="I991" s="259"/>
      <c r="J991" s="259"/>
      <c r="K991" s="259"/>
      <c r="L991" s="259"/>
      <c r="M991" s="259"/>
      <c r="N991" s="259"/>
      <c r="O991" s="259"/>
      <c r="P991" s="259"/>
      <c r="Q991" s="259"/>
      <c r="R991" s="259"/>
      <c r="S991" s="259"/>
      <c r="T991" s="331"/>
      <c r="U991" s="331"/>
      <c r="V991" s="331"/>
      <c r="W991" s="432"/>
      <c r="X991" s="259"/>
      <c r="Y991" s="331"/>
      <c r="Z991" s="331"/>
      <c r="AA991" s="331"/>
      <c r="AB991" s="331"/>
      <c r="AC991" s="331"/>
      <c r="AD991" s="331"/>
      <c r="AE991" s="344"/>
      <c r="AF991" s="344"/>
      <c r="AG991" s="344"/>
      <c r="AH991" s="344"/>
      <c r="AI991" s="434"/>
      <c r="AJ991" s="434"/>
      <c r="AK991" s="434"/>
      <c r="AL991" s="434"/>
      <c r="AM991" s="434"/>
      <c r="AN991" s="434"/>
      <c r="AO991" s="434"/>
      <c r="AP991" s="434"/>
      <c r="AQ991" s="434"/>
      <c r="AR991" s="434"/>
      <c r="AS991" s="434"/>
      <c r="AT991" s="434"/>
      <c r="AU991" s="434"/>
      <c r="AV991" s="435"/>
    </row>
    <row r="992" spans="1:48" s="286" customFormat="1" ht="30" customHeight="1">
      <c r="A992" s="331"/>
      <c r="B992" s="331"/>
      <c r="C992" s="391"/>
      <c r="D992" s="331"/>
      <c r="E992" s="331"/>
      <c r="F992" s="259"/>
      <c r="G992" s="331"/>
      <c r="H992" s="331"/>
      <c r="I992" s="259"/>
      <c r="J992" s="259"/>
      <c r="K992" s="259"/>
      <c r="L992" s="259"/>
      <c r="M992" s="259"/>
      <c r="N992" s="259"/>
      <c r="O992" s="259"/>
      <c r="P992" s="259"/>
      <c r="Q992" s="259"/>
      <c r="R992" s="259"/>
      <c r="S992" s="259"/>
      <c r="T992" s="331"/>
      <c r="U992" s="331"/>
      <c r="V992" s="331"/>
      <c r="W992" s="432"/>
      <c r="X992" s="259"/>
      <c r="Y992" s="331"/>
      <c r="Z992" s="331"/>
      <c r="AA992" s="331"/>
      <c r="AB992" s="331"/>
      <c r="AC992" s="331"/>
      <c r="AD992" s="331"/>
      <c r="AE992" s="344"/>
      <c r="AF992" s="344"/>
      <c r="AG992" s="344"/>
      <c r="AH992" s="344"/>
      <c r="AI992" s="434"/>
      <c r="AJ992" s="434"/>
      <c r="AK992" s="434"/>
      <c r="AL992" s="434"/>
      <c r="AM992" s="434"/>
      <c r="AN992" s="434"/>
      <c r="AO992" s="434"/>
      <c r="AP992" s="434"/>
      <c r="AQ992" s="434"/>
      <c r="AR992" s="434"/>
      <c r="AS992" s="434"/>
      <c r="AT992" s="434"/>
      <c r="AU992" s="434"/>
      <c r="AV992" s="435"/>
    </row>
    <row r="993" spans="1:48" s="286" customFormat="1" ht="30" customHeight="1">
      <c r="A993" s="331"/>
      <c r="B993" s="331"/>
      <c r="C993" s="391"/>
      <c r="D993" s="331"/>
      <c r="E993" s="331"/>
      <c r="F993" s="259"/>
      <c r="G993" s="331"/>
      <c r="H993" s="331"/>
      <c r="I993" s="259"/>
      <c r="J993" s="259"/>
      <c r="K993" s="259"/>
      <c r="L993" s="259"/>
      <c r="M993" s="259"/>
      <c r="N993" s="259"/>
      <c r="O993" s="259"/>
      <c r="P993" s="259"/>
      <c r="Q993" s="259"/>
      <c r="R993" s="259"/>
      <c r="S993" s="259"/>
      <c r="T993" s="331"/>
      <c r="U993" s="331"/>
      <c r="V993" s="331"/>
      <c r="W993" s="432"/>
      <c r="X993" s="259"/>
      <c r="Y993" s="331"/>
      <c r="Z993" s="331"/>
      <c r="AA993" s="331"/>
      <c r="AB993" s="331"/>
      <c r="AC993" s="331"/>
      <c r="AD993" s="331"/>
      <c r="AE993" s="344"/>
      <c r="AF993" s="344"/>
      <c r="AG993" s="344"/>
      <c r="AH993" s="344"/>
      <c r="AI993" s="434"/>
      <c r="AJ993" s="434"/>
      <c r="AK993" s="434"/>
      <c r="AL993" s="434"/>
      <c r="AM993" s="434"/>
      <c r="AN993" s="434"/>
      <c r="AO993" s="434"/>
      <c r="AP993" s="434"/>
      <c r="AQ993" s="434"/>
      <c r="AR993" s="434"/>
      <c r="AS993" s="434"/>
      <c r="AT993" s="434"/>
      <c r="AU993" s="434"/>
      <c r="AV993" s="435"/>
    </row>
    <row r="994" spans="1:48" s="286" customFormat="1" ht="30" customHeight="1">
      <c r="A994" s="331"/>
      <c r="B994" s="331"/>
      <c r="C994" s="391"/>
      <c r="D994" s="331"/>
      <c r="E994" s="331"/>
      <c r="F994" s="259"/>
      <c r="G994" s="331"/>
      <c r="H994" s="331"/>
      <c r="I994" s="259"/>
      <c r="J994" s="259"/>
      <c r="K994" s="259"/>
      <c r="L994" s="259"/>
      <c r="M994" s="259"/>
      <c r="N994" s="259"/>
      <c r="O994" s="259"/>
      <c r="P994" s="259"/>
      <c r="Q994" s="259"/>
      <c r="R994" s="259"/>
      <c r="S994" s="259"/>
      <c r="T994" s="331"/>
      <c r="U994" s="331"/>
      <c r="V994" s="331"/>
      <c r="W994" s="432"/>
      <c r="X994" s="259"/>
      <c r="Y994" s="331"/>
      <c r="Z994" s="331"/>
      <c r="AA994" s="331"/>
      <c r="AB994" s="331"/>
      <c r="AC994" s="331"/>
      <c r="AD994" s="331"/>
      <c r="AE994" s="344"/>
      <c r="AF994" s="344"/>
      <c r="AG994" s="344"/>
      <c r="AH994" s="344"/>
      <c r="AI994" s="434"/>
      <c r="AJ994" s="434"/>
      <c r="AK994" s="434"/>
      <c r="AL994" s="434"/>
      <c r="AM994" s="434"/>
      <c r="AN994" s="434"/>
      <c r="AO994" s="434"/>
      <c r="AP994" s="434"/>
      <c r="AQ994" s="434"/>
      <c r="AR994" s="434"/>
      <c r="AS994" s="434"/>
      <c r="AT994" s="434"/>
      <c r="AU994" s="434"/>
      <c r="AV994" s="435"/>
    </row>
    <row r="995" spans="1:48" s="286" customFormat="1" ht="30" customHeight="1">
      <c r="A995" s="331"/>
      <c r="B995" s="331"/>
      <c r="C995" s="391"/>
      <c r="D995" s="331"/>
      <c r="E995" s="331"/>
      <c r="F995" s="259"/>
      <c r="G995" s="331"/>
      <c r="H995" s="331"/>
      <c r="I995" s="259"/>
      <c r="J995" s="259"/>
      <c r="K995" s="259"/>
      <c r="L995" s="259"/>
      <c r="M995" s="259"/>
      <c r="N995" s="259"/>
      <c r="O995" s="259"/>
      <c r="P995" s="259"/>
      <c r="Q995" s="259"/>
      <c r="R995" s="259"/>
      <c r="S995" s="259"/>
      <c r="T995" s="331"/>
      <c r="U995" s="331"/>
      <c r="V995" s="331"/>
      <c r="W995" s="432"/>
      <c r="X995" s="259"/>
      <c r="Y995" s="331"/>
      <c r="Z995" s="331"/>
      <c r="AA995" s="331"/>
      <c r="AB995" s="331"/>
      <c r="AC995" s="331"/>
      <c r="AD995" s="331"/>
      <c r="AE995" s="344"/>
      <c r="AF995" s="344"/>
      <c r="AG995" s="344"/>
      <c r="AH995" s="344"/>
      <c r="AI995" s="434"/>
      <c r="AJ995" s="434"/>
      <c r="AK995" s="434"/>
      <c r="AL995" s="434"/>
      <c r="AM995" s="434"/>
      <c r="AN995" s="434"/>
      <c r="AO995" s="434"/>
      <c r="AP995" s="434"/>
      <c r="AQ995" s="434"/>
      <c r="AR995" s="434"/>
      <c r="AS995" s="434"/>
      <c r="AT995" s="434"/>
      <c r="AU995" s="434"/>
      <c r="AV995" s="435"/>
    </row>
    <row r="996" spans="1:48" s="286" customFormat="1" ht="30" customHeight="1">
      <c r="A996" s="331"/>
      <c r="B996" s="331"/>
      <c r="C996" s="391"/>
      <c r="D996" s="331"/>
      <c r="E996" s="331"/>
      <c r="F996" s="259"/>
      <c r="G996" s="331"/>
      <c r="H996" s="331"/>
      <c r="I996" s="259"/>
      <c r="J996" s="259"/>
      <c r="K996" s="259"/>
      <c r="L996" s="259"/>
      <c r="M996" s="259"/>
      <c r="N996" s="259"/>
      <c r="O996" s="259"/>
      <c r="P996" s="259"/>
      <c r="Q996" s="259"/>
      <c r="R996" s="259"/>
      <c r="S996" s="259"/>
      <c r="T996" s="331"/>
      <c r="U996" s="331"/>
      <c r="V996" s="331"/>
      <c r="W996" s="432"/>
      <c r="X996" s="259"/>
      <c r="Y996" s="331"/>
      <c r="Z996" s="331"/>
      <c r="AA996" s="331"/>
      <c r="AB996" s="331"/>
      <c r="AC996" s="331"/>
      <c r="AD996" s="331"/>
      <c r="AE996" s="344"/>
      <c r="AF996" s="344"/>
      <c r="AG996" s="344"/>
      <c r="AH996" s="344"/>
      <c r="AI996" s="434"/>
      <c r="AJ996" s="434"/>
      <c r="AK996" s="434"/>
      <c r="AL996" s="434"/>
      <c r="AM996" s="434"/>
      <c r="AN996" s="434"/>
      <c r="AO996" s="434"/>
      <c r="AP996" s="434"/>
      <c r="AQ996" s="434"/>
      <c r="AR996" s="434"/>
      <c r="AS996" s="434"/>
      <c r="AT996" s="434"/>
      <c r="AU996" s="434"/>
      <c r="AV996" s="435"/>
    </row>
    <row r="997" spans="1:48" s="286" customFormat="1" ht="30" customHeight="1">
      <c r="A997" s="331"/>
      <c r="B997" s="331"/>
      <c r="C997" s="391"/>
      <c r="D997" s="331"/>
      <c r="E997" s="331"/>
      <c r="F997" s="259"/>
      <c r="G997" s="331"/>
      <c r="H997" s="331"/>
      <c r="I997" s="259"/>
      <c r="J997" s="259"/>
      <c r="K997" s="259"/>
      <c r="L997" s="259"/>
      <c r="M997" s="259"/>
      <c r="N997" s="259"/>
      <c r="O997" s="259"/>
      <c r="P997" s="259"/>
      <c r="Q997" s="259"/>
      <c r="R997" s="259"/>
      <c r="S997" s="259"/>
      <c r="T997" s="331"/>
      <c r="U997" s="331"/>
      <c r="V997" s="331"/>
      <c r="W997" s="432"/>
      <c r="X997" s="259"/>
      <c r="Y997" s="331"/>
      <c r="Z997" s="331"/>
      <c r="AA997" s="331"/>
      <c r="AB997" s="331"/>
      <c r="AC997" s="331"/>
      <c r="AD997" s="331"/>
      <c r="AE997" s="344"/>
      <c r="AF997" s="344"/>
      <c r="AG997" s="344"/>
      <c r="AH997" s="344"/>
      <c r="AI997" s="434"/>
      <c r="AJ997" s="434"/>
      <c r="AK997" s="434"/>
      <c r="AL997" s="434"/>
      <c r="AM997" s="434"/>
      <c r="AN997" s="434"/>
      <c r="AO997" s="434"/>
      <c r="AP997" s="434"/>
      <c r="AQ997" s="434"/>
      <c r="AR997" s="434"/>
      <c r="AS997" s="434"/>
      <c r="AT997" s="434"/>
      <c r="AU997" s="434"/>
      <c r="AV997" s="435"/>
    </row>
    <row r="998" spans="1:48" s="286" customFormat="1" ht="30" customHeight="1">
      <c r="A998" s="331"/>
      <c r="B998" s="331"/>
      <c r="C998" s="391"/>
      <c r="D998" s="331"/>
      <c r="E998" s="331"/>
      <c r="F998" s="259"/>
      <c r="G998" s="331"/>
      <c r="H998" s="331"/>
      <c r="I998" s="259"/>
      <c r="J998" s="259"/>
      <c r="K998" s="259"/>
      <c r="L998" s="259"/>
      <c r="M998" s="259"/>
      <c r="N998" s="259"/>
      <c r="O998" s="259"/>
      <c r="P998" s="259"/>
      <c r="Q998" s="259"/>
      <c r="R998" s="259"/>
      <c r="S998" s="259"/>
      <c r="T998" s="331"/>
      <c r="U998" s="331"/>
      <c r="V998" s="331"/>
      <c r="W998" s="432"/>
      <c r="X998" s="259"/>
      <c r="Y998" s="331"/>
      <c r="Z998" s="331"/>
      <c r="AA998" s="331"/>
      <c r="AB998" s="331"/>
      <c r="AC998" s="331"/>
      <c r="AD998" s="331"/>
      <c r="AE998" s="344"/>
      <c r="AF998" s="344"/>
      <c r="AG998" s="344"/>
      <c r="AH998" s="344"/>
      <c r="AI998" s="434"/>
      <c r="AJ998" s="434"/>
      <c r="AK998" s="434"/>
      <c r="AL998" s="434"/>
      <c r="AM998" s="434"/>
      <c r="AN998" s="434"/>
      <c r="AO998" s="434"/>
      <c r="AP998" s="434"/>
      <c r="AQ998" s="434"/>
      <c r="AR998" s="434"/>
      <c r="AS998" s="434"/>
      <c r="AT998" s="434"/>
      <c r="AU998" s="434"/>
      <c r="AV998" s="435"/>
    </row>
    <row r="999" spans="1:48" s="286" customFormat="1" ht="30" customHeight="1">
      <c r="A999" s="331"/>
      <c r="B999" s="331"/>
      <c r="C999" s="391"/>
      <c r="D999" s="331"/>
      <c r="E999" s="331"/>
      <c r="F999" s="259"/>
      <c r="G999" s="331"/>
      <c r="H999" s="331"/>
      <c r="I999" s="259"/>
      <c r="J999" s="259"/>
      <c r="K999" s="259"/>
      <c r="L999" s="259"/>
      <c r="M999" s="259"/>
      <c r="N999" s="259"/>
      <c r="O999" s="259"/>
      <c r="P999" s="259"/>
      <c r="Q999" s="259"/>
      <c r="R999" s="259"/>
      <c r="S999" s="259"/>
      <c r="T999" s="331"/>
      <c r="U999" s="331"/>
      <c r="V999" s="331"/>
      <c r="W999" s="432"/>
      <c r="X999" s="259"/>
      <c r="Y999" s="331"/>
      <c r="Z999" s="331"/>
      <c r="AA999" s="331"/>
      <c r="AB999" s="331"/>
      <c r="AC999" s="331"/>
      <c r="AD999" s="331"/>
      <c r="AE999" s="344"/>
      <c r="AF999" s="344"/>
      <c r="AG999" s="344"/>
      <c r="AH999" s="344"/>
      <c r="AI999" s="434"/>
      <c r="AJ999" s="434"/>
      <c r="AK999" s="434"/>
      <c r="AL999" s="434"/>
      <c r="AM999" s="434"/>
      <c r="AN999" s="434"/>
      <c r="AO999" s="434"/>
      <c r="AP999" s="434"/>
      <c r="AQ999" s="434"/>
      <c r="AR999" s="434"/>
      <c r="AS999" s="434"/>
      <c r="AT999" s="434"/>
      <c r="AU999" s="434"/>
      <c r="AV999" s="435"/>
    </row>
    <row r="1000" spans="1:48" s="286" customFormat="1" ht="30" customHeight="1">
      <c r="A1000" s="331"/>
      <c r="B1000" s="331"/>
      <c r="C1000" s="391"/>
      <c r="D1000" s="331"/>
      <c r="E1000" s="331"/>
      <c r="F1000" s="259"/>
      <c r="G1000" s="331"/>
      <c r="H1000" s="331"/>
      <c r="I1000" s="259"/>
      <c r="J1000" s="259"/>
      <c r="K1000" s="259"/>
      <c r="L1000" s="259"/>
      <c r="M1000" s="259"/>
      <c r="N1000" s="259"/>
      <c r="O1000" s="259"/>
      <c r="P1000" s="259"/>
      <c r="Q1000" s="259"/>
      <c r="R1000" s="259"/>
      <c r="S1000" s="259"/>
      <c r="T1000" s="331"/>
      <c r="U1000" s="331"/>
      <c r="V1000" s="331"/>
      <c r="W1000" s="432"/>
      <c r="X1000" s="259"/>
      <c r="Y1000" s="331"/>
      <c r="Z1000" s="331"/>
      <c r="AA1000" s="331"/>
      <c r="AB1000" s="331"/>
      <c r="AC1000" s="331"/>
      <c r="AD1000" s="331"/>
      <c r="AE1000" s="344"/>
      <c r="AF1000" s="344"/>
      <c r="AG1000" s="344"/>
      <c r="AH1000" s="344"/>
      <c r="AI1000" s="434"/>
      <c r="AJ1000" s="434"/>
      <c r="AK1000" s="434"/>
      <c r="AL1000" s="434"/>
      <c r="AM1000" s="434"/>
      <c r="AN1000" s="434"/>
      <c r="AO1000" s="434"/>
      <c r="AP1000" s="434"/>
      <c r="AQ1000" s="434"/>
      <c r="AR1000" s="434"/>
      <c r="AS1000" s="434"/>
      <c r="AT1000" s="434"/>
      <c r="AU1000" s="434"/>
      <c r="AV1000" s="435"/>
    </row>
    <row r="1001" spans="1:48" s="286" customFormat="1" ht="30" customHeight="1">
      <c r="A1001" s="331"/>
      <c r="B1001" s="331"/>
      <c r="C1001" s="391"/>
      <c r="D1001" s="331"/>
      <c r="E1001" s="331"/>
      <c r="F1001" s="259"/>
      <c r="G1001" s="331"/>
      <c r="H1001" s="331"/>
      <c r="I1001" s="259"/>
      <c r="J1001" s="259"/>
      <c r="K1001" s="259"/>
      <c r="L1001" s="259"/>
      <c r="M1001" s="259"/>
      <c r="N1001" s="259"/>
      <c r="O1001" s="259"/>
      <c r="P1001" s="259"/>
      <c r="Q1001" s="259"/>
      <c r="R1001" s="259"/>
      <c r="S1001" s="259"/>
      <c r="T1001" s="331"/>
      <c r="U1001" s="331"/>
      <c r="V1001" s="331"/>
      <c r="W1001" s="432"/>
      <c r="X1001" s="259"/>
      <c r="Y1001" s="331"/>
      <c r="Z1001" s="331"/>
      <c r="AA1001" s="331"/>
      <c r="AB1001" s="331"/>
      <c r="AC1001" s="331"/>
      <c r="AD1001" s="331"/>
      <c r="AE1001" s="344"/>
      <c r="AF1001" s="344"/>
      <c r="AG1001" s="344"/>
      <c r="AH1001" s="344"/>
      <c r="AI1001" s="434"/>
      <c r="AJ1001" s="434"/>
      <c r="AK1001" s="434"/>
      <c r="AL1001" s="434"/>
      <c r="AM1001" s="434"/>
      <c r="AN1001" s="434"/>
      <c r="AO1001" s="434"/>
      <c r="AP1001" s="434"/>
      <c r="AQ1001" s="434"/>
      <c r="AR1001" s="434"/>
      <c r="AS1001" s="434"/>
      <c r="AT1001" s="434"/>
      <c r="AU1001" s="434"/>
      <c r="AV1001" s="435"/>
    </row>
    <row r="1002" spans="1:48" s="286" customFormat="1" ht="30" customHeight="1">
      <c r="A1002" s="331"/>
      <c r="B1002" s="331"/>
      <c r="C1002" s="391"/>
      <c r="D1002" s="331"/>
      <c r="E1002" s="331"/>
      <c r="F1002" s="259"/>
      <c r="G1002" s="331"/>
      <c r="H1002" s="331"/>
      <c r="I1002" s="259"/>
      <c r="J1002" s="259"/>
      <c r="K1002" s="259"/>
      <c r="L1002" s="259"/>
      <c r="M1002" s="259"/>
      <c r="N1002" s="259"/>
      <c r="O1002" s="259"/>
      <c r="P1002" s="259"/>
      <c r="Q1002" s="259"/>
      <c r="R1002" s="259"/>
      <c r="S1002" s="259"/>
      <c r="T1002" s="331"/>
      <c r="U1002" s="331"/>
      <c r="V1002" s="331"/>
      <c r="W1002" s="432"/>
      <c r="X1002" s="259"/>
      <c r="Y1002" s="331"/>
      <c r="Z1002" s="331"/>
      <c r="AA1002" s="331"/>
      <c r="AB1002" s="331"/>
      <c r="AC1002" s="331"/>
      <c r="AD1002" s="331"/>
      <c r="AE1002" s="344"/>
      <c r="AF1002" s="344"/>
      <c r="AG1002" s="344"/>
      <c r="AH1002" s="344"/>
      <c r="AI1002" s="434"/>
      <c r="AJ1002" s="434"/>
      <c r="AK1002" s="434"/>
      <c r="AL1002" s="434"/>
      <c r="AM1002" s="434"/>
      <c r="AN1002" s="434"/>
      <c r="AO1002" s="434"/>
      <c r="AP1002" s="434"/>
      <c r="AQ1002" s="434"/>
      <c r="AR1002" s="434"/>
      <c r="AS1002" s="434"/>
      <c r="AT1002" s="434"/>
      <c r="AU1002" s="434"/>
      <c r="AV1002" s="435"/>
    </row>
    <row r="1003" spans="1:48" ht="30" customHeight="1">
      <c r="AI1003" s="442"/>
      <c r="AJ1003" s="442"/>
      <c r="AK1003" s="442"/>
      <c r="AL1003" s="442"/>
      <c r="AM1003" s="442"/>
      <c r="AN1003" s="442"/>
      <c r="AO1003" s="442"/>
      <c r="AP1003" s="442"/>
      <c r="AQ1003" s="442"/>
      <c r="AR1003" s="442"/>
      <c r="AS1003" s="442"/>
      <c r="AT1003" s="442"/>
      <c r="AU1003" s="442"/>
      <c r="AV1003" s="443"/>
    </row>
    <row r="1004" spans="1:48" ht="30" customHeight="1">
      <c r="AI1004" s="442"/>
      <c r="AJ1004" s="442"/>
      <c r="AK1004" s="442"/>
      <c r="AL1004" s="442"/>
      <c r="AM1004" s="442"/>
      <c r="AN1004" s="442"/>
      <c r="AO1004" s="442"/>
      <c r="AP1004" s="442"/>
      <c r="AQ1004" s="442"/>
      <c r="AR1004" s="442"/>
      <c r="AS1004" s="442"/>
      <c r="AT1004" s="442"/>
      <c r="AU1004" s="442"/>
      <c r="AV1004" s="443"/>
    </row>
  </sheetData>
  <autoFilter ref="A7:AD984"/>
  <mergeCells count="29">
    <mergeCell ref="AF232:AF233"/>
    <mergeCell ref="A4:A6"/>
    <mergeCell ref="B4:B6"/>
    <mergeCell ref="C4:C6"/>
    <mergeCell ref="D4:D6"/>
    <mergeCell ref="E4:E6"/>
    <mergeCell ref="F4:F6"/>
    <mergeCell ref="G5:G6"/>
    <mergeCell ref="H5:H6"/>
    <mergeCell ref="X8:X986"/>
    <mergeCell ref="S4:S6"/>
    <mergeCell ref="P620:T620"/>
    <mergeCell ref="C620:L620"/>
    <mergeCell ref="AC4:AC5"/>
    <mergeCell ref="Y4:Y5"/>
    <mergeCell ref="Z4:Z5"/>
    <mergeCell ref="AA4:AA5"/>
    <mergeCell ref="AB4:AB5"/>
    <mergeCell ref="P4:P6"/>
    <mergeCell ref="Q4:Q6"/>
    <mergeCell ref="R4:R6"/>
    <mergeCell ref="U4:U6"/>
    <mergeCell ref="V4:V6"/>
    <mergeCell ref="A1:AD1"/>
    <mergeCell ref="A2:AD2"/>
    <mergeCell ref="A3:AD3"/>
    <mergeCell ref="W4:W7"/>
    <mergeCell ref="X4:X7"/>
    <mergeCell ref="AD4:AD7"/>
  </mergeCells>
  <printOptions horizontalCentered="1" verticalCentered="1"/>
  <pageMargins left="0.5" right="0.5" top="0.25" bottom="0.25" header="0" footer="0"/>
  <pageSetup paperSize="9" scale="55" firstPageNumber="761" fitToHeight="0" orientation="landscape" useFirstPageNumber="1" r:id="rId1"/>
  <headerFooter alignWithMargins="0">
    <oddFooter>&amp;C&amp;16Page &amp;P</oddFooter>
  </headerFooter>
  <colBreaks count="1" manualBreakCount="1">
    <brk id="5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B304"/>
  <sheetViews>
    <sheetView topLeftCell="A294" zoomScale="70" zoomScaleNormal="70" workbookViewId="0">
      <selection activeCell="K304" sqref="K304:L304"/>
    </sheetView>
  </sheetViews>
  <sheetFormatPr defaultRowHeight="40.5" customHeight="1"/>
  <cols>
    <col min="1" max="1" width="11.85546875" style="182" customWidth="1"/>
    <col min="2" max="2" width="9.140625" style="182"/>
    <col min="3" max="3" width="33.5703125" style="182" bestFit="1" customWidth="1"/>
    <col min="4" max="5" width="14.28515625" style="182" bestFit="1" customWidth="1"/>
    <col min="6" max="11" width="9.140625" style="182"/>
    <col min="12" max="12" width="47.85546875" style="182" customWidth="1"/>
    <col min="13" max="196" width="9.140625" style="182"/>
    <col min="197" max="198" width="10.7109375" style="182" customWidth="1"/>
    <col min="199" max="199" width="8.85546875" style="182" customWidth="1"/>
    <col min="200" max="200" width="27" style="182" customWidth="1"/>
    <col min="201" max="201" width="15" style="182" customWidth="1"/>
    <col min="202" max="202" width="14.7109375" style="182" customWidth="1"/>
    <col min="203" max="203" width="8" style="182" customWidth="1"/>
    <col min="204" max="204" width="8.42578125" style="182" customWidth="1"/>
    <col min="205" max="205" width="8.85546875" style="182" customWidth="1"/>
    <col min="206" max="206" width="8.5703125" style="182" customWidth="1"/>
    <col min="207" max="207" width="9" style="182" customWidth="1"/>
    <col min="208" max="208" width="8.42578125" style="182" customWidth="1"/>
    <col min="209" max="209" width="36.5703125" style="182" customWidth="1"/>
    <col min="210" max="210" width="13" style="182" customWidth="1"/>
    <col min="211" max="211" width="42.42578125" style="182" customWidth="1"/>
    <col min="212" max="212" width="11.140625" style="182" customWidth="1"/>
    <col min="213" max="213" width="10.42578125" style="182" customWidth="1"/>
    <col min="214" max="216" width="9.140625" style="182" customWidth="1"/>
    <col min="217" max="217" width="9.5703125" style="182" customWidth="1"/>
    <col min="218" max="218" width="10.140625" style="182" customWidth="1"/>
    <col min="219" max="219" width="7.85546875" style="182" customWidth="1"/>
    <col min="220" max="220" width="11.140625" style="182" customWidth="1"/>
    <col min="221" max="452" width="9.140625" style="182"/>
    <col min="453" max="454" width="10.7109375" style="182" customWidth="1"/>
    <col min="455" max="455" width="8.85546875" style="182" customWidth="1"/>
    <col min="456" max="456" width="27" style="182" customWidth="1"/>
    <col min="457" max="457" width="15" style="182" customWidth="1"/>
    <col min="458" max="458" width="14.7109375" style="182" customWidth="1"/>
    <col min="459" max="459" width="8" style="182" customWidth="1"/>
    <col min="460" max="460" width="8.42578125" style="182" customWidth="1"/>
    <col min="461" max="461" width="8.85546875" style="182" customWidth="1"/>
    <col min="462" max="462" width="8.5703125" style="182" customWidth="1"/>
    <col min="463" max="463" width="9" style="182" customWidth="1"/>
    <col min="464" max="464" width="8.42578125" style="182" customWidth="1"/>
    <col min="465" max="465" width="36.5703125" style="182" customWidth="1"/>
    <col min="466" max="466" width="13" style="182" customWidth="1"/>
    <col min="467" max="467" width="42.42578125" style="182" customWidth="1"/>
    <col min="468" max="468" width="11.140625" style="182" customWidth="1"/>
    <col min="469" max="469" width="10.42578125" style="182" customWidth="1"/>
    <col min="470" max="472" width="9.140625" style="182" customWidth="1"/>
    <col min="473" max="473" width="9.5703125" style="182" customWidth="1"/>
    <col min="474" max="474" width="10.140625" style="182" customWidth="1"/>
    <col min="475" max="475" width="7.85546875" style="182" customWidth="1"/>
    <col min="476" max="476" width="11.140625" style="182" customWidth="1"/>
    <col min="477" max="708" width="9.140625" style="182"/>
    <col min="709" max="710" width="10.7109375" style="182" customWidth="1"/>
    <col min="711" max="711" width="8.85546875" style="182" customWidth="1"/>
    <col min="712" max="712" width="27" style="182" customWidth="1"/>
    <col min="713" max="713" width="15" style="182" customWidth="1"/>
    <col min="714" max="714" width="14.7109375" style="182" customWidth="1"/>
    <col min="715" max="715" width="8" style="182" customWidth="1"/>
    <col min="716" max="716" width="8.42578125" style="182" customWidth="1"/>
    <col min="717" max="717" width="8.85546875" style="182" customWidth="1"/>
    <col min="718" max="718" width="8.5703125" style="182" customWidth="1"/>
    <col min="719" max="719" width="9" style="182" customWidth="1"/>
    <col min="720" max="720" width="8.42578125" style="182" customWidth="1"/>
    <col min="721" max="721" width="36.5703125" style="182" customWidth="1"/>
    <col min="722" max="722" width="13" style="182" customWidth="1"/>
    <col min="723" max="723" width="42.42578125" style="182" customWidth="1"/>
    <col min="724" max="724" width="11.140625" style="182" customWidth="1"/>
    <col min="725" max="725" width="10.42578125" style="182" customWidth="1"/>
    <col min="726" max="728" width="9.140625" style="182" customWidth="1"/>
    <col min="729" max="729" width="9.5703125" style="182" customWidth="1"/>
    <col min="730" max="730" width="10.140625" style="182" customWidth="1"/>
    <col min="731" max="731" width="7.85546875" style="182" customWidth="1"/>
    <col min="732" max="732" width="11.140625" style="182" customWidth="1"/>
    <col min="733" max="964" width="9.140625" style="182"/>
    <col min="965" max="966" width="10.7109375" style="182" customWidth="1"/>
    <col min="967" max="967" width="8.85546875" style="182" customWidth="1"/>
    <col min="968" max="968" width="27" style="182" customWidth="1"/>
    <col min="969" max="969" width="15" style="182" customWidth="1"/>
    <col min="970" max="970" width="14.7109375" style="182" customWidth="1"/>
    <col min="971" max="971" width="8" style="182" customWidth="1"/>
    <col min="972" max="972" width="8.42578125" style="182" customWidth="1"/>
    <col min="973" max="973" width="8.85546875" style="182" customWidth="1"/>
    <col min="974" max="974" width="8.5703125" style="182" customWidth="1"/>
    <col min="975" max="975" width="9" style="182" customWidth="1"/>
    <col min="976" max="976" width="8.42578125" style="182" customWidth="1"/>
    <col min="977" max="977" width="36.5703125" style="182" customWidth="1"/>
    <col min="978" max="978" width="13" style="182" customWidth="1"/>
    <col min="979" max="979" width="42.42578125" style="182" customWidth="1"/>
    <col min="980" max="980" width="11.140625" style="182" customWidth="1"/>
    <col min="981" max="981" width="10.42578125" style="182" customWidth="1"/>
    <col min="982" max="984" width="9.140625" style="182" customWidth="1"/>
    <col min="985" max="985" width="9.5703125" style="182" customWidth="1"/>
    <col min="986" max="986" width="10.140625" style="182" customWidth="1"/>
    <col min="987" max="987" width="7.85546875" style="182" customWidth="1"/>
    <col min="988" max="988" width="11.140625" style="182" customWidth="1"/>
    <col min="989" max="1220" width="9.140625" style="182"/>
    <col min="1221" max="1222" width="10.7109375" style="182" customWidth="1"/>
    <col min="1223" max="1223" width="8.85546875" style="182" customWidth="1"/>
    <col min="1224" max="1224" width="27" style="182" customWidth="1"/>
    <col min="1225" max="1225" width="15" style="182" customWidth="1"/>
    <col min="1226" max="1226" width="14.7109375" style="182" customWidth="1"/>
    <col min="1227" max="1227" width="8" style="182" customWidth="1"/>
    <col min="1228" max="1228" width="8.42578125" style="182" customWidth="1"/>
    <col min="1229" max="1229" width="8.85546875" style="182" customWidth="1"/>
    <col min="1230" max="1230" width="8.5703125" style="182" customWidth="1"/>
    <col min="1231" max="1231" width="9" style="182" customWidth="1"/>
    <col min="1232" max="1232" width="8.42578125" style="182" customWidth="1"/>
    <col min="1233" max="1233" width="36.5703125" style="182" customWidth="1"/>
    <col min="1234" max="1234" width="13" style="182" customWidth="1"/>
    <col min="1235" max="1235" width="42.42578125" style="182" customWidth="1"/>
    <col min="1236" max="1236" width="11.140625" style="182" customWidth="1"/>
    <col min="1237" max="1237" width="10.42578125" style="182" customWidth="1"/>
    <col min="1238" max="1240" width="9.140625" style="182" customWidth="1"/>
    <col min="1241" max="1241" width="9.5703125" style="182" customWidth="1"/>
    <col min="1242" max="1242" width="10.140625" style="182" customWidth="1"/>
    <col min="1243" max="1243" width="7.85546875" style="182" customWidth="1"/>
    <col min="1244" max="1244" width="11.140625" style="182" customWidth="1"/>
    <col min="1245" max="1476" width="9.140625" style="182"/>
    <col min="1477" max="1478" width="10.7109375" style="182" customWidth="1"/>
    <col min="1479" max="1479" width="8.85546875" style="182" customWidth="1"/>
    <col min="1480" max="1480" width="27" style="182" customWidth="1"/>
    <col min="1481" max="1481" width="15" style="182" customWidth="1"/>
    <col min="1482" max="1482" width="14.7109375" style="182" customWidth="1"/>
    <col min="1483" max="1483" width="8" style="182" customWidth="1"/>
    <col min="1484" max="1484" width="8.42578125" style="182" customWidth="1"/>
    <col min="1485" max="1485" width="8.85546875" style="182" customWidth="1"/>
    <col min="1486" max="1486" width="8.5703125" style="182" customWidth="1"/>
    <col min="1487" max="1487" width="9" style="182" customWidth="1"/>
    <col min="1488" max="1488" width="8.42578125" style="182" customWidth="1"/>
    <col min="1489" max="1489" width="36.5703125" style="182" customWidth="1"/>
    <col min="1490" max="1490" width="13" style="182" customWidth="1"/>
    <col min="1491" max="1491" width="42.42578125" style="182" customWidth="1"/>
    <col min="1492" max="1492" width="11.140625" style="182" customWidth="1"/>
    <col min="1493" max="1493" width="10.42578125" style="182" customWidth="1"/>
    <col min="1494" max="1496" width="9.140625" style="182" customWidth="1"/>
    <col min="1497" max="1497" width="9.5703125" style="182" customWidth="1"/>
    <col min="1498" max="1498" width="10.140625" style="182" customWidth="1"/>
    <col min="1499" max="1499" width="7.85546875" style="182" customWidth="1"/>
    <col min="1500" max="1500" width="11.140625" style="182" customWidth="1"/>
    <col min="1501" max="1732" width="9.140625" style="182"/>
    <col min="1733" max="1734" width="10.7109375" style="182" customWidth="1"/>
    <col min="1735" max="1735" width="8.85546875" style="182" customWidth="1"/>
    <col min="1736" max="1736" width="27" style="182" customWidth="1"/>
    <col min="1737" max="1737" width="15" style="182" customWidth="1"/>
    <col min="1738" max="1738" width="14.7109375" style="182" customWidth="1"/>
    <col min="1739" max="1739" width="8" style="182" customWidth="1"/>
    <col min="1740" max="1740" width="8.42578125" style="182" customWidth="1"/>
    <col min="1741" max="1741" width="8.85546875" style="182" customWidth="1"/>
    <col min="1742" max="1742" width="8.5703125" style="182" customWidth="1"/>
    <col min="1743" max="1743" width="9" style="182" customWidth="1"/>
    <col min="1744" max="1744" width="8.42578125" style="182" customWidth="1"/>
    <col min="1745" max="1745" width="36.5703125" style="182" customWidth="1"/>
    <col min="1746" max="1746" width="13" style="182" customWidth="1"/>
    <col min="1747" max="1747" width="42.42578125" style="182" customWidth="1"/>
    <col min="1748" max="1748" width="11.140625" style="182" customWidth="1"/>
    <col min="1749" max="1749" width="10.42578125" style="182" customWidth="1"/>
    <col min="1750" max="1752" width="9.140625" style="182" customWidth="1"/>
    <col min="1753" max="1753" width="9.5703125" style="182" customWidth="1"/>
    <col min="1754" max="1754" width="10.140625" style="182" customWidth="1"/>
    <col min="1755" max="1755" width="7.85546875" style="182" customWidth="1"/>
    <col min="1756" max="1756" width="11.140625" style="182" customWidth="1"/>
    <col min="1757" max="1988" width="9.140625" style="182"/>
    <col min="1989" max="1990" width="10.7109375" style="182" customWidth="1"/>
    <col min="1991" max="1991" width="8.85546875" style="182" customWidth="1"/>
    <col min="1992" max="1992" width="27" style="182" customWidth="1"/>
    <col min="1993" max="1993" width="15" style="182" customWidth="1"/>
    <col min="1994" max="1994" width="14.7109375" style="182" customWidth="1"/>
    <col min="1995" max="1995" width="8" style="182" customWidth="1"/>
    <col min="1996" max="1996" width="8.42578125" style="182" customWidth="1"/>
    <col min="1997" max="1997" width="8.85546875" style="182" customWidth="1"/>
    <col min="1998" max="1998" width="8.5703125" style="182" customWidth="1"/>
    <col min="1999" max="1999" width="9" style="182" customWidth="1"/>
    <col min="2000" max="2000" width="8.42578125" style="182" customWidth="1"/>
    <col min="2001" max="2001" width="36.5703125" style="182" customWidth="1"/>
    <col min="2002" max="2002" width="13" style="182" customWidth="1"/>
    <col min="2003" max="2003" width="42.42578125" style="182" customWidth="1"/>
    <col min="2004" max="2004" width="11.140625" style="182" customWidth="1"/>
    <col min="2005" max="2005" width="10.42578125" style="182" customWidth="1"/>
    <col min="2006" max="2008" width="9.140625" style="182" customWidth="1"/>
    <col min="2009" max="2009" width="9.5703125" style="182" customWidth="1"/>
    <col min="2010" max="2010" width="10.140625" style="182" customWidth="1"/>
    <col min="2011" max="2011" width="7.85546875" style="182" customWidth="1"/>
    <col min="2012" max="2012" width="11.140625" style="182" customWidth="1"/>
    <col min="2013" max="2244" width="9.140625" style="182"/>
    <col min="2245" max="2246" width="10.7109375" style="182" customWidth="1"/>
    <col min="2247" max="2247" width="8.85546875" style="182" customWidth="1"/>
    <col min="2248" max="2248" width="27" style="182" customWidth="1"/>
    <col min="2249" max="2249" width="15" style="182" customWidth="1"/>
    <col min="2250" max="2250" width="14.7109375" style="182" customWidth="1"/>
    <col min="2251" max="2251" width="8" style="182" customWidth="1"/>
    <col min="2252" max="2252" width="8.42578125" style="182" customWidth="1"/>
    <col min="2253" max="2253" width="8.85546875" style="182" customWidth="1"/>
    <col min="2254" max="2254" width="8.5703125" style="182" customWidth="1"/>
    <col min="2255" max="2255" width="9" style="182" customWidth="1"/>
    <col min="2256" max="2256" width="8.42578125" style="182" customWidth="1"/>
    <col min="2257" max="2257" width="36.5703125" style="182" customWidth="1"/>
    <col min="2258" max="2258" width="13" style="182" customWidth="1"/>
    <col min="2259" max="2259" width="42.42578125" style="182" customWidth="1"/>
    <col min="2260" max="2260" width="11.140625" style="182" customWidth="1"/>
    <col min="2261" max="2261" width="10.42578125" style="182" customWidth="1"/>
    <col min="2262" max="2264" width="9.140625" style="182" customWidth="1"/>
    <col min="2265" max="2265" width="9.5703125" style="182" customWidth="1"/>
    <col min="2266" max="2266" width="10.140625" style="182" customWidth="1"/>
    <col min="2267" max="2267" width="7.85546875" style="182" customWidth="1"/>
    <col min="2268" max="2268" width="11.140625" style="182" customWidth="1"/>
    <col min="2269" max="2500" width="9.140625" style="182"/>
    <col min="2501" max="2502" width="10.7109375" style="182" customWidth="1"/>
    <col min="2503" max="2503" width="8.85546875" style="182" customWidth="1"/>
    <col min="2504" max="2504" width="27" style="182" customWidth="1"/>
    <col min="2505" max="2505" width="15" style="182" customWidth="1"/>
    <col min="2506" max="2506" width="14.7109375" style="182" customWidth="1"/>
    <col min="2507" max="2507" width="8" style="182" customWidth="1"/>
    <col min="2508" max="2508" width="8.42578125" style="182" customWidth="1"/>
    <col min="2509" max="2509" width="8.85546875" style="182" customWidth="1"/>
    <col min="2510" max="2510" width="8.5703125" style="182" customWidth="1"/>
    <col min="2511" max="2511" width="9" style="182" customWidth="1"/>
    <col min="2512" max="2512" width="8.42578125" style="182" customWidth="1"/>
    <col min="2513" max="2513" width="36.5703125" style="182" customWidth="1"/>
    <col min="2514" max="2514" width="13" style="182" customWidth="1"/>
    <col min="2515" max="2515" width="42.42578125" style="182" customWidth="1"/>
    <col min="2516" max="2516" width="11.140625" style="182" customWidth="1"/>
    <col min="2517" max="2517" width="10.42578125" style="182" customWidth="1"/>
    <col min="2518" max="2520" width="9.140625" style="182" customWidth="1"/>
    <col min="2521" max="2521" width="9.5703125" style="182" customWidth="1"/>
    <col min="2522" max="2522" width="10.140625" style="182" customWidth="1"/>
    <col min="2523" max="2523" width="7.85546875" style="182" customWidth="1"/>
    <col min="2524" max="2524" width="11.140625" style="182" customWidth="1"/>
    <col min="2525" max="2756" width="9.140625" style="182"/>
    <col min="2757" max="2758" width="10.7109375" style="182" customWidth="1"/>
    <col min="2759" max="2759" width="8.85546875" style="182" customWidth="1"/>
    <col min="2760" max="2760" width="27" style="182" customWidth="1"/>
    <col min="2761" max="2761" width="15" style="182" customWidth="1"/>
    <col min="2762" max="2762" width="14.7109375" style="182" customWidth="1"/>
    <col min="2763" max="2763" width="8" style="182" customWidth="1"/>
    <col min="2764" max="2764" width="8.42578125" style="182" customWidth="1"/>
    <col min="2765" max="2765" width="8.85546875" style="182" customWidth="1"/>
    <col min="2766" max="2766" width="8.5703125" style="182" customWidth="1"/>
    <col min="2767" max="2767" width="9" style="182" customWidth="1"/>
    <col min="2768" max="2768" width="8.42578125" style="182" customWidth="1"/>
    <col min="2769" max="2769" width="36.5703125" style="182" customWidth="1"/>
    <col min="2770" max="2770" width="13" style="182" customWidth="1"/>
    <col min="2771" max="2771" width="42.42578125" style="182" customWidth="1"/>
    <col min="2772" max="2772" width="11.140625" style="182" customWidth="1"/>
    <col min="2773" max="2773" width="10.42578125" style="182" customWidth="1"/>
    <col min="2774" max="2776" width="9.140625" style="182" customWidth="1"/>
    <col min="2777" max="2777" width="9.5703125" style="182" customWidth="1"/>
    <col min="2778" max="2778" width="10.140625" style="182" customWidth="1"/>
    <col min="2779" max="2779" width="7.85546875" style="182" customWidth="1"/>
    <col min="2780" max="2780" width="11.140625" style="182" customWidth="1"/>
    <col min="2781" max="3012" width="9.140625" style="182"/>
    <col min="3013" max="3014" width="10.7109375" style="182" customWidth="1"/>
    <col min="3015" max="3015" width="8.85546875" style="182" customWidth="1"/>
    <col min="3016" max="3016" width="27" style="182" customWidth="1"/>
    <col min="3017" max="3017" width="15" style="182" customWidth="1"/>
    <col min="3018" max="3018" width="14.7109375" style="182" customWidth="1"/>
    <col min="3019" max="3019" width="8" style="182" customWidth="1"/>
    <col min="3020" max="3020" width="8.42578125" style="182" customWidth="1"/>
    <col min="3021" max="3021" width="8.85546875" style="182" customWidth="1"/>
    <col min="3022" max="3022" width="8.5703125" style="182" customWidth="1"/>
    <col min="3023" max="3023" width="9" style="182" customWidth="1"/>
    <col min="3024" max="3024" width="8.42578125" style="182" customWidth="1"/>
    <col min="3025" max="3025" width="36.5703125" style="182" customWidth="1"/>
    <col min="3026" max="3026" width="13" style="182" customWidth="1"/>
    <col min="3027" max="3027" width="42.42578125" style="182" customWidth="1"/>
    <col min="3028" max="3028" width="11.140625" style="182" customWidth="1"/>
    <col min="3029" max="3029" width="10.42578125" style="182" customWidth="1"/>
    <col min="3030" max="3032" width="9.140625" style="182" customWidth="1"/>
    <col min="3033" max="3033" width="9.5703125" style="182" customWidth="1"/>
    <col min="3034" max="3034" width="10.140625" style="182" customWidth="1"/>
    <col min="3035" max="3035" width="7.85546875" style="182" customWidth="1"/>
    <col min="3036" max="3036" width="11.140625" style="182" customWidth="1"/>
    <col min="3037" max="3268" width="9.140625" style="182"/>
    <col min="3269" max="3270" width="10.7109375" style="182" customWidth="1"/>
    <col min="3271" max="3271" width="8.85546875" style="182" customWidth="1"/>
    <col min="3272" max="3272" width="27" style="182" customWidth="1"/>
    <col min="3273" max="3273" width="15" style="182" customWidth="1"/>
    <col min="3274" max="3274" width="14.7109375" style="182" customWidth="1"/>
    <col min="3275" max="3275" width="8" style="182" customWidth="1"/>
    <col min="3276" max="3276" width="8.42578125" style="182" customWidth="1"/>
    <col min="3277" max="3277" width="8.85546875" style="182" customWidth="1"/>
    <col min="3278" max="3278" width="8.5703125" style="182" customWidth="1"/>
    <col min="3279" max="3279" width="9" style="182" customWidth="1"/>
    <col min="3280" max="3280" width="8.42578125" style="182" customWidth="1"/>
    <col min="3281" max="3281" width="36.5703125" style="182" customWidth="1"/>
    <col min="3282" max="3282" width="13" style="182" customWidth="1"/>
    <col min="3283" max="3283" width="42.42578125" style="182" customWidth="1"/>
    <col min="3284" max="3284" width="11.140625" style="182" customWidth="1"/>
    <col min="3285" max="3285" width="10.42578125" style="182" customWidth="1"/>
    <col min="3286" max="3288" width="9.140625" style="182" customWidth="1"/>
    <col min="3289" max="3289" width="9.5703125" style="182" customWidth="1"/>
    <col min="3290" max="3290" width="10.140625" style="182" customWidth="1"/>
    <col min="3291" max="3291" width="7.85546875" style="182" customWidth="1"/>
    <col min="3292" max="3292" width="11.140625" style="182" customWidth="1"/>
    <col min="3293" max="3524" width="9.140625" style="182"/>
    <col min="3525" max="3526" width="10.7109375" style="182" customWidth="1"/>
    <col min="3527" max="3527" width="8.85546875" style="182" customWidth="1"/>
    <col min="3528" max="3528" width="27" style="182" customWidth="1"/>
    <col min="3529" max="3529" width="15" style="182" customWidth="1"/>
    <col min="3530" max="3530" width="14.7109375" style="182" customWidth="1"/>
    <col min="3531" max="3531" width="8" style="182" customWidth="1"/>
    <col min="3532" max="3532" width="8.42578125" style="182" customWidth="1"/>
    <col min="3533" max="3533" width="8.85546875" style="182" customWidth="1"/>
    <col min="3534" max="3534" width="8.5703125" style="182" customWidth="1"/>
    <col min="3535" max="3535" width="9" style="182" customWidth="1"/>
    <col min="3536" max="3536" width="8.42578125" style="182" customWidth="1"/>
    <col min="3537" max="3537" width="36.5703125" style="182" customWidth="1"/>
    <col min="3538" max="3538" width="13" style="182" customWidth="1"/>
    <col min="3539" max="3539" width="42.42578125" style="182" customWidth="1"/>
    <col min="3540" max="3540" width="11.140625" style="182" customWidth="1"/>
    <col min="3541" max="3541" width="10.42578125" style="182" customWidth="1"/>
    <col min="3542" max="3544" width="9.140625" style="182" customWidth="1"/>
    <col min="3545" max="3545" width="9.5703125" style="182" customWidth="1"/>
    <col min="3546" max="3546" width="10.140625" style="182" customWidth="1"/>
    <col min="3547" max="3547" width="7.85546875" style="182" customWidth="1"/>
    <col min="3548" max="3548" width="11.140625" style="182" customWidth="1"/>
    <col min="3549" max="3780" width="9.140625" style="182"/>
    <col min="3781" max="3782" width="10.7109375" style="182" customWidth="1"/>
    <col min="3783" max="3783" width="8.85546875" style="182" customWidth="1"/>
    <col min="3784" max="3784" width="27" style="182" customWidth="1"/>
    <col min="3785" max="3785" width="15" style="182" customWidth="1"/>
    <col min="3786" max="3786" width="14.7109375" style="182" customWidth="1"/>
    <col min="3787" max="3787" width="8" style="182" customWidth="1"/>
    <col min="3788" max="3788" width="8.42578125" style="182" customWidth="1"/>
    <col min="3789" max="3789" width="8.85546875" style="182" customWidth="1"/>
    <col min="3790" max="3790" width="8.5703125" style="182" customWidth="1"/>
    <col min="3791" max="3791" width="9" style="182" customWidth="1"/>
    <col min="3792" max="3792" width="8.42578125" style="182" customWidth="1"/>
    <col min="3793" max="3793" width="36.5703125" style="182" customWidth="1"/>
    <col min="3794" max="3794" width="13" style="182" customWidth="1"/>
    <col min="3795" max="3795" width="42.42578125" style="182" customWidth="1"/>
    <col min="3796" max="3796" width="11.140625" style="182" customWidth="1"/>
    <col min="3797" max="3797" width="10.42578125" style="182" customWidth="1"/>
    <col min="3798" max="3800" width="9.140625" style="182" customWidth="1"/>
    <col min="3801" max="3801" width="9.5703125" style="182" customWidth="1"/>
    <col min="3802" max="3802" width="10.140625" style="182" customWidth="1"/>
    <col min="3803" max="3803" width="7.85546875" style="182" customWidth="1"/>
    <col min="3804" max="3804" width="11.140625" style="182" customWidth="1"/>
    <col min="3805" max="4036" width="9.140625" style="182"/>
    <col min="4037" max="4038" width="10.7109375" style="182" customWidth="1"/>
    <col min="4039" max="4039" width="8.85546875" style="182" customWidth="1"/>
    <col min="4040" max="4040" width="27" style="182" customWidth="1"/>
    <col min="4041" max="4041" width="15" style="182" customWidth="1"/>
    <col min="4042" max="4042" width="14.7109375" style="182" customWidth="1"/>
    <col min="4043" max="4043" width="8" style="182" customWidth="1"/>
    <col min="4044" max="4044" width="8.42578125" style="182" customWidth="1"/>
    <col min="4045" max="4045" width="8.85546875" style="182" customWidth="1"/>
    <col min="4046" max="4046" width="8.5703125" style="182" customWidth="1"/>
    <col min="4047" max="4047" width="9" style="182" customWidth="1"/>
    <col min="4048" max="4048" width="8.42578125" style="182" customWidth="1"/>
    <col min="4049" max="4049" width="36.5703125" style="182" customWidth="1"/>
    <col min="4050" max="4050" width="13" style="182" customWidth="1"/>
    <col min="4051" max="4051" width="42.42578125" style="182" customWidth="1"/>
    <col min="4052" max="4052" width="11.140625" style="182" customWidth="1"/>
    <col min="4053" max="4053" width="10.42578125" style="182" customWidth="1"/>
    <col min="4054" max="4056" width="9.140625" style="182" customWidth="1"/>
    <col min="4057" max="4057" width="9.5703125" style="182" customWidth="1"/>
    <col min="4058" max="4058" width="10.140625" style="182" customWidth="1"/>
    <col min="4059" max="4059" width="7.85546875" style="182" customWidth="1"/>
    <col min="4060" max="4060" width="11.140625" style="182" customWidth="1"/>
    <col min="4061" max="4292" width="9.140625" style="182"/>
    <col min="4293" max="4294" width="10.7109375" style="182" customWidth="1"/>
    <col min="4295" max="4295" width="8.85546875" style="182" customWidth="1"/>
    <col min="4296" max="4296" width="27" style="182" customWidth="1"/>
    <col min="4297" max="4297" width="15" style="182" customWidth="1"/>
    <col min="4298" max="4298" width="14.7109375" style="182" customWidth="1"/>
    <col min="4299" max="4299" width="8" style="182" customWidth="1"/>
    <col min="4300" max="4300" width="8.42578125" style="182" customWidth="1"/>
    <col min="4301" max="4301" width="8.85546875" style="182" customWidth="1"/>
    <col min="4302" max="4302" width="8.5703125" style="182" customWidth="1"/>
    <col min="4303" max="4303" width="9" style="182" customWidth="1"/>
    <col min="4304" max="4304" width="8.42578125" style="182" customWidth="1"/>
    <col min="4305" max="4305" width="36.5703125" style="182" customWidth="1"/>
    <col min="4306" max="4306" width="13" style="182" customWidth="1"/>
    <col min="4307" max="4307" width="42.42578125" style="182" customWidth="1"/>
    <col min="4308" max="4308" width="11.140625" style="182" customWidth="1"/>
    <col min="4309" max="4309" width="10.42578125" style="182" customWidth="1"/>
    <col min="4310" max="4312" width="9.140625" style="182" customWidth="1"/>
    <col min="4313" max="4313" width="9.5703125" style="182" customWidth="1"/>
    <col min="4314" max="4314" width="10.140625" style="182" customWidth="1"/>
    <col min="4315" max="4315" width="7.85546875" style="182" customWidth="1"/>
    <col min="4316" max="4316" width="11.140625" style="182" customWidth="1"/>
    <col min="4317" max="4548" width="9.140625" style="182"/>
    <col min="4549" max="4550" width="10.7109375" style="182" customWidth="1"/>
    <col min="4551" max="4551" width="8.85546875" style="182" customWidth="1"/>
    <col min="4552" max="4552" width="27" style="182" customWidth="1"/>
    <col min="4553" max="4553" width="15" style="182" customWidth="1"/>
    <col min="4554" max="4554" width="14.7109375" style="182" customWidth="1"/>
    <col min="4555" max="4555" width="8" style="182" customWidth="1"/>
    <col min="4556" max="4556" width="8.42578125" style="182" customWidth="1"/>
    <col min="4557" max="4557" width="8.85546875" style="182" customWidth="1"/>
    <col min="4558" max="4558" width="8.5703125" style="182" customWidth="1"/>
    <col min="4559" max="4559" width="9" style="182" customWidth="1"/>
    <col min="4560" max="4560" width="8.42578125" style="182" customWidth="1"/>
    <col min="4561" max="4561" width="36.5703125" style="182" customWidth="1"/>
    <col min="4562" max="4562" width="13" style="182" customWidth="1"/>
    <col min="4563" max="4563" width="42.42578125" style="182" customWidth="1"/>
    <col min="4564" max="4564" width="11.140625" style="182" customWidth="1"/>
    <col min="4565" max="4565" width="10.42578125" style="182" customWidth="1"/>
    <col min="4566" max="4568" width="9.140625" style="182" customWidth="1"/>
    <col min="4569" max="4569" width="9.5703125" style="182" customWidth="1"/>
    <col min="4570" max="4570" width="10.140625" style="182" customWidth="1"/>
    <col min="4571" max="4571" width="7.85546875" style="182" customWidth="1"/>
    <col min="4572" max="4572" width="11.140625" style="182" customWidth="1"/>
    <col min="4573" max="4804" width="9.140625" style="182"/>
    <col min="4805" max="4806" width="10.7109375" style="182" customWidth="1"/>
    <col min="4807" max="4807" width="8.85546875" style="182" customWidth="1"/>
    <col min="4808" max="4808" width="27" style="182" customWidth="1"/>
    <col min="4809" max="4809" width="15" style="182" customWidth="1"/>
    <col min="4810" max="4810" width="14.7109375" style="182" customWidth="1"/>
    <col min="4811" max="4811" width="8" style="182" customWidth="1"/>
    <col min="4812" max="4812" width="8.42578125" style="182" customWidth="1"/>
    <col min="4813" max="4813" width="8.85546875" style="182" customWidth="1"/>
    <col min="4814" max="4814" width="8.5703125" style="182" customWidth="1"/>
    <col min="4815" max="4815" width="9" style="182" customWidth="1"/>
    <col min="4816" max="4816" width="8.42578125" style="182" customWidth="1"/>
    <col min="4817" max="4817" width="36.5703125" style="182" customWidth="1"/>
    <col min="4818" max="4818" width="13" style="182" customWidth="1"/>
    <col min="4819" max="4819" width="42.42578125" style="182" customWidth="1"/>
    <col min="4820" max="4820" width="11.140625" style="182" customWidth="1"/>
    <col min="4821" max="4821" width="10.42578125" style="182" customWidth="1"/>
    <col min="4822" max="4824" width="9.140625" style="182" customWidth="1"/>
    <col min="4825" max="4825" width="9.5703125" style="182" customWidth="1"/>
    <col min="4826" max="4826" width="10.140625" style="182" customWidth="1"/>
    <col min="4827" max="4827" width="7.85546875" style="182" customWidth="1"/>
    <col min="4828" max="4828" width="11.140625" style="182" customWidth="1"/>
    <col min="4829" max="5060" width="9.140625" style="182"/>
    <col min="5061" max="5062" width="10.7109375" style="182" customWidth="1"/>
    <col min="5063" max="5063" width="8.85546875" style="182" customWidth="1"/>
    <col min="5064" max="5064" width="27" style="182" customWidth="1"/>
    <col min="5065" max="5065" width="15" style="182" customWidth="1"/>
    <col min="5066" max="5066" width="14.7109375" style="182" customWidth="1"/>
    <col min="5067" max="5067" width="8" style="182" customWidth="1"/>
    <col min="5068" max="5068" width="8.42578125" style="182" customWidth="1"/>
    <col min="5069" max="5069" width="8.85546875" style="182" customWidth="1"/>
    <col min="5070" max="5070" width="8.5703125" style="182" customWidth="1"/>
    <col min="5071" max="5071" width="9" style="182" customWidth="1"/>
    <col min="5072" max="5072" width="8.42578125" style="182" customWidth="1"/>
    <col min="5073" max="5073" width="36.5703125" style="182" customWidth="1"/>
    <col min="5074" max="5074" width="13" style="182" customWidth="1"/>
    <col min="5075" max="5075" width="42.42578125" style="182" customWidth="1"/>
    <col min="5076" max="5076" width="11.140625" style="182" customWidth="1"/>
    <col min="5077" max="5077" width="10.42578125" style="182" customWidth="1"/>
    <col min="5078" max="5080" width="9.140625" style="182" customWidth="1"/>
    <col min="5081" max="5081" width="9.5703125" style="182" customWidth="1"/>
    <col min="5082" max="5082" width="10.140625" style="182" customWidth="1"/>
    <col min="5083" max="5083" width="7.85546875" style="182" customWidth="1"/>
    <col min="5084" max="5084" width="11.140625" style="182" customWidth="1"/>
    <col min="5085" max="5316" width="9.140625" style="182"/>
    <col min="5317" max="5318" width="10.7109375" style="182" customWidth="1"/>
    <col min="5319" max="5319" width="8.85546875" style="182" customWidth="1"/>
    <col min="5320" max="5320" width="27" style="182" customWidth="1"/>
    <col min="5321" max="5321" width="15" style="182" customWidth="1"/>
    <col min="5322" max="5322" width="14.7109375" style="182" customWidth="1"/>
    <col min="5323" max="5323" width="8" style="182" customWidth="1"/>
    <col min="5324" max="5324" width="8.42578125" style="182" customWidth="1"/>
    <col min="5325" max="5325" width="8.85546875" style="182" customWidth="1"/>
    <col min="5326" max="5326" width="8.5703125" style="182" customWidth="1"/>
    <col min="5327" max="5327" width="9" style="182" customWidth="1"/>
    <col min="5328" max="5328" width="8.42578125" style="182" customWidth="1"/>
    <col min="5329" max="5329" width="36.5703125" style="182" customWidth="1"/>
    <col min="5330" max="5330" width="13" style="182" customWidth="1"/>
    <col min="5331" max="5331" width="42.42578125" style="182" customWidth="1"/>
    <col min="5332" max="5332" width="11.140625" style="182" customWidth="1"/>
    <col min="5333" max="5333" width="10.42578125" style="182" customWidth="1"/>
    <col min="5334" max="5336" width="9.140625" style="182" customWidth="1"/>
    <col min="5337" max="5337" width="9.5703125" style="182" customWidth="1"/>
    <col min="5338" max="5338" width="10.140625" style="182" customWidth="1"/>
    <col min="5339" max="5339" width="7.85546875" style="182" customWidth="1"/>
    <col min="5340" max="5340" width="11.140625" style="182" customWidth="1"/>
    <col min="5341" max="5572" width="9.140625" style="182"/>
    <col min="5573" max="5574" width="10.7109375" style="182" customWidth="1"/>
    <col min="5575" max="5575" width="8.85546875" style="182" customWidth="1"/>
    <col min="5576" max="5576" width="27" style="182" customWidth="1"/>
    <col min="5577" max="5577" width="15" style="182" customWidth="1"/>
    <col min="5578" max="5578" width="14.7109375" style="182" customWidth="1"/>
    <col min="5579" max="5579" width="8" style="182" customWidth="1"/>
    <col min="5580" max="5580" width="8.42578125" style="182" customWidth="1"/>
    <col min="5581" max="5581" width="8.85546875" style="182" customWidth="1"/>
    <col min="5582" max="5582" width="8.5703125" style="182" customWidth="1"/>
    <col min="5583" max="5583" width="9" style="182" customWidth="1"/>
    <col min="5584" max="5584" width="8.42578125" style="182" customWidth="1"/>
    <col min="5585" max="5585" width="36.5703125" style="182" customWidth="1"/>
    <col min="5586" max="5586" width="13" style="182" customWidth="1"/>
    <col min="5587" max="5587" width="42.42578125" style="182" customWidth="1"/>
    <col min="5588" max="5588" width="11.140625" style="182" customWidth="1"/>
    <col min="5589" max="5589" width="10.42578125" style="182" customWidth="1"/>
    <col min="5590" max="5592" width="9.140625" style="182" customWidth="1"/>
    <col min="5593" max="5593" width="9.5703125" style="182" customWidth="1"/>
    <col min="5594" max="5594" width="10.140625" style="182" customWidth="1"/>
    <col min="5595" max="5595" width="7.85546875" style="182" customWidth="1"/>
    <col min="5596" max="5596" width="11.140625" style="182" customWidth="1"/>
    <col min="5597" max="5828" width="9.140625" style="182"/>
    <col min="5829" max="5830" width="10.7109375" style="182" customWidth="1"/>
    <col min="5831" max="5831" width="8.85546875" style="182" customWidth="1"/>
    <col min="5832" max="5832" width="27" style="182" customWidth="1"/>
    <col min="5833" max="5833" width="15" style="182" customWidth="1"/>
    <col min="5834" max="5834" width="14.7109375" style="182" customWidth="1"/>
    <col min="5835" max="5835" width="8" style="182" customWidth="1"/>
    <col min="5836" max="5836" width="8.42578125" style="182" customWidth="1"/>
    <col min="5837" max="5837" width="8.85546875" style="182" customWidth="1"/>
    <col min="5838" max="5838" width="8.5703125" style="182" customWidth="1"/>
    <col min="5839" max="5839" width="9" style="182" customWidth="1"/>
    <col min="5840" max="5840" width="8.42578125" style="182" customWidth="1"/>
    <col min="5841" max="5841" width="36.5703125" style="182" customWidth="1"/>
    <col min="5842" max="5842" width="13" style="182" customWidth="1"/>
    <col min="5843" max="5843" width="42.42578125" style="182" customWidth="1"/>
    <col min="5844" max="5844" width="11.140625" style="182" customWidth="1"/>
    <col min="5845" max="5845" width="10.42578125" style="182" customWidth="1"/>
    <col min="5846" max="5848" width="9.140625" style="182" customWidth="1"/>
    <col min="5849" max="5849" width="9.5703125" style="182" customWidth="1"/>
    <col min="5850" max="5850" width="10.140625" style="182" customWidth="1"/>
    <col min="5851" max="5851" width="7.85546875" style="182" customWidth="1"/>
    <col min="5852" max="5852" width="11.140625" style="182" customWidth="1"/>
    <col min="5853" max="6084" width="9.140625" style="182"/>
    <col min="6085" max="6086" width="10.7109375" style="182" customWidth="1"/>
    <col min="6087" max="6087" width="8.85546875" style="182" customWidth="1"/>
    <col min="6088" max="6088" width="27" style="182" customWidth="1"/>
    <col min="6089" max="6089" width="15" style="182" customWidth="1"/>
    <col min="6090" max="6090" width="14.7109375" style="182" customWidth="1"/>
    <col min="6091" max="6091" width="8" style="182" customWidth="1"/>
    <col min="6092" max="6092" width="8.42578125" style="182" customWidth="1"/>
    <col min="6093" max="6093" width="8.85546875" style="182" customWidth="1"/>
    <col min="6094" max="6094" width="8.5703125" style="182" customWidth="1"/>
    <col min="6095" max="6095" width="9" style="182" customWidth="1"/>
    <col min="6096" max="6096" width="8.42578125" style="182" customWidth="1"/>
    <col min="6097" max="6097" width="36.5703125" style="182" customWidth="1"/>
    <col min="6098" max="6098" width="13" style="182" customWidth="1"/>
    <col min="6099" max="6099" width="42.42578125" style="182" customWidth="1"/>
    <col min="6100" max="6100" width="11.140625" style="182" customWidth="1"/>
    <col min="6101" max="6101" width="10.42578125" style="182" customWidth="1"/>
    <col min="6102" max="6104" width="9.140625" style="182" customWidth="1"/>
    <col min="6105" max="6105" width="9.5703125" style="182" customWidth="1"/>
    <col min="6106" max="6106" width="10.140625" style="182" customWidth="1"/>
    <col min="6107" max="6107" width="7.85546875" style="182" customWidth="1"/>
    <col min="6108" max="6108" width="11.140625" style="182" customWidth="1"/>
    <col min="6109" max="6340" width="9.140625" style="182"/>
    <col min="6341" max="6342" width="10.7109375" style="182" customWidth="1"/>
    <col min="6343" max="6343" width="8.85546875" style="182" customWidth="1"/>
    <col min="6344" max="6344" width="27" style="182" customWidth="1"/>
    <col min="6345" max="6345" width="15" style="182" customWidth="1"/>
    <col min="6346" max="6346" width="14.7109375" style="182" customWidth="1"/>
    <col min="6347" max="6347" width="8" style="182" customWidth="1"/>
    <col min="6348" max="6348" width="8.42578125" style="182" customWidth="1"/>
    <col min="6349" max="6349" width="8.85546875" style="182" customWidth="1"/>
    <col min="6350" max="6350" width="8.5703125" style="182" customWidth="1"/>
    <col min="6351" max="6351" width="9" style="182" customWidth="1"/>
    <col min="6352" max="6352" width="8.42578125" style="182" customWidth="1"/>
    <col min="6353" max="6353" width="36.5703125" style="182" customWidth="1"/>
    <col min="6354" max="6354" width="13" style="182" customWidth="1"/>
    <col min="6355" max="6355" width="42.42578125" style="182" customWidth="1"/>
    <col min="6356" max="6356" width="11.140625" style="182" customWidth="1"/>
    <col min="6357" max="6357" width="10.42578125" style="182" customWidth="1"/>
    <col min="6358" max="6360" width="9.140625" style="182" customWidth="1"/>
    <col min="6361" max="6361" width="9.5703125" style="182" customWidth="1"/>
    <col min="6362" max="6362" width="10.140625" style="182" customWidth="1"/>
    <col min="6363" max="6363" width="7.85546875" style="182" customWidth="1"/>
    <col min="6364" max="6364" width="11.140625" style="182" customWidth="1"/>
    <col min="6365" max="6596" width="9.140625" style="182"/>
    <col min="6597" max="6598" width="10.7109375" style="182" customWidth="1"/>
    <col min="6599" max="6599" width="8.85546875" style="182" customWidth="1"/>
    <col min="6600" max="6600" width="27" style="182" customWidth="1"/>
    <col min="6601" max="6601" width="15" style="182" customWidth="1"/>
    <col min="6602" max="6602" width="14.7109375" style="182" customWidth="1"/>
    <col min="6603" max="6603" width="8" style="182" customWidth="1"/>
    <col min="6604" max="6604" width="8.42578125" style="182" customWidth="1"/>
    <col min="6605" max="6605" width="8.85546875" style="182" customWidth="1"/>
    <col min="6606" max="6606" width="8.5703125" style="182" customWidth="1"/>
    <col min="6607" max="6607" width="9" style="182" customWidth="1"/>
    <col min="6608" max="6608" width="8.42578125" style="182" customWidth="1"/>
    <col min="6609" max="6609" width="36.5703125" style="182" customWidth="1"/>
    <col min="6610" max="6610" width="13" style="182" customWidth="1"/>
    <col min="6611" max="6611" width="42.42578125" style="182" customWidth="1"/>
    <col min="6612" max="6612" width="11.140625" style="182" customWidth="1"/>
    <col min="6613" max="6613" width="10.42578125" style="182" customWidth="1"/>
    <col min="6614" max="6616" width="9.140625" style="182" customWidth="1"/>
    <col min="6617" max="6617" width="9.5703125" style="182" customWidth="1"/>
    <col min="6618" max="6618" width="10.140625" style="182" customWidth="1"/>
    <col min="6619" max="6619" width="7.85546875" style="182" customWidth="1"/>
    <col min="6620" max="6620" width="11.140625" style="182" customWidth="1"/>
    <col min="6621" max="6852" width="9.140625" style="182"/>
    <col min="6853" max="6854" width="10.7109375" style="182" customWidth="1"/>
    <col min="6855" max="6855" width="8.85546875" style="182" customWidth="1"/>
    <col min="6856" max="6856" width="27" style="182" customWidth="1"/>
    <col min="6857" max="6857" width="15" style="182" customWidth="1"/>
    <col min="6858" max="6858" width="14.7109375" style="182" customWidth="1"/>
    <col min="6859" max="6859" width="8" style="182" customWidth="1"/>
    <col min="6860" max="6860" width="8.42578125" style="182" customWidth="1"/>
    <col min="6861" max="6861" width="8.85546875" style="182" customWidth="1"/>
    <col min="6862" max="6862" width="8.5703125" style="182" customWidth="1"/>
    <col min="6863" max="6863" width="9" style="182" customWidth="1"/>
    <col min="6864" max="6864" width="8.42578125" style="182" customWidth="1"/>
    <col min="6865" max="6865" width="36.5703125" style="182" customWidth="1"/>
    <col min="6866" max="6866" width="13" style="182" customWidth="1"/>
    <col min="6867" max="6867" width="42.42578125" style="182" customWidth="1"/>
    <col min="6868" max="6868" width="11.140625" style="182" customWidth="1"/>
    <col min="6869" max="6869" width="10.42578125" style="182" customWidth="1"/>
    <col min="6870" max="6872" width="9.140625" style="182" customWidth="1"/>
    <col min="6873" max="6873" width="9.5703125" style="182" customWidth="1"/>
    <col min="6874" max="6874" width="10.140625" style="182" customWidth="1"/>
    <col min="6875" max="6875" width="7.85546875" style="182" customWidth="1"/>
    <col min="6876" max="6876" width="11.140625" style="182" customWidth="1"/>
    <col min="6877" max="7108" width="9.140625" style="182"/>
    <col min="7109" max="7110" width="10.7109375" style="182" customWidth="1"/>
    <col min="7111" max="7111" width="8.85546875" style="182" customWidth="1"/>
    <col min="7112" max="7112" width="27" style="182" customWidth="1"/>
    <col min="7113" max="7113" width="15" style="182" customWidth="1"/>
    <col min="7114" max="7114" width="14.7109375" style="182" customWidth="1"/>
    <col min="7115" max="7115" width="8" style="182" customWidth="1"/>
    <col min="7116" max="7116" width="8.42578125" style="182" customWidth="1"/>
    <col min="7117" max="7117" width="8.85546875" style="182" customWidth="1"/>
    <col min="7118" max="7118" width="8.5703125" style="182" customWidth="1"/>
    <col min="7119" max="7119" width="9" style="182" customWidth="1"/>
    <col min="7120" max="7120" width="8.42578125" style="182" customWidth="1"/>
    <col min="7121" max="7121" width="36.5703125" style="182" customWidth="1"/>
    <col min="7122" max="7122" width="13" style="182" customWidth="1"/>
    <col min="7123" max="7123" width="42.42578125" style="182" customWidth="1"/>
    <col min="7124" max="7124" width="11.140625" style="182" customWidth="1"/>
    <col min="7125" max="7125" width="10.42578125" style="182" customWidth="1"/>
    <col min="7126" max="7128" width="9.140625" style="182" customWidth="1"/>
    <col min="7129" max="7129" width="9.5703125" style="182" customWidth="1"/>
    <col min="7130" max="7130" width="10.140625" style="182" customWidth="1"/>
    <col min="7131" max="7131" width="7.85546875" style="182" customWidth="1"/>
    <col min="7132" max="7132" width="11.140625" style="182" customWidth="1"/>
    <col min="7133" max="7364" width="9.140625" style="182"/>
    <col min="7365" max="7366" width="10.7109375" style="182" customWidth="1"/>
    <col min="7367" max="7367" width="8.85546875" style="182" customWidth="1"/>
    <col min="7368" max="7368" width="27" style="182" customWidth="1"/>
    <col min="7369" max="7369" width="15" style="182" customWidth="1"/>
    <col min="7370" max="7370" width="14.7109375" style="182" customWidth="1"/>
    <col min="7371" max="7371" width="8" style="182" customWidth="1"/>
    <col min="7372" max="7372" width="8.42578125" style="182" customWidth="1"/>
    <col min="7373" max="7373" width="8.85546875" style="182" customWidth="1"/>
    <col min="7374" max="7374" width="8.5703125" style="182" customWidth="1"/>
    <col min="7375" max="7375" width="9" style="182" customWidth="1"/>
    <col min="7376" max="7376" width="8.42578125" style="182" customWidth="1"/>
    <col min="7377" max="7377" width="36.5703125" style="182" customWidth="1"/>
    <col min="7378" max="7378" width="13" style="182" customWidth="1"/>
    <col min="7379" max="7379" width="42.42578125" style="182" customWidth="1"/>
    <col min="7380" max="7380" width="11.140625" style="182" customWidth="1"/>
    <col min="7381" max="7381" width="10.42578125" style="182" customWidth="1"/>
    <col min="7382" max="7384" width="9.140625" style="182" customWidth="1"/>
    <col min="7385" max="7385" width="9.5703125" style="182" customWidth="1"/>
    <col min="7386" max="7386" width="10.140625" style="182" customWidth="1"/>
    <col min="7387" max="7387" width="7.85546875" style="182" customWidth="1"/>
    <col min="7388" max="7388" width="11.140625" style="182" customWidth="1"/>
    <col min="7389" max="7620" width="9.140625" style="182"/>
    <col min="7621" max="7622" width="10.7109375" style="182" customWidth="1"/>
    <col min="7623" max="7623" width="8.85546875" style="182" customWidth="1"/>
    <col min="7624" max="7624" width="27" style="182" customWidth="1"/>
    <col min="7625" max="7625" width="15" style="182" customWidth="1"/>
    <col min="7626" max="7626" width="14.7109375" style="182" customWidth="1"/>
    <col min="7627" max="7627" width="8" style="182" customWidth="1"/>
    <col min="7628" max="7628" width="8.42578125" style="182" customWidth="1"/>
    <col min="7629" max="7629" width="8.85546875" style="182" customWidth="1"/>
    <col min="7630" max="7630" width="8.5703125" style="182" customWidth="1"/>
    <col min="7631" max="7631" width="9" style="182" customWidth="1"/>
    <col min="7632" max="7632" width="8.42578125" style="182" customWidth="1"/>
    <col min="7633" max="7633" width="36.5703125" style="182" customWidth="1"/>
    <col min="7634" max="7634" width="13" style="182" customWidth="1"/>
    <col min="7635" max="7635" width="42.42578125" style="182" customWidth="1"/>
    <col min="7636" max="7636" width="11.140625" style="182" customWidth="1"/>
    <col min="7637" max="7637" width="10.42578125" style="182" customWidth="1"/>
    <col min="7638" max="7640" width="9.140625" style="182" customWidth="1"/>
    <col min="7641" max="7641" width="9.5703125" style="182" customWidth="1"/>
    <col min="7642" max="7642" width="10.140625" style="182" customWidth="1"/>
    <col min="7643" max="7643" width="7.85546875" style="182" customWidth="1"/>
    <col min="7644" max="7644" width="11.140625" style="182" customWidth="1"/>
    <col min="7645" max="7876" width="9.140625" style="182"/>
    <col min="7877" max="7878" width="10.7109375" style="182" customWidth="1"/>
    <col min="7879" max="7879" width="8.85546875" style="182" customWidth="1"/>
    <col min="7880" max="7880" width="27" style="182" customWidth="1"/>
    <col min="7881" max="7881" width="15" style="182" customWidth="1"/>
    <col min="7882" max="7882" width="14.7109375" style="182" customWidth="1"/>
    <col min="7883" max="7883" width="8" style="182" customWidth="1"/>
    <col min="7884" max="7884" width="8.42578125" style="182" customWidth="1"/>
    <col min="7885" max="7885" width="8.85546875" style="182" customWidth="1"/>
    <col min="7886" max="7886" width="8.5703125" style="182" customWidth="1"/>
    <col min="7887" max="7887" width="9" style="182" customWidth="1"/>
    <col min="7888" max="7888" width="8.42578125" style="182" customWidth="1"/>
    <col min="7889" max="7889" width="36.5703125" style="182" customWidth="1"/>
    <col min="7890" max="7890" width="13" style="182" customWidth="1"/>
    <col min="7891" max="7891" width="42.42578125" style="182" customWidth="1"/>
    <col min="7892" max="7892" width="11.140625" style="182" customWidth="1"/>
    <col min="7893" max="7893" width="10.42578125" style="182" customWidth="1"/>
    <col min="7894" max="7896" width="9.140625" style="182" customWidth="1"/>
    <col min="7897" max="7897" width="9.5703125" style="182" customWidth="1"/>
    <col min="7898" max="7898" width="10.140625" style="182" customWidth="1"/>
    <col min="7899" max="7899" width="7.85546875" style="182" customWidth="1"/>
    <col min="7900" max="7900" width="11.140625" style="182" customWidth="1"/>
    <col min="7901" max="8132" width="9.140625" style="182"/>
    <col min="8133" max="8134" width="10.7109375" style="182" customWidth="1"/>
    <col min="8135" max="8135" width="8.85546875" style="182" customWidth="1"/>
    <col min="8136" max="8136" width="27" style="182" customWidth="1"/>
    <col min="8137" max="8137" width="15" style="182" customWidth="1"/>
    <col min="8138" max="8138" width="14.7109375" style="182" customWidth="1"/>
    <col min="8139" max="8139" width="8" style="182" customWidth="1"/>
    <col min="8140" max="8140" width="8.42578125" style="182" customWidth="1"/>
    <col min="8141" max="8141" width="8.85546875" style="182" customWidth="1"/>
    <col min="8142" max="8142" width="8.5703125" style="182" customWidth="1"/>
    <col min="8143" max="8143" width="9" style="182" customWidth="1"/>
    <col min="8144" max="8144" width="8.42578125" style="182" customWidth="1"/>
    <col min="8145" max="8145" width="36.5703125" style="182" customWidth="1"/>
    <col min="8146" max="8146" width="13" style="182" customWidth="1"/>
    <col min="8147" max="8147" width="42.42578125" style="182" customWidth="1"/>
    <col min="8148" max="8148" width="11.140625" style="182" customWidth="1"/>
    <col min="8149" max="8149" width="10.42578125" style="182" customWidth="1"/>
    <col min="8150" max="8152" width="9.140625" style="182" customWidth="1"/>
    <col min="8153" max="8153" width="9.5703125" style="182" customWidth="1"/>
    <col min="8154" max="8154" width="10.140625" style="182" customWidth="1"/>
    <col min="8155" max="8155" width="7.85546875" style="182" customWidth="1"/>
    <col min="8156" max="8156" width="11.140625" style="182" customWidth="1"/>
    <col min="8157" max="8388" width="9.140625" style="182"/>
    <col min="8389" max="8390" width="10.7109375" style="182" customWidth="1"/>
    <col min="8391" max="8391" width="8.85546875" style="182" customWidth="1"/>
    <col min="8392" max="8392" width="27" style="182" customWidth="1"/>
    <col min="8393" max="8393" width="15" style="182" customWidth="1"/>
    <col min="8394" max="8394" width="14.7109375" style="182" customWidth="1"/>
    <col min="8395" max="8395" width="8" style="182" customWidth="1"/>
    <col min="8396" max="8396" width="8.42578125" style="182" customWidth="1"/>
    <col min="8397" max="8397" width="8.85546875" style="182" customWidth="1"/>
    <col min="8398" max="8398" width="8.5703125" style="182" customWidth="1"/>
    <col min="8399" max="8399" width="9" style="182" customWidth="1"/>
    <col min="8400" max="8400" width="8.42578125" style="182" customWidth="1"/>
    <col min="8401" max="8401" width="36.5703125" style="182" customWidth="1"/>
    <col min="8402" max="8402" width="13" style="182" customWidth="1"/>
    <col min="8403" max="8403" width="42.42578125" style="182" customWidth="1"/>
    <col min="8404" max="8404" width="11.140625" style="182" customWidth="1"/>
    <col min="8405" max="8405" width="10.42578125" style="182" customWidth="1"/>
    <col min="8406" max="8408" width="9.140625" style="182" customWidth="1"/>
    <col min="8409" max="8409" width="9.5703125" style="182" customWidth="1"/>
    <col min="8410" max="8410" width="10.140625" style="182" customWidth="1"/>
    <col min="8411" max="8411" width="7.85546875" style="182" customWidth="1"/>
    <col min="8412" max="8412" width="11.140625" style="182" customWidth="1"/>
    <col min="8413" max="8644" width="9.140625" style="182"/>
    <col min="8645" max="8646" width="10.7109375" style="182" customWidth="1"/>
    <col min="8647" max="8647" width="8.85546875" style="182" customWidth="1"/>
    <col min="8648" max="8648" width="27" style="182" customWidth="1"/>
    <col min="8649" max="8649" width="15" style="182" customWidth="1"/>
    <col min="8650" max="8650" width="14.7109375" style="182" customWidth="1"/>
    <col min="8651" max="8651" width="8" style="182" customWidth="1"/>
    <col min="8652" max="8652" width="8.42578125" style="182" customWidth="1"/>
    <col min="8653" max="8653" width="8.85546875" style="182" customWidth="1"/>
    <col min="8654" max="8654" width="8.5703125" style="182" customWidth="1"/>
    <col min="8655" max="8655" width="9" style="182" customWidth="1"/>
    <col min="8656" max="8656" width="8.42578125" style="182" customWidth="1"/>
    <col min="8657" max="8657" width="36.5703125" style="182" customWidth="1"/>
    <col min="8658" max="8658" width="13" style="182" customWidth="1"/>
    <col min="8659" max="8659" width="42.42578125" style="182" customWidth="1"/>
    <col min="8660" max="8660" width="11.140625" style="182" customWidth="1"/>
    <col min="8661" max="8661" width="10.42578125" style="182" customWidth="1"/>
    <col min="8662" max="8664" width="9.140625" style="182" customWidth="1"/>
    <col min="8665" max="8665" width="9.5703125" style="182" customWidth="1"/>
    <col min="8666" max="8666" width="10.140625" style="182" customWidth="1"/>
    <col min="8667" max="8667" width="7.85546875" style="182" customWidth="1"/>
    <col min="8668" max="8668" width="11.140625" style="182" customWidth="1"/>
    <col min="8669" max="8900" width="9.140625" style="182"/>
    <col min="8901" max="8902" width="10.7109375" style="182" customWidth="1"/>
    <col min="8903" max="8903" width="8.85546875" style="182" customWidth="1"/>
    <col min="8904" max="8904" width="27" style="182" customWidth="1"/>
    <col min="8905" max="8905" width="15" style="182" customWidth="1"/>
    <col min="8906" max="8906" width="14.7109375" style="182" customWidth="1"/>
    <col min="8907" max="8907" width="8" style="182" customWidth="1"/>
    <col min="8908" max="8908" width="8.42578125" style="182" customWidth="1"/>
    <col min="8909" max="8909" width="8.85546875" style="182" customWidth="1"/>
    <col min="8910" max="8910" width="8.5703125" style="182" customWidth="1"/>
    <col min="8911" max="8911" width="9" style="182" customWidth="1"/>
    <col min="8912" max="8912" width="8.42578125" style="182" customWidth="1"/>
    <col min="8913" max="8913" width="36.5703125" style="182" customWidth="1"/>
    <col min="8914" max="8914" width="13" style="182" customWidth="1"/>
    <col min="8915" max="8915" width="42.42578125" style="182" customWidth="1"/>
    <col min="8916" max="8916" width="11.140625" style="182" customWidth="1"/>
    <col min="8917" max="8917" width="10.42578125" style="182" customWidth="1"/>
    <col min="8918" max="8920" width="9.140625" style="182" customWidth="1"/>
    <col min="8921" max="8921" width="9.5703125" style="182" customWidth="1"/>
    <col min="8922" max="8922" width="10.140625" style="182" customWidth="1"/>
    <col min="8923" max="8923" width="7.85546875" style="182" customWidth="1"/>
    <col min="8924" max="8924" width="11.140625" style="182" customWidth="1"/>
    <col min="8925" max="9156" width="9.140625" style="182"/>
    <col min="9157" max="9158" width="10.7109375" style="182" customWidth="1"/>
    <col min="9159" max="9159" width="8.85546875" style="182" customWidth="1"/>
    <col min="9160" max="9160" width="27" style="182" customWidth="1"/>
    <col min="9161" max="9161" width="15" style="182" customWidth="1"/>
    <col min="9162" max="9162" width="14.7109375" style="182" customWidth="1"/>
    <col min="9163" max="9163" width="8" style="182" customWidth="1"/>
    <col min="9164" max="9164" width="8.42578125" style="182" customWidth="1"/>
    <col min="9165" max="9165" width="8.85546875" style="182" customWidth="1"/>
    <col min="9166" max="9166" width="8.5703125" style="182" customWidth="1"/>
    <col min="9167" max="9167" width="9" style="182" customWidth="1"/>
    <col min="9168" max="9168" width="8.42578125" style="182" customWidth="1"/>
    <col min="9169" max="9169" width="36.5703125" style="182" customWidth="1"/>
    <col min="9170" max="9170" width="13" style="182" customWidth="1"/>
    <col min="9171" max="9171" width="42.42578125" style="182" customWidth="1"/>
    <col min="9172" max="9172" width="11.140625" style="182" customWidth="1"/>
    <col min="9173" max="9173" width="10.42578125" style="182" customWidth="1"/>
    <col min="9174" max="9176" width="9.140625" style="182" customWidth="1"/>
    <col min="9177" max="9177" width="9.5703125" style="182" customWidth="1"/>
    <col min="9178" max="9178" width="10.140625" style="182" customWidth="1"/>
    <col min="9179" max="9179" width="7.85546875" style="182" customWidth="1"/>
    <col min="9180" max="9180" width="11.140625" style="182" customWidth="1"/>
    <col min="9181" max="9412" width="9.140625" style="182"/>
    <col min="9413" max="9414" width="10.7109375" style="182" customWidth="1"/>
    <col min="9415" max="9415" width="8.85546875" style="182" customWidth="1"/>
    <col min="9416" max="9416" width="27" style="182" customWidth="1"/>
    <col min="9417" max="9417" width="15" style="182" customWidth="1"/>
    <col min="9418" max="9418" width="14.7109375" style="182" customWidth="1"/>
    <col min="9419" max="9419" width="8" style="182" customWidth="1"/>
    <col min="9420" max="9420" width="8.42578125" style="182" customWidth="1"/>
    <col min="9421" max="9421" width="8.85546875" style="182" customWidth="1"/>
    <col min="9422" max="9422" width="8.5703125" style="182" customWidth="1"/>
    <col min="9423" max="9423" width="9" style="182" customWidth="1"/>
    <col min="9424" max="9424" width="8.42578125" style="182" customWidth="1"/>
    <col min="9425" max="9425" width="36.5703125" style="182" customWidth="1"/>
    <col min="9426" max="9426" width="13" style="182" customWidth="1"/>
    <col min="9427" max="9427" width="42.42578125" style="182" customWidth="1"/>
    <col min="9428" max="9428" width="11.140625" style="182" customWidth="1"/>
    <col min="9429" max="9429" width="10.42578125" style="182" customWidth="1"/>
    <col min="9430" max="9432" width="9.140625" style="182" customWidth="1"/>
    <col min="9433" max="9433" width="9.5703125" style="182" customWidth="1"/>
    <col min="9434" max="9434" width="10.140625" style="182" customWidth="1"/>
    <col min="9435" max="9435" width="7.85546875" style="182" customWidth="1"/>
    <col min="9436" max="9436" width="11.140625" style="182" customWidth="1"/>
    <col min="9437" max="9668" width="9.140625" style="182"/>
    <col min="9669" max="9670" width="10.7109375" style="182" customWidth="1"/>
    <col min="9671" max="9671" width="8.85546875" style="182" customWidth="1"/>
    <col min="9672" max="9672" width="27" style="182" customWidth="1"/>
    <col min="9673" max="9673" width="15" style="182" customWidth="1"/>
    <col min="9674" max="9674" width="14.7109375" style="182" customWidth="1"/>
    <col min="9675" max="9675" width="8" style="182" customWidth="1"/>
    <col min="9676" max="9676" width="8.42578125" style="182" customWidth="1"/>
    <col min="9677" max="9677" width="8.85546875" style="182" customWidth="1"/>
    <col min="9678" max="9678" width="8.5703125" style="182" customWidth="1"/>
    <col min="9679" max="9679" width="9" style="182" customWidth="1"/>
    <col min="9680" max="9680" width="8.42578125" style="182" customWidth="1"/>
    <col min="9681" max="9681" width="36.5703125" style="182" customWidth="1"/>
    <col min="9682" max="9682" width="13" style="182" customWidth="1"/>
    <col min="9683" max="9683" width="42.42578125" style="182" customWidth="1"/>
    <col min="9684" max="9684" width="11.140625" style="182" customWidth="1"/>
    <col min="9685" max="9685" width="10.42578125" style="182" customWidth="1"/>
    <col min="9686" max="9688" width="9.140625" style="182" customWidth="1"/>
    <col min="9689" max="9689" width="9.5703125" style="182" customWidth="1"/>
    <col min="9690" max="9690" width="10.140625" style="182" customWidth="1"/>
    <col min="9691" max="9691" width="7.85546875" style="182" customWidth="1"/>
    <col min="9692" max="9692" width="11.140625" style="182" customWidth="1"/>
    <col min="9693" max="9924" width="9.140625" style="182"/>
    <col min="9925" max="9926" width="10.7109375" style="182" customWidth="1"/>
    <col min="9927" max="9927" width="8.85546875" style="182" customWidth="1"/>
    <col min="9928" max="9928" width="27" style="182" customWidth="1"/>
    <col min="9929" max="9929" width="15" style="182" customWidth="1"/>
    <col min="9930" max="9930" width="14.7109375" style="182" customWidth="1"/>
    <col min="9931" max="9931" width="8" style="182" customWidth="1"/>
    <col min="9932" max="9932" width="8.42578125" style="182" customWidth="1"/>
    <col min="9933" max="9933" width="8.85546875" style="182" customWidth="1"/>
    <col min="9934" max="9934" width="8.5703125" style="182" customWidth="1"/>
    <col min="9935" max="9935" width="9" style="182" customWidth="1"/>
    <col min="9936" max="9936" width="8.42578125" style="182" customWidth="1"/>
    <col min="9937" max="9937" width="36.5703125" style="182" customWidth="1"/>
    <col min="9938" max="9938" width="13" style="182" customWidth="1"/>
    <col min="9939" max="9939" width="42.42578125" style="182" customWidth="1"/>
    <col min="9940" max="9940" width="11.140625" style="182" customWidth="1"/>
    <col min="9941" max="9941" width="10.42578125" style="182" customWidth="1"/>
    <col min="9942" max="9944" width="9.140625" style="182" customWidth="1"/>
    <col min="9945" max="9945" width="9.5703125" style="182" customWidth="1"/>
    <col min="9946" max="9946" width="10.140625" style="182" customWidth="1"/>
    <col min="9947" max="9947" width="7.85546875" style="182" customWidth="1"/>
    <col min="9948" max="9948" width="11.140625" style="182" customWidth="1"/>
    <col min="9949" max="10180" width="9.140625" style="182"/>
    <col min="10181" max="10182" width="10.7109375" style="182" customWidth="1"/>
    <col min="10183" max="10183" width="8.85546875" style="182" customWidth="1"/>
    <col min="10184" max="10184" width="27" style="182" customWidth="1"/>
    <col min="10185" max="10185" width="15" style="182" customWidth="1"/>
    <col min="10186" max="10186" width="14.7109375" style="182" customWidth="1"/>
    <col min="10187" max="10187" width="8" style="182" customWidth="1"/>
    <col min="10188" max="10188" width="8.42578125" style="182" customWidth="1"/>
    <col min="10189" max="10189" width="8.85546875" style="182" customWidth="1"/>
    <col min="10190" max="10190" width="8.5703125" style="182" customWidth="1"/>
    <col min="10191" max="10191" width="9" style="182" customWidth="1"/>
    <col min="10192" max="10192" width="8.42578125" style="182" customWidth="1"/>
    <col min="10193" max="10193" width="36.5703125" style="182" customWidth="1"/>
    <col min="10194" max="10194" width="13" style="182" customWidth="1"/>
    <col min="10195" max="10195" width="42.42578125" style="182" customWidth="1"/>
    <col min="10196" max="10196" width="11.140625" style="182" customWidth="1"/>
    <col min="10197" max="10197" width="10.42578125" style="182" customWidth="1"/>
    <col min="10198" max="10200" width="9.140625" style="182" customWidth="1"/>
    <col min="10201" max="10201" width="9.5703125" style="182" customWidth="1"/>
    <col min="10202" max="10202" width="10.140625" style="182" customWidth="1"/>
    <col min="10203" max="10203" width="7.85546875" style="182" customWidth="1"/>
    <col min="10204" max="10204" width="11.140625" style="182" customWidth="1"/>
    <col min="10205" max="10436" width="9.140625" style="182"/>
    <col min="10437" max="10438" width="10.7109375" style="182" customWidth="1"/>
    <col min="10439" max="10439" width="8.85546875" style="182" customWidth="1"/>
    <col min="10440" max="10440" width="27" style="182" customWidth="1"/>
    <col min="10441" max="10441" width="15" style="182" customWidth="1"/>
    <col min="10442" max="10442" width="14.7109375" style="182" customWidth="1"/>
    <col min="10443" max="10443" width="8" style="182" customWidth="1"/>
    <col min="10444" max="10444" width="8.42578125" style="182" customWidth="1"/>
    <col min="10445" max="10445" width="8.85546875" style="182" customWidth="1"/>
    <col min="10446" max="10446" width="8.5703125" style="182" customWidth="1"/>
    <col min="10447" max="10447" width="9" style="182" customWidth="1"/>
    <col min="10448" max="10448" width="8.42578125" style="182" customWidth="1"/>
    <col min="10449" max="10449" width="36.5703125" style="182" customWidth="1"/>
    <col min="10450" max="10450" width="13" style="182" customWidth="1"/>
    <col min="10451" max="10451" width="42.42578125" style="182" customWidth="1"/>
    <col min="10452" max="10452" width="11.140625" style="182" customWidth="1"/>
    <col min="10453" max="10453" width="10.42578125" style="182" customWidth="1"/>
    <col min="10454" max="10456" width="9.140625" style="182" customWidth="1"/>
    <col min="10457" max="10457" width="9.5703125" style="182" customWidth="1"/>
    <col min="10458" max="10458" width="10.140625" style="182" customWidth="1"/>
    <col min="10459" max="10459" width="7.85546875" style="182" customWidth="1"/>
    <col min="10460" max="10460" width="11.140625" style="182" customWidth="1"/>
    <col min="10461" max="10692" width="9.140625" style="182"/>
    <col min="10693" max="10694" width="10.7109375" style="182" customWidth="1"/>
    <col min="10695" max="10695" width="8.85546875" style="182" customWidth="1"/>
    <col min="10696" max="10696" width="27" style="182" customWidth="1"/>
    <col min="10697" max="10697" width="15" style="182" customWidth="1"/>
    <col min="10698" max="10698" width="14.7109375" style="182" customWidth="1"/>
    <col min="10699" max="10699" width="8" style="182" customWidth="1"/>
    <col min="10700" max="10700" width="8.42578125" style="182" customWidth="1"/>
    <col min="10701" max="10701" width="8.85546875" style="182" customWidth="1"/>
    <col min="10702" max="10702" width="8.5703125" style="182" customWidth="1"/>
    <col min="10703" max="10703" width="9" style="182" customWidth="1"/>
    <col min="10704" max="10704" width="8.42578125" style="182" customWidth="1"/>
    <col min="10705" max="10705" width="36.5703125" style="182" customWidth="1"/>
    <col min="10706" max="10706" width="13" style="182" customWidth="1"/>
    <col min="10707" max="10707" width="42.42578125" style="182" customWidth="1"/>
    <col min="10708" max="10708" width="11.140625" style="182" customWidth="1"/>
    <col min="10709" max="10709" width="10.42578125" style="182" customWidth="1"/>
    <col min="10710" max="10712" width="9.140625" style="182" customWidth="1"/>
    <col min="10713" max="10713" width="9.5703125" style="182" customWidth="1"/>
    <col min="10714" max="10714" width="10.140625" style="182" customWidth="1"/>
    <col min="10715" max="10715" width="7.85546875" style="182" customWidth="1"/>
    <col min="10716" max="10716" width="11.140625" style="182" customWidth="1"/>
    <col min="10717" max="10948" width="9.140625" style="182"/>
    <col min="10949" max="10950" width="10.7109375" style="182" customWidth="1"/>
    <col min="10951" max="10951" width="8.85546875" style="182" customWidth="1"/>
    <col min="10952" max="10952" width="27" style="182" customWidth="1"/>
    <col min="10953" max="10953" width="15" style="182" customWidth="1"/>
    <col min="10954" max="10954" width="14.7109375" style="182" customWidth="1"/>
    <col min="10955" max="10955" width="8" style="182" customWidth="1"/>
    <col min="10956" max="10956" width="8.42578125" style="182" customWidth="1"/>
    <col min="10957" max="10957" width="8.85546875" style="182" customWidth="1"/>
    <col min="10958" max="10958" width="8.5703125" style="182" customWidth="1"/>
    <col min="10959" max="10959" width="9" style="182" customWidth="1"/>
    <col min="10960" max="10960" width="8.42578125" style="182" customWidth="1"/>
    <col min="10961" max="10961" width="36.5703125" style="182" customWidth="1"/>
    <col min="10962" max="10962" width="13" style="182" customWidth="1"/>
    <col min="10963" max="10963" width="42.42578125" style="182" customWidth="1"/>
    <col min="10964" max="10964" width="11.140625" style="182" customWidth="1"/>
    <col min="10965" max="10965" width="10.42578125" style="182" customWidth="1"/>
    <col min="10966" max="10968" width="9.140625" style="182" customWidth="1"/>
    <col min="10969" max="10969" width="9.5703125" style="182" customWidth="1"/>
    <col min="10970" max="10970" width="10.140625" style="182" customWidth="1"/>
    <col min="10971" max="10971" width="7.85546875" style="182" customWidth="1"/>
    <col min="10972" max="10972" width="11.140625" style="182" customWidth="1"/>
    <col min="10973" max="11204" width="9.140625" style="182"/>
    <col min="11205" max="11206" width="10.7109375" style="182" customWidth="1"/>
    <col min="11207" max="11207" width="8.85546875" style="182" customWidth="1"/>
    <col min="11208" max="11208" width="27" style="182" customWidth="1"/>
    <col min="11209" max="11209" width="15" style="182" customWidth="1"/>
    <col min="11210" max="11210" width="14.7109375" style="182" customWidth="1"/>
    <col min="11211" max="11211" width="8" style="182" customWidth="1"/>
    <col min="11212" max="11212" width="8.42578125" style="182" customWidth="1"/>
    <col min="11213" max="11213" width="8.85546875" style="182" customWidth="1"/>
    <col min="11214" max="11214" width="8.5703125" style="182" customWidth="1"/>
    <col min="11215" max="11215" width="9" style="182" customWidth="1"/>
    <col min="11216" max="11216" width="8.42578125" style="182" customWidth="1"/>
    <col min="11217" max="11217" width="36.5703125" style="182" customWidth="1"/>
    <col min="11218" max="11218" width="13" style="182" customWidth="1"/>
    <col min="11219" max="11219" width="42.42578125" style="182" customWidth="1"/>
    <col min="11220" max="11220" width="11.140625" style="182" customWidth="1"/>
    <col min="11221" max="11221" width="10.42578125" style="182" customWidth="1"/>
    <col min="11222" max="11224" width="9.140625" style="182" customWidth="1"/>
    <col min="11225" max="11225" width="9.5703125" style="182" customWidth="1"/>
    <col min="11226" max="11226" width="10.140625" style="182" customWidth="1"/>
    <col min="11227" max="11227" width="7.85546875" style="182" customWidth="1"/>
    <col min="11228" max="11228" width="11.140625" style="182" customWidth="1"/>
    <col min="11229" max="11460" width="9.140625" style="182"/>
    <col min="11461" max="11462" width="10.7109375" style="182" customWidth="1"/>
    <col min="11463" max="11463" width="8.85546875" style="182" customWidth="1"/>
    <col min="11464" max="11464" width="27" style="182" customWidth="1"/>
    <col min="11465" max="11465" width="15" style="182" customWidth="1"/>
    <col min="11466" max="11466" width="14.7109375" style="182" customWidth="1"/>
    <col min="11467" max="11467" width="8" style="182" customWidth="1"/>
    <col min="11468" max="11468" width="8.42578125" style="182" customWidth="1"/>
    <col min="11469" max="11469" width="8.85546875" style="182" customWidth="1"/>
    <col min="11470" max="11470" width="8.5703125" style="182" customWidth="1"/>
    <col min="11471" max="11471" width="9" style="182" customWidth="1"/>
    <col min="11472" max="11472" width="8.42578125" style="182" customWidth="1"/>
    <col min="11473" max="11473" width="36.5703125" style="182" customWidth="1"/>
    <col min="11474" max="11474" width="13" style="182" customWidth="1"/>
    <col min="11475" max="11475" width="42.42578125" style="182" customWidth="1"/>
    <col min="11476" max="11476" width="11.140625" style="182" customWidth="1"/>
    <col min="11477" max="11477" width="10.42578125" style="182" customWidth="1"/>
    <col min="11478" max="11480" width="9.140625" style="182" customWidth="1"/>
    <col min="11481" max="11481" width="9.5703125" style="182" customWidth="1"/>
    <col min="11482" max="11482" width="10.140625" style="182" customWidth="1"/>
    <col min="11483" max="11483" width="7.85546875" style="182" customWidth="1"/>
    <col min="11484" max="11484" width="11.140625" style="182" customWidth="1"/>
    <col min="11485" max="11716" width="9.140625" style="182"/>
    <col min="11717" max="11718" width="10.7109375" style="182" customWidth="1"/>
    <col min="11719" max="11719" width="8.85546875" style="182" customWidth="1"/>
    <col min="11720" max="11720" width="27" style="182" customWidth="1"/>
    <col min="11721" max="11721" width="15" style="182" customWidth="1"/>
    <col min="11722" max="11722" width="14.7109375" style="182" customWidth="1"/>
    <col min="11723" max="11723" width="8" style="182" customWidth="1"/>
    <col min="11724" max="11724" width="8.42578125" style="182" customWidth="1"/>
    <col min="11725" max="11725" width="8.85546875" style="182" customWidth="1"/>
    <col min="11726" max="11726" width="8.5703125" style="182" customWidth="1"/>
    <col min="11727" max="11727" width="9" style="182" customWidth="1"/>
    <col min="11728" max="11728" width="8.42578125" style="182" customWidth="1"/>
    <col min="11729" max="11729" width="36.5703125" style="182" customWidth="1"/>
    <col min="11730" max="11730" width="13" style="182" customWidth="1"/>
    <col min="11731" max="11731" width="42.42578125" style="182" customWidth="1"/>
    <col min="11732" max="11732" width="11.140625" style="182" customWidth="1"/>
    <col min="11733" max="11733" width="10.42578125" style="182" customWidth="1"/>
    <col min="11734" max="11736" width="9.140625" style="182" customWidth="1"/>
    <col min="11737" max="11737" width="9.5703125" style="182" customWidth="1"/>
    <col min="11738" max="11738" width="10.140625" style="182" customWidth="1"/>
    <col min="11739" max="11739" width="7.85546875" style="182" customWidth="1"/>
    <col min="11740" max="11740" width="11.140625" style="182" customWidth="1"/>
    <col min="11741" max="11972" width="9.140625" style="182"/>
    <col min="11973" max="11974" width="10.7109375" style="182" customWidth="1"/>
    <col min="11975" max="11975" width="8.85546875" style="182" customWidth="1"/>
    <col min="11976" max="11976" width="27" style="182" customWidth="1"/>
    <col min="11977" max="11977" width="15" style="182" customWidth="1"/>
    <col min="11978" max="11978" width="14.7109375" style="182" customWidth="1"/>
    <col min="11979" max="11979" width="8" style="182" customWidth="1"/>
    <col min="11980" max="11980" width="8.42578125" style="182" customWidth="1"/>
    <col min="11981" max="11981" width="8.85546875" style="182" customWidth="1"/>
    <col min="11982" max="11982" width="8.5703125" style="182" customWidth="1"/>
    <col min="11983" max="11983" width="9" style="182" customWidth="1"/>
    <col min="11984" max="11984" width="8.42578125" style="182" customWidth="1"/>
    <col min="11985" max="11985" width="36.5703125" style="182" customWidth="1"/>
    <col min="11986" max="11986" width="13" style="182" customWidth="1"/>
    <col min="11987" max="11987" width="42.42578125" style="182" customWidth="1"/>
    <col min="11988" max="11988" width="11.140625" style="182" customWidth="1"/>
    <col min="11989" max="11989" width="10.42578125" style="182" customWidth="1"/>
    <col min="11990" max="11992" width="9.140625" style="182" customWidth="1"/>
    <col min="11993" max="11993" width="9.5703125" style="182" customWidth="1"/>
    <col min="11994" max="11994" width="10.140625" style="182" customWidth="1"/>
    <col min="11995" max="11995" width="7.85546875" style="182" customWidth="1"/>
    <col min="11996" max="11996" width="11.140625" style="182" customWidth="1"/>
    <col min="11997" max="12228" width="9.140625" style="182"/>
    <col min="12229" max="12230" width="10.7109375" style="182" customWidth="1"/>
    <col min="12231" max="12231" width="8.85546875" style="182" customWidth="1"/>
    <col min="12232" max="12232" width="27" style="182" customWidth="1"/>
    <col min="12233" max="12233" width="15" style="182" customWidth="1"/>
    <col min="12234" max="12234" width="14.7109375" style="182" customWidth="1"/>
    <col min="12235" max="12235" width="8" style="182" customWidth="1"/>
    <col min="12236" max="12236" width="8.42578125" style="182" customWidth="1"/>
    <col min="12237" max="12237" width="8.85546875" style="182" customWidth="1"/>
    <col min="12238" max="12238" width="8.5703125" style="182" customWidth="1"/>
    <col min="12239" max="12239" width="9" style="182" customWidth="1"/>
    <col min="12240" max="12240" width="8.42578125" style="182" customWidth="1"/>
    <col min="12241" max="12241" width="36.5703125" style="182" customWidth="1"/>
    <col min="12242" max="12242" width="13" style="182" customWidth="1"/>
    <col min="12243" max="12243" width="42.42578125" style="182" customWidth="1"/>
    <col min="12244" max="12244" width="11.140625" style="182" customWidth="1"/>
    <col min="12245" max="12245" width="10.42578125" style="182" customWidth="1"/>
    <col min="12246" max="12248" width="9.140625" style="182" customWidth="1"/>
    <col min="12249" max="12249" width="9.5703125" style="182" customWidth="1"/>
    <col min="12250" max="12250" width="10.140625" style="182" customWidth="1"/>
    <col min="12251" max="12251" width="7.85546875" style="182" customWidth="1"/>
    <col min="12252" max="12252" width="11.140625" style="182" customWidth="1"/>
    <col min="12253" max="12484" width="9.140625" style="182"/>
    <col min="12485" max="12486" width="10.7109375" style="182" customWidth="1"/>
    <col min="12487" max="12487" width="8.85546875" style="182" customWidth="1"/>
    <col min="12488" max="12488" width="27" style="182" customWidth="1"/>
    <col min="12489" max="12489" width="15" style="182" customWidth="1"/>
    <col min="12490" max="12490" width="14.7109375" style="182" customWidth="1"/>
    <col min="12491" max="12491" width="8" style="182" customWidth="1"/>
    <col min="12492" max="12492" width="8.42578125" style="182" customWidth="1"/>
    <col min="12493" max="12493" width="8.85546875" style="182" customWidth="1"/>
    <col min="12494" max="12494" width="8.5703125" style="182" customWidth="1"/>
    <col min="12495" max="12495" width="9" style="182" customWidth="1"/>
    <col min="12496" max="12496" width="8.42578125" style="182" customWidth="1"/>
    <col min="12497" max="12497" width="36.5703125" style="182" customWidth="1"/>
    <col min="12498" max="12498" width="13" style="182" customWidth="1"/>
    <col min="12499" max="12499" width="42.42578125" style="182" customWidth="1"/>
    <col min="12500" max="12500" width="11.140625" style="182" customWidth="1"/>
    <col min="12501" max="12501" width="10.42578125" style="182" customWidth="1"/>
    <col min="12502" max="12504" width="9.140625" style="182" customWidth="1"/>
    <col min="12505" max="12505" width="9.5703125" style="182" customWidth="1"/>
    <col min="12506" max="12506" width="10.140625" style="182" customWidth="1"/>
    <col min="12507" max="12507" width="7.85546875" style="182" customWidth="1"/>
    <col min="12508" max="12508" width="11.140625" style="182" customWidth="1"/>
    <col min="12509" max="12740" width="9.140625" style="182"/>
    <col min="12741" max="12742" width="10.7109375" style="182" customWidth="1"/>
    <col min="12743" max="12743" width="8.85546875" style="182" customWidth="1"/>
    <col min="12744" max="12744" width="27" style="182" customWidth="1"/>
    <col min="12745" max="12745" width="15" style="182" customWidth="1"/>
    <col min="12746" max="12746" width="14.7109375" style="182" customWidth="1"/>
    <col min="12747" max="12747" width="8" style="182" customWidth="1"/>
    <col min="12748" max="12748" width="8.42578125" style="182" customWidth="1"/>
    <col min="12749" max="12749" width="8.85546875" style="182" customWidth="1"/>
    <col min="12750" max="12750" width="8.5703125" style="182" customWidth="1"/>
    <col min="12751" max="12751" width="9" style="182" customWidth="1"/>
    <col min="12752" max="12752" width="8.42578125" style="182" customWidth="1"/>
    <col min="12753" max="12753" width="36.5703125" style="182" customWidth="1"/>
    <col min="12754" max="12754" width="13" style="182" customWidth="1"/>
    <col min="12755" max="12755" width="42.42578125" style="182" customWidth="1"/>
    <col min="12756" max="12756" width="11.140625" style="182" customWidth="1"/>
    <col min="12757" max="12757" width="10.42578125" style="182" customWidth="1"/>
    <col min="12758" max="12760" width="9.140625" style="182" customWidth="1"/>
    <col min="12761" max="12761" width="9.5703125" style="182" customWidth="1"/>
    <col min="12762" max="12762" width="10.140625" style="182" customWidth="1"/>
    <col min="12763" max="12763" width="7.85546875" style="182" customWidth="1"/>
    <col min="12764" max="12764" width="11.140625" style="182" customWidth="1"/>
    <col min="12765" max="12996" width="9.140625" style="182"/>
    <col min="12997" max="12998" width="10.7109375" style="182" customWidth="1"/>
    <col min="12999" max="12999" width="8.85546875" style="182" customWidth="1"/>
    <col min="13000" max="13000" width="27" style="182" customWidth="1"/>
    <col min="13001" max="13001" width="15" style="182" customWidth="1"/>
    <col min="13002" max="13002" width="14.7109375" style="182" customWidth="1"/>
    <col min="13003" max="13003" width="8" style="182" customWidth="1"/>
    <col min="13004" max="13004" width="8.42578125" style="182" customWidth="1"/>
    <col min="13005" max="13005" width="8.85546875" style="182" customWidth="1"/>
    <col min="13006" max="13006" width="8.5703125" style="182" customWidth="1"/>
    <col min="13007" max="13007" width="9" style="182" customWidth="1"/>
    <col min="13008" max="13008" width="8.42578125" style="182" customWidth="1"/>
    <col min="13009" max="13009" width="36.5703125" style="182" customWidth="1"/>
    <col min="13010" max="13010" width="13" style="182" customWidth="1"/>
    <col min="13011" max="13011" width="42.42578125" style="182" customWidth="1"/>
    <col min="13012" max="13012" width="11.140625" style="182" customWidth="1"/>
    <col min="13013" max="13013" width="10.42578125" style="182" customWidth="1"/>
    <col min="13014" max="13016" width="9.140625" style="182" customWidth="1"/>
    <col min="13017" max="13017" width="9.5703125" style="182" customWidth="1"/>
    <col min="13018" max="13018" width="10.140625" style="182" customWidth="1"/>
    <col min="13019" max="13019" width="7.85546875" style="182" customWidth="1"/>
    <col min="13020" max="13020" width="11.140625" style="182" customWidth="1"/>
    <col min="13021" max="13252" width="9.140625" style="182"/>
    <col min="13253" max="13254" width="10.7109375" style="182" customWidth="1"/>
    <col min="13255" max="13255" width="8.85546875" style="182" customWidth="1"/>
    <col min="13256" max="13256" width="27" style="182" customWidth="1"/>
    <col min="13257" max="13257" width="15" style="182" customWidth="1"/>
    <col min="13258" max="13258" width="14.7109375" style="182" customWidth="1"/>
    <col min="13259" max="13259" width="8" style="182" customWidth="1"/>
    <col min="13260" max="13260" width="8.42578125" style="182" customWidth="1"/>
    <col min="13261" max="13261" width="8.85546875" style="182" customWidth="1"/>
    <col min="13262" max="13262" width="8.5703125" style="182" customWidth="1"/>
    <col min="13263" max="13263" width="9" style="182" customWidth="1"/>
    <col min="13264" max="13264" width="8.42578125" style="182" customWidth="1"/>
    <col min="13265" max="13265" width="36.5703125" style="182" customWidth="1"/>
    <col min="13266" max="13266" width="13" style="182" customWidth="1"/>
    <col min="13267" max="13267" width="42.42578125" style="182" customWidth="1"/>
    <col min="13268" max="13268" width="11.140625" style="182" customWidth="1"/>
    <col min="13269" max="13269" width="10.42578125" style="182" customWidth="1"/>
    <col min="13270" max="13272" width="9.140625" style="182" customWidth="1"/>
    <col min="13273" max="13273" width="9.5703125" style="182" customWidth="1"/>
    <col min="13274" max="13274" width="10.140625" style="182" customWidth="1"/>
    <col min="13275" max="13275" width="7.85546875" style="182" customWidth="1"/>
    <col min="13276" max="13276" width="11.140625" style="182" customWidth="1"/>
    <col min="13277" max="13508" width="9.140625" style="182"/>
    <col min="13509" max="13510" width="10.7109375" style="182" customWidth="1"/>
    <col min="13511" max="13511" width="8.85546875" style="182" customWidth="1"/>
    <col min="13512" max="13512" width="27" style="182" customWidth="1"/>
    <col min="13513" max="13513" width="15" style="182" customWidth="1"/>
    <col min="13514" max="13514" width="14.7109375" style="182" customWidth="1"/>
    <col min="13515" max="13515" width="8" style="182" customWidth="1"/>
    <col min="13516" max="13516" width="8.42578125" style="182" customWidth="1"/>
    <col min="13517" max="13517" width="8.85546875" style="182" customWidth="1"/>
    <col min="13518" max="13518" width="8.5703125" style="182" customWidth="1"/>
    <col min="13519" max="13519" width="9" style="182" customWidth="1"/>
    <col min="13520" max="13520" width="8.42578125" style="182" customWidth="1"/>
    <col min="13521" max="13521" width="36.5703125" style="182" customWidth="1"/>
    <col min="13522" max="13522" width="13" style="182" customWidth="1"/>
    <col min="13523" max="13523" width="42.42578125" style="182" customWidth="1"/>
    <col min="13524" max="13524" width="11.140625" style="182" customWidth="1"/>
    <col min="13525" max="13525" width="10.42578125" style="182" customWidth="1"/>
    <col min="13526" max="13528" width="9.140625" style="182" customWidth="1"/>
    <col min="13529" max="13529" width="9.5703125" style="182" customWidth="1"/>
    <col min="13530" max="13530" width="10.140625" style="182" customWidth="1"/>
    <col min="13531" max="13531" width="7.85546875" style="182" customWidth="1"/>
    <col min="13532" max="13532" width="11.140625" style="182" customWidth="1"/>
    <col min="13533" max="13764" width="9.140625" style="182"/>
    <col min="13765" max="13766" width="10.7109375" style="182" customWidth="1"/>
    <col min="13767" max="13767" width="8.85546875" style="182" customWidth="1"/>
    <col min="13768" max="13768" width="27" style="182" customWidth="1"/>
    <col min="13769" max="13769" width="15" style="182" customWidth="1"/>
    <col min="13770" max="13770" width="14.7109375" style="182" customWidth="1"/>
    <col min="13771" max="13771" width="8" style="182" customWidth="1"/>
    <col min="13772" max="13772" width="8.42578125" style="182" customWidth="1"/>
    <col min="13773" max="13773" width="8.85546875" style="182" customWidth="1"/>
    <col min="13774" max="13774" width="8.5703125" style="182" customWidth="1"/>
    <col min="13775" max="13775" width="9" style="182" customWidth="1"/>
    <col min="13776" max="13776" width="8.42578125" style="182" customWidth="1"/>
    <col min="13777" max="13777" width="36.5703125" style="182" customWidth="1"/>
    <col min="13778" max="13778" width="13" style="182" customWidth="1"/>
    <col min="13779" max="13779" width="42.42578125" style="182" customWidth="1"/>
    <col min="13780" max="13780" width="11.140625" style="182" customWidth="1"/>
    <col min="13781" max="13781" width="10.42578125" style="182" customWidth="1"/>
    <col min="13782" max="13784" width="9.140625" style="182" customWidth="1"/>
    <col min="13785" max="13785" width="9.5703125" style="182" customWidth="1"/>
    <col min="13786" max="13786" width="10.140625" style="182" customWidth="1"/>
    <col min="13787" max="13787" width="7.85546875" style="182" customWidth="1"/>
    <col min="13788" max="13788" width="11.140625" style="182" customWidth="1"/>
    <col min="13789" max="14020" width="9.140625" style="182"/>
    <col min="14021" max="14022" width="10.7109375" style="182" customWidth="1"/>
    <col min="14023" max="14023" width="8.85546875" style="182" customWidth="1"/>
    <col min="14024" max="14024" width="27" style="182" customWidth="1"/>
    <col min="14025" max="14025" width="15" style="182" customWidth="1"/>
    <col min="14026" max="14026" width="14.7109375" style="182" customWidth="1"/>
    <col min="14027" max="14027" width="8" style="182" customWidth="1"/>
    <col min="14028" max="14028" width="8.42578125" style="182" customWidth="1"/>
    <col min="14029" max="14029" width="8.85546875" style="182" customWidth="1"/>
    <col min="14030" max="14030" width="8.5703125" style="182" customWidth="1"/>
    <col min="14031" max="14031" width="9" style="182" customWidth="1"/>
    <col min="14032" max="14032" width="8.42578125" style="182" customWidth="1"/>
    <col min="14033" max="14033" width="36.5703125" style="182" customWidth="1"/>
    <col min="14034" max="14034" width="13" style="182" customWidth="1"/>
    <col min="14035" max="14035" width="42.42578125" style="182" customWidth="1"/>
    <col min="14036" max="14036" width="11.140625" style="182" customWidth="1"/>
    <col min="14037" max="14037" width="10.42578125" style="182" customWidth="1"/>
    <col min="14038" max="14040" width="9.140625" style="182" customWidth="1"/>
    <col min="14041" max="14041" width="9.5703125" style="182" customWidth="1"/>
    <col min="14042" max="14042" width="10.140625" style="182" customWidth="1"/>
    <col min="14043" max="14043" width="7.85546875" style="182" customWidth="1"/>
    <col min="14044" max="14044" width="11.140625" style="182" customWidth="1"/>
    <col min="14045" max="14276" width="9.140625" style="182"/>
    <col min="14277" max="14278" width="10.7109375" style="182" customWidth="1"/>
    <col min="14279" max="14279" width="8.85546875" style="182" customWidth="1"/>
    <col min="14280" max="14280" width="27" style="182" customWidth="1"/>
    <col min="14281" max="14281" width="15" style="182" customWidth="1"/>
    <col min="14282" max="14282" width="14.7109375" style="182" customWidth="1"/>
    <col min="14283" max="14283" width="8" style="182" customWidth="1"/>
    <col min="14284" max="14284" width="8.42578125" style="182" customWidth="1"/>
    <col min="14285" max="14285" width="8.85546875" style="182" customWidth="1"/>
    <col min="14286" max="14286" width="8.5703125" style="182" customWidth="1"/>
    <col min="14287" max="14287" width="9" style="182" customWidth="1"/>
    <col min="14288" max="14288" width="8.42578125" style="182" customWidth="1"/>
    <col min="14289" max="14289" width="36.5703125" style="182" customWidth="1"/>
    <col min="14290" max="14290" width="13" style="182" customWidth="1"/>
    <col min="14291" max="14291" width="42.42578125" style="182" customWidth="1"/>
    <col min="14292" max="14292" width="11.140625" style="182" customWidth="1"/>
    <col min="14293" max="14293" width="10.42578125" style="182" customWidth="1"/>
    <col min="14294" max="14296" width="9.140625" style="182" customWidth="1"/>
    <col min="14297" max="14297" width="9.5703125" style="182" customWidth="1"/>
    <col min="14298" max="14298" width="10.140625" style="182" customWidth="1"/>
    <col min="14299" max="14299" width="7.85546875" style="182" customWidth="1"/>
    <col min="14300" max="14300" width="11.140625" style="182" customWidth="1"/>
    <col min="14301" max="14532" width="9.140625" style="182"/>
    <col min="14533" max="14534" width="10.7109375" style="182" customWidth="1"/>
    <col min="14535" max="14535" width="8.85546875" style="182" customWidth="1"/>
    <col min="14536" max="14536" width="27" style="182" customWidth="1"/>
    <col min="14537" max="14537" width="15" style="182" customWidth="1"/>
    <col min="14538" max="14538" width="14.7109375" style="182" customWidth="1"/>
    <col min="14539" max="14539" width="8" style="182" customWidth="1"/>
    <col min="14540" max="14540" width="8.42578125" style="182" customWidth="1"/>
    <col min="14541" max="14541" width="8.85546875" style="182" customWidth="1"/>
    <col min="14542" max="14542" width="8.5703125" style="182" customWidth="1"/>
    <col min="14543" max="14543" width="9" style="182" customWidth="1"/>
    <col min="14544" max="14544" width="8.42578125" style="182" customWidth="1"/>
    <col min="14545" max="14545" width="36.5703125" style="182" customWidth="1"/>
    <col min="14546" max="14546" width="13" style="182" customWidth="1"/>
    <col min="14547" max="14547" width="42.42578125" style="182" customWidth="1"/>
    <col min="14548" max="14548" width="11.140625" style="182" customWidth="1"/>
    <col min="14549" max="14549" width="10.42578125" style="182" customWidth="1"/>
    <col min="14550" max="14552" width="9.140625" style="182" customWidth="1"/>
    <col min="14553" max="14553" width="9.5703125" style="182" customWidth="1"/>
    <col min="14554" max="14554" width="10.140625" style="182" customWidth="1"/>
    <col min="14555" max="14555" width="7.85546875" style="182" customWidth="1"/>
    <col min="14556" max="14556" width="11.140625" style="182" customWidth="1"/>
    <col min="14557" max="14788" width="9.140625" style="182"/>
    <col min="14789" max="14790" width="10.7109375" style="182" customWidth="1"/>
    <col min="14791" max="14791" width="8.85546875" style="182" customWidth="1"/>
    <col min="14792" max="14792" width="27" style="182" customWidth="1"/>
    <col min="14793" max="14793" width="15" style="182" customWidth="1"/>
    <col min="14794" max="14794" width="14.7109375" style="182" customWidth="1"/>
    <col min="14795" max="14795" width="8" style="182" customWidth="1"/>
    <col min="14796" max="14796" width="8.42578125" style="182" customWidth="1"/>
    <col min="14797" max="14797" width="8.85546875" style="182" customWidth="1"/>
    <col min="14798" max="14798" width="8.5703125" style="182" customWidth="1"/>
    <col min="14799" max="14799" width="9" style="182" customWidth="1"/>
    <col min="14800" max="14800" width="8.42578125" style="182" customWidth="1"/>
    <col min="14801" max="14801" width="36.5703125" style="182" customWidth="1"/>
    <col min="14802" max="14802" width="13" style="182" customWidth="1"/>
    <col min="14803" max="14803" width="42.42578125" style="182" customWidth="1"/>
    <col min="14804" max="14804" width="11.140625" style="182" customWidth="1"/>
    <col min="14805" max="14805" width="10.42578125" style="182" customWidth="1"/>
    <col min="14806" max="14808" width="9.140625" style="182" customWidth="1"/>
    <col min="14809" max="14809" width="9.5703125" style="182" customWidth="1"/>
    <col min="14810" max="14810" width="10.140625" style="182" customWidth="1"/>
    <col min="14811" max="14811" width="7.85546875" style="182" customWidth="1"/>
    <col min="14812" max="14812" width="11.140625" style="182" customWidth="1"/>
    <col min="14813" max="15044" width="9.140625" style="182"/>
    <col min="15045" max="15046" width="10.7109375" style="182" customWidth="1"/>
    <col min="15047" max="15047" width="8.85546875" style="182" customWidth="1"/>
    <col min="15048" max="15048" width="27" style="182" customWidth="1"/>
    <col min="15049" max="15049" width="15" style="182" customWidth="1"/>
    <col min="15050" max="15050" width="14.7109375" style="182" customWidth="1"/>
    <col min="15051" max="15051" width="8" style="182" customWidth="1"/>
    <col min="15052" max="15052" width="8.42578125" style="182" customWidth="1"/>
    <col min="15053" max="15053" width="8.85546875" style="182" customWidth="1"/>
    <col min="15054" max="15054" width="8.5703125" style="182" customWidth="1"/>
    <col min="15055" max="15055" width="9" style="182" customWidth="1"/>
    <col min="15056" max="15056" width="8.42578125" style="182" customWidth="1"/>
    <col min="15057" max="15057" width="36.5703125" style="182" customWidth="1"/>
    <col min="15058" max="15058" width="13" style="182" customWidth="1"/>
    <col min="15059" max="15059" width="42.42578125" style="182" customWidth="1"/>
    <col min="15060" max="15060" width="11.140625" style="182" customWidth="1"/>
    <col min="15061" max="15061" width="10.42578125" style="182" customWidth="1"/>
    <col min="15062" max="15064" width="9.140625" style="182" customWidth="1"/>
    <col min="15065" max="15065" width="9.5703125" style="182" customWidth="1"/>
    <col min="15066" max="15066" width="10.140625" style="182" customWidth="1"/>
    <col min="15067" max="15067" width="7.85546875" style="182" customWidth="1"/>
    <col min="15068" max="15068" width="11.140625" style="182" customWidth="1"/>
    <col min="15069" max="15300" width="9.140625" style="182"/>
    <col min="15301" max="15302" width="10.7109375" style="182" customWidth="1"/>
    <col min="15303" max="15303" width="8.85546875" style="182" customWidth="1"/>
    <col min="15304" max="15304" width="27" style="182" customWidth="1"/>
    <col min="15305" max="15305" width="15" style="182" customWidth="1"/>
    <col min="15306" max="15306" width="14.7109375" style="182" customWidth="1"/>
    <col min="15307" max="15307" width="8" style="182" customWidth="1"/>
    <col min="15308" max="15308" width="8.42578125" style="182" customWidth="1"/>
    <col min="15309" max="15309" width="8.85546875" style="182" customWidth="1"/>
    <col min="15310" max="15310" width="8.5703125" style="182" customWidth="1"/>
    <col min="15311" max="15311" width="9" style="182" customWidth="1"/>
    <col min="15312" max="15312" width="8.42578125" style="182" customWidth="1"/>
    <col min="15313" max="15313" width="36.5703125" style="182" customWidth="1"/>
    <col min="15314" max="15314" width="13" style="182" customWidth="1"/>
    <col min="15315" max="15315" width="42.42578125" style="182" customWidth="1"/>
    <col min="15316" max="15316" width="11.140625" style="182" customWidth="1"/>
    <col min="15317" max="15317" width="10.42578125" style="182" customWidth="1"/>
    <col min="15318" max="15320" width="9.140625" style="182" customWidth="1"/>
    <col min="15321" max="15321" width="9.5703125" style="182" customWidth="1"/>
    <col min="15322" max="15322" width="10.140625" style="182" customWidth="1"/>
    <col min="15323" max="15323" width="7.85546875" style="182" customWidth="1"/>
    <col min="15324" max="15324" width="11.140625" style="182" customWidth="1"/>
    <col min="15325" max="15556" width="9.140625" style="182"/>
    <col min="15557" max="15558" width="10.7109375" style="182" customWidth="1"/>
    <col min="15559" max="15559" width="8.85546875" style="182" customWidth="1"/>
    <col min="15560" max="15560" width="27" style="182" customWidth="1"/>
    <col min="15561" max="15561" width="15" style="182" customWidth="1"/>
    <col min="15562" max="15562" width="14.7109375" style="182" customWidth="1"/>
    <col min="15563" max="15563" width="8" style="182" customWidth="1"/>
    <col min="15564" max="15564" width="8.42578125" style="182" customWidth="1"/>
    <col min="15565" max="15565" width="8.85546875" style="182" customWidth="1"/>
    <col min="15566" max="15566" width="8.5703125" style="182" customWidth="1"/>
    <col min="15567" max="15567" width="9" style="182" customWidth="1"/>
    <col min="15568" max="15568" width="8.42578125" style="182" customWidth="1"/>
    <col min="15569" max="15569" width="36.5703125" style="182" customWidth="1"/>
    <col min="15570" max="15570" width="13" style="182" customWidth="1"/>
    <col min="15571" max="15571" width="42.42578125" style="182" customWidth="1"/>
    <col min="15572" max="15572" width="11.140625" style="182" customWidth="1"/>
    <col min="15573" max="15573" width="10.42578125" style="182" customWidth="1"/>
    <col min="15574" max="15576" width="9.140625" style="182" customWidth="1"/>
    <col min="15577" max="15577" width="9.5703125" style="182" customWidth="1"/>
    <col min="15578" max="15578" width="10.140625" style="182" customWidth="1"/>
    <col min="15579" max="15579" width="7.85546875" style="182" customWidth="1"/>
    <col min="15580" max="15580" width="11.140625" style="182" customWidth="1"/>
    <col min="15581" max="15812" width="9.140625" style="182"/>
    <col min="15813" max="15814" width="10.7109375" style="182" customWidth="1"/>
    <col min="15815" max="15815" width="8.85546875" style="182" customWidth="1"/>
    <col min="15816" max="15816" width="27" style="182" customWidth="1"/>
    <col min="15817" max="15817" width="15" style="182" customWidth="1"/>
    <col min="15818" max="15818" width="14.7109375" style="182" customWidth="1"/>
    <col min="15819" max="15819" width="8" style="182" customWidth="1"/>
    <col min="15820" max="15820" width="8.42578125" style="182" customWidth="1"/>
    <col min="15821" max="15821" width="8.85546875" style="182" customWidth="1"/>
    <col min="15822" max="15822" width="8.5703125" style="182" customWidth="1"/>
    <col min="15823" max="15823" width="9" style="182" customWidth="1"/>
    <col min="15824" max="15824" width="8.42578125" style="182" customWidth="1"/>
    <col min="15825" max="15825" width="36.5703125" style="182" customWidth="1"/>
    <col min="15826" max="15826" width="13" style="182" customWidth="1"/>
    <col min="15827" max="15827" width="42.42578125" style="182" customWidth="1"/>
    <col min="15828" max="15828" width="11.140625" style="182" customWidth="1"/>
    <col min="15829" max="15829" width="10.42578125" style="182" customWidth="1"/>
    <col min="15830" max="15832" width="9.140625" style="182" customWidth="1"/>
    <col min="15833" max="15833" width="9.5703125" style="182" customWidth="1"/>
    <col min="15834" max="15834" width="10.140625" style="182" customWidth="1"/>
    <col min="15835" max="15835" width="7.85546875" style="182" customWidth="1"/>
    <col min="15836" max="15836" width="11.140625" style="182" customWidth="1"/>
    <col min="15837" max="16068" width="9.140625" style="182"/>
    <col min="16069" max="16070" width="10.7109375" style="182" customWidth="1"/>
    <col min="16071" max="16071" width="8.85546875" style="182" customWidth="1"/>
    <col min="16072" max="16072" width="27" style="182" customWidth="1"/>
    <col min="16073" max="16073" width="15" style="182" customWidth="1"/>
    <col min="16074" max="16074" width="14.7109375" style="182" customWidth="1"/>
    <col min="16075" max="16075" width="8" style="182" customWidth="1"/>
    <col min="16076" max="16076" width="8.42578125" style="182" customWidth="1"/>
    <col min="16077" max="16077" width="8.85546875" style="182" customWidth="1"/>
    <col min="16078" max="16078" width="8.5703125" style="182" customWidth="1"/>
    <col min="16079" max="16079" width="9" style="182" customWidth="1"/>
    <col min="16080" max="16080" width="8.42578125" style="182" customWidth="1"/>
    <col min="16081" max="16081" width="36.5703125" style="182" customWidth="1"/>
    <col min="16082" max="16082" width="13" style="182" customWidth="1"/>
    <col min="16083" max="16083" width="42.42578125" style="182" customWidth="1"/>
    <col min="16084" max="16084" width="11.140625" style="182" customWidth="1"/>
    <col min="16085" max="16085" width="10.42578125" style="182" customWidth="1"/>
    <col min="16086" max="16088" width="9.140625" style="182" customWidth="1"/>
    <col min="16089" max="16089" width="9.5703125" style="182" customWidth="1"/>
    <col min="16090" max="16090" width="10.140625" style="182" customWidth="1"/>
    <col min="16091" max="16091" width="7.85546875" style="182" customWidth="1"/>
    <col min="16092" max="16092" width="11.140625" style="182" customWidth="1"/>
    <col min="16093" max="16384" width="9.140625" style="182"/>
  </cols>
  <sheetData>
    <row r="1" spans="1:184" ht="17.25" customHeight="1">
      <c r="A1" s="236" t="s">
        <v>546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84" ht="15.75" hidden="1" customHeight="1">
      <c r="A2" s="237" t="s">
        <v>1161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84" ht="20.25" hidden="1" customHeight="1">
      <c r="A3" s="189"/>
      <c r="B3" s="189"/>
      <c r="C3" s="238" t="s">
        <v>1162</v>
      </c>
      <c r="D3" s="238"/>
      <c r="E3" s="238"/>
      <c r="F3" s="189"/>
      <c r="G3" s="189"/>
      <c r="H3" s="189"/>
      <c r="I3" s="189"/>
      <c r="J3" s="190"/>
      <c r="K3" s="189"/>
      <c r="L3" s="190"/>
    </row>
    <row r="4" spans="1:184" ht="14.25" hidden="1" customHeight="1">
      <c r="A4" s="191" t="s">
        <v>1163</v>
      </c>
      <c r="B4" s="191"/>
      <c r="C4" s="191"/>
      <c r="D4" s="192"/>
      <c r="E4" s="192"/>
      <c r="F4" s="193"/>
      <c r="G4" s="193"/>
      <c r="H4" s="193"/>
      <c r="I4" s="193"/>
      <c r="J4" s="192"/>
      <c r="K4" s="192"/>
      <c r="L4" s="194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</row>
    <row r="5" spans="1:184" ht="55.5" hidden="1" customHeight="1">
      <c r="A5" s="248" t="s">
        <v>547</v>
      </c>
      <c r="B5" s="248" t="s">
        <v>1115</v>
      </c>
      <c r="C5" s="248" t="s">
        <v>2</v>
      </c>
      <c r="D5" s="195" t="s">
        <v>6</v>
      </c>
      <c r="E5" s="195" t="s">
        <v>7</v>
      </c>
      <c r="F5" s="242" t="s">
        <v>495</v>
      </c>
      <c r="G5" s="243"/>
      <c r="H5" s="243"/>
      <c r="I5" s="244"/>
      <c r="J5" s="239" t="s">
        <v>496</v>
      </c>
      <c r="K5" s="239" t="s">
        <v>548</v>
      </c>
      <c r="L5" s="239" t="s">
        <v>497</v>
      </c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</row>
    <row r="6" spans="1:184" ht="42.75" hidden="1" customHeight="1">
      <c r="A6" s="249"/>
      <c r="B6" s="249"/>
      <c r="C6" s="249"/>
      <c r="D6" s="245" t="s">
        <v>19</v>
      </c>
      <c r="E6" s="245" t="s">
        <v>19</v>
      </c>
      <c r="F6" s="196" t="s">
        <v>498</v>
      </c>
      <c r="G6" s="197" t="s">
        <v>23</v>
      </c>
      <c r="H6" s="196" t="s">
        <v>549</v>
      </c>
      <c r="I6" s="196" t="s">
        <v>25</v>
      </c>
      <c r="J6" s="240"/>
      <c r="K6" s="241"/>
      <c r="L6" s="240"/>
    </row>
    <row r="7" spans="1:184" ht="15" hidden="1" customHeight="1">
      <c r="A7" s="249"/>
      <c r="B7" s="249"/>
      <c r="C7" s="249"/>
      <c r="D7" s="246"/>
      <c r="E7" s="246"/>
      <c r="F7" s="198" t="s">
        <v>26</v>
      </c>
      <c r="G7" s="198" t="s">
        <v>27</v>
      </c>
      <c r="H7" s="199" t="s">
        <v>28</v>
      </c>
      <c r="I7" s="199" t="s">
        <v>29</v>
      </c>
      <c r="J7" s="240"/>
      <c r="K7" s="200"/>
      <c r="L7" s="240"/>
    </row>
    <row r="8" spans="1:184" ht="16.5" hidden="1" customHeight="1">
      <c r="A8" s="249"/>
      <c r="B8" s="249"/>
      <c r="C8" s="249"/>
      <c r="D8" s="246"/>
      <c r="E8" s="246"/>
      <c r="F8" s="198" t="s">
        <v>34</v>
      </c>
      <c r="G8" s="198" t="s">
        <v>34</v>
      </c>
      <c r="H8" s="198" t="s">
        <v>34</v>
      </c>
      <c r="I8" s="198" t="s">
        <v>34</v>
      </c>
      <c r="J8" s="240"/>
      <c r="K8" s="200" t="s">
        <v>35</v>
      </c>
      <c r="L8" s="240"/>
    </row>
    <row r="9" spans="1:184" ht="11.25" hidden="1" customHeight="1">
      <c r="A9" s="250"/>
      <c r="B9" s="250"/>
      <c r="C9" s="250"/>
      <c r="D9" s="247"/>
      <c r="E9" s="247"/>
      <c r="F9" s="193">
        <f>SUM(F11:F305)</f>
        <v>48.29513888888323</v>
      </c>
      <c r="G9" s="193">
        <f>SUM(G11:G305)</f>
        <v>1.1180555555329192</v>
      </c>
      <c r="H9" s="193">
        <f>SUM(H11:H305)</f>
        <v>4.3486111110978527</v>
      </c>
      <c r="I9" s="193">
        <f>SUM(I11:I305)</f>
        <v>218.44791666664969</v>
      </c>
      <c r="J9" s="241"/>
      <c r="K9" s="200"/>
      <c r="L9" s="241"/>
    </row>
    <row r="10" spans="1:184" s="184" customFormat="1" ht="16.5" customHeight="1">
      <c r="A10" s="201">
        <v>1</v>
      </c>
      <c r="B10" s="201">
        <v>2</v>
      </c>
      <c r="C10" s="201">
        <v>3</v>
      </c>
      <c r="D10" s="201">
        <v>4</v>
      </c>
      <c r="E10" s="201">
        <v>5</v>
      </c>
      <c r="F10" s="201">
        <v>6</v>
      </c>
      <c r="G10" s="201">
        <v>7</v>
      </c>
      <c r="H10" s="201">
        <v>8</v>
      </c>
      <c r="I10" s="202">
        <v>9</v>
      </c>
      <c r="J10" s="202"/>
      <c r="K10" s="201">
        <v>11</v>
      </c>
      <c r="L10" s="203">
        <v>12</v>
      </c>
    </row>
    <row r="11" spans="1:184" ht="40.5" customHeight="1">
      <c r="A11" s="204" t="s">
        <v>1123</v>
      </c>
      <c r="B11" s="205">
        <v>311245</v>
      </c>
      <c r="C11" s="206" t="s">
        <v>1124</v>
      </c>
      <c r="D11" s="207">
        <v>43070</v>
      </c>
      <c r="E11" s="207">
        <v>43070.28125</v>
      </c>
      <c r="F11" s="193">
        <f t="shared" ref="F11:F24" si="0">IF(OR(E11="***",E11=""),0,IF(RIGHT(K11)="T",(+E11-D11),0))</f>
        <v>0</v>
      </c>
      <c r="G11" s="193">
        <f t="shared" ref="G11:G24" si="1">IF(OR(E11="***",E11=""),0,IF(RIGHT(K11)="U",(+E11-D11),0))</f>
        <v>0</v>
      </c>
      <c r="H11" s="193">
        <f t="shared" ref="H11:H24" si="2">IF(OR(E11="***",E11=""),0,IF(RIGHT(K11)="C",(+E11-D11),0))</f>
        <v>0</v>
      </c>
      <c r="I11" s="193">
        <f t="shared" ref="I11:I24" si="3">IF(OR(E11="***",E11=""),0,IF(RIGHT(K11)="D",(+E11-D11),0))</f>
        <v>0.28125</v>
      </c>
      <c r="J11" s="208" t="s">
        <v>1125</v>
      </c>
      <c r="K11" s="209" t="s">
        <v>46</v>
      </c>
      <c r="L11" s="210" t="s">
        <v>1164</v>
      </c>
    </row>
    <row r="12" spans="1:184" ht="40.5" customHeight="1">
      <c r="A12" s="204" t="s">
        <v>1123</v>
      </c>
      <c r="B12" s="205">
        <v>312004</v>
      </c>
      <c r="C12" s="209" t="s">
        <v>1124</v>
      </c>
      <c r="D12" s="207">
        <v>43070.5625</v>
      </c>
      <c r="E12" s="207">
        <v>43072.284722222219</v>
      </c>
      <c r="F12" s="193">
        <f t="shared" si="0"/>
        <v>0</v>
      </c>
      <c r="G12" s="193">
        <f t="shared" si="1"/>
        <v>0</v>
      </c>
      <c r="H12" s="193">
        <f t="shared" si="2"/>
        <v>0</v>
      </c>
      <c r="I12" s="193">
        <f t="shared" si="3"/>
        <v>1.7222222222189885</v>
      </c>
      <c r="J12" s="208" t="s">
        <v>1165</v>
      </c>
      <c r="K12" s="209" t="s">
        <v>46</v>
      </c>
      <c r="L12" s="210" t="s">
        <v>1164</v>
      </c>
    </row>
    <row r="13" spans="1:184" ht="40.5" customHeight="1">
      <c r="A13" s="204" t="s">
        <v>1123</v>
      </c>
      <c r="B13" s="205">
        <v>312027</v>
      </c>
      <c r="C13" s="209" t="s">
        <v>1124</v>
      </c>
      <c r="D13" s="207">
        <v>43073.974305555559</v>
      </c>
      <c r="E13" s="207">
        <v>43078.375</v>
      </c>
      <c r="F13" s="193">
        <f t="shared" si="0"/>
        <v>0</v>
      </c>
      <c r="G13" s="193">
        <f t="shared" si="1"/>
        <v>0</v>
      </c>
      <c r="H13" s="193">
        <f t="shared" si="2"/>
        <v>0</v>
      </c>
      <c r="I13" s="193">
        <f t="shared" si="3"/>
        <v>4.4006944444408873</v>
      </c>
      <c r="J13" s="208" t="s">
        <v>1166</v>
      </c>
      <c r="K13" s="209" t="s">
        <v>46</v>
      </c>
      <c r="L13" s="210" t="s">
        <v>1104</v>
      </c>
    </row>
    <row r="14" spans="1:184" ht="40.5" customHeight="1">
      <c r="A14" s="204" t="s">
        <v>1123</v>
      </c>
      <c r="B14" s="205">
        <v>312056</v>
      </c>
      <c r="C14" s="209" t="s">
        <v>1124</v>
      </c>
      <c r="D14" s="207">
        <v>43078.488194444442</v>
      </c>
      <c r="E14" s="207">
        <v>43083.443055555559</v>
      </c>
      <c r="F14" s="193">
        <f t="shared" si="0"/>
        <v>0</v>
      </c>
      <c r="G14" s="193">
        <f t="shared" si="1"/>
        <v>0</v>
      </c>
      <c r="H14" s="193">
        <f t="shared" si="2"/>
        <v>0</v>
      </c>
      <c r="I14" s="193">
        <f t="shared" si="3"/>
        <v>4.9548611111167702</v>
      </c>
      <c r="J14" s="208" t="s">
        <v>1167</v>
      </c>
      <c r="K14" s="209" t="s">
        <v>46</v>
      </c>
      <c r="L14" s="210" t="s">
        <v>1104</v>
      </c>
    </row>
    <row r="15" spans="1:184" ht="40.5" customHeight="1">
      <c r="A15" s="204" t="s">
        <v>1123</v>
      </c>
      <c r="B15" s="205">
        <v>312112</v>
      </c>
      <c r="C15" s="206" t="s">
        <v>1124</v>
      </c>
      <c r="D15" s="207">
        <v>43083.902777777781</v>
      </c>
      <c r="E15" s="207">
        <v>43091.451388888891</v>
      </c>
      <c r="F15" s="193">
        <f t="shared" si="0"/>
        <v>0</v>
      </c>
      <c r="G15" s="193">
        <f t="shared" si="1"/>
        <v>0</v>
      </c>
      <c r="H15" s="193">
        <f t="shared" si="2"/>
        <v>0</v>
      </c>
      <c r="I15" s="193">
        <f t="shared" si="3"/>
        <v>7.5486111111094942</v>
      </c>
      <c r="J15" s="208" t="s">
        <v>1168</v>
      </c>
      <c r="K15" s="209" t="s">
        <v>46</v>
      </c>
      <c r="L15" s="210" t="s">
        <v>1103</v>
      </c>
    </row>
    <row r="16" spans="1:184" ht="40.5" customHeight="1">
      <c r="A16" s="204" t="s">
        <v>1123</v>
      </c>
      <c r="B16" s="205">
        <v>312112</v>
      </c>
      <c r="C16" s="206" t="s">
        <v>1124</v>
      </c>
      <c r="D16" s="207">
        <v>43083.902777777781</v>
      </c>
      <c r="E16" s="207">
        <v>43091.451388888891</v>
      </c>
      <c r="F16" s="193">
        <f t="shared" si="0"/>
        <v>0</v>
      </c>
      <c r="G16" s="193">
        <f t="shared" si="1"/>
        <v>0</v>
      </c>
      <c r="H16" s="193">
        <f t="shared" si="2"/>
        <v>0</v>
      </c>
      <c r="I16" s="193">
        <f t="shared" si="3"/>
        <v>7.5486111111094942</v>
      </c>
      <c r="J16" s="208" t="s">
        <v>1168</v>
      </c>
      <c r="K16" s="209" t="s">
        <v>46</v>
      </c>
      <c r="L16" s="210" t="s">
        <v>1103</v>
      </c>
    </row>
    <row r="17" spans="1:12" ht="40.5" customHeight="1">
      <c r="A17" s="204" t="s">
        <v>1123</v>
      </c>
      <c r="B17" s="205">
        <v>312176</v>
      </c>
      <c r="C17" s="209" t="s">
        <v>1124</v>
      </c>
      <c r="D17" s="207">
        <v>43091.904861111114</v>
      </c>
      <c r="E17" s="207">
        <v>43097.315972222219</v>
      </c>
      <c r="F17" s="193">
        <f t="shared" si="0"/>
        <v>0</v>
      </c>
      <c r="G17" s="193">
        <f t="shared" si="1"/>
        <v>0</v>
      </c>
      <c r="H17" s="193">
        <f t="shared" si="2"/>
        <v>0</v>
      </c>
      <c r="I17" s="193">
        <f t="shared" si="3"/>
        <v>5.4111111111051287</v>
      </c>
      <c r="J17" s="208" t="s">
        <v>1169</v>
      </c>
      <c r="K17" s="209" t="s">
        <v>46</v>
      </c>
      <c r="L17" s="210" t="s">
        <v>1170</v>
      </c>
    </row>
    <row r="18" spans="1:12" ht="40.5" customHeight="1">
      <c r="A18" s="204" t="s">
        <v>1123</v>
      </c>
      <c r="B18" s="205">
        <v>312240</v>
      </c>
      <c r="C18" s="209" t="s">
        <v>1124</v>
      </c>
      <c r="D18" s="207">
        <v>43097.543749999997</v>
      </c>
      <c r="E18" s="207">
        <v>43098.313888888886</v>
      </c>
      <c r="F18" s="193">
        <f t="shared" si="0"/>
        <v>0</v>
      </c>
      <c r="G18" s="193">
        <f t="shared" si="1"/>
        <v>0</v>
      </c>
      <c r="H18" s="193">
        <f t="shared" si="2"/>
        <v>0</v>
      </c>
      <c r="I18" s="193">
        <f t="shared" si="3"/>
        <v>0.77013888888905058</v>
      </c>
      <c r="J18" s="208" t="s">
        <v>1171</v>
      </c>
      <c r="K18" s="209" t="s">
        <v>46</v>
      </c>
      <c r="L18" s="210" t="s">
        <v>1170</v>
      </c>
    </row>
    <row r="19" spans="1:12" ht="40.5" customHeight="1">
      <c r="A19" s="204" t="s">
        <v>1126</v>
      </c>
      <c r="B19" s="205">
        <v>311237</v>
      </c>
      <c r="C19" s="209" t="s">
        <v>1127</v>
      </c>
      <c r="D19" s="207">
        <v>43070</v>
      </c>
      <c r="E19" s="207">
        <v>43072.384722222225</v>
      </c>
      <c r="F19" s="193">
        <f t="shared" si="0"/>
        <v>0</v>
      </c>
      <c r="G19" s="193">
        <f t="shared" si="1"/>
        <v>0</v>
      </c>
      <c r="H19" s="193">
        <f t="shared" si="2"/>
        <v>0</v>
      </c>
      <c r="I19" s="193">
        <f t="shared" si="3"/>
        <v>2.3847222222248092</v>
      </c>
      <c r="J19" s="208" t="s">
        <v>1172</v>
      </c>
      <c r="K19" s="209" t="s">
        <v>46</v>
      </c>
      <c r="L19" s="210" t="s">
        <v>1173</v>
      </c>
    </row>
    <row r="20" spans="1:12" ht="40.5" customHeight="1">
      <c r="A20" s="204" t="s">
        <v>1126</v>
      </c>
      <c r="B20" s="205" t="s">
        <v>1174</v>
      </c>
      <c r="C20" s="209" t="s">
        <v>1127</v>
      </c>
      <c r="D20" s="207">
        <v>43072.804166666669</v>
      </c>
      <c r="E20" s="207">
        <v>43074.284722222219</v>
      </c>
      <c r="F20" s="193">
        <f t="shared" si="0"/>
        <v>0</v>
      </c>
      <c r="G20" s="193">
        <f t="shared" si="1"/>
        <v>0</v>
      </c>
      <c r="H20" s="193">
        <f t="shared" si="2"/>
        <v>0</v>
      </c>
      <c r="I20" s="193">
        <f t="shared" si="3"/>
        <v>1.4805555555503815</v>
      </c>
      <c r="J20" s="208" t="s">
        <v>1175</v>
      </c>
      <c r="K20" s="209" t="s">
        <v>46</v>
      </c>
      <c r="L20" s="210" t="s">
        <v>1143</v>
      </c>
    </row>
    <row r="21" spans="1:12" ht="40.5" customHeight="1">
      <c r="A21" s="204" t="s">
        <v>1126</v>
      </c>
      <c r="B21" s="205">
        <v>312040</v>
      </c>
      <c r="C21" s="206" t="s">
        <v>1127</v>
      </c>
      <c r="D21" s="207">
        <v>43075.877083333333</v>
      </c>
      <c r="E21" s="207">
        <v>43076.292361111111</v>
      </c>
      <c r="F21" s="193">
        <f t="shared" si="0"/>
        <v>0</v>
      </c>
      <c r="G21" s="193">
        <f t="shared" si="1"/>
        <v>0</v>
      </c>
      <c r="H21" s="193">
        <f t="shared" si="2"/>
        <v>0</v>
      </c>
      <c r="I21" s="193">
        <f t="shared" si="3"/>
        <v>0.41527777777810115</v>
      </c>
      <c r="J21" s="208" t="s">
        <v>1176</v>
      </c>
      <c r="K21" s="209" t="s">
        <v>46</v>
      </c>
      <c r="L21" s="210" t="s">
        <v>1177</v>
      </c>
    </row>
    <row r="22" spans="1:12" ht="40.5" customHeight="1">
      <c r="A22" s="204" t="s">
        <v>1126</v>
      </c>
      <c r="B22" s="205">
        <v>312044</v>
      </c>
      <c r="C22" s="206" t="s">
        <v>1127</v>
      </c>
      <c r="D22" s="207">
        <v>43076.527083333334</v>
      </c>
      <c r="E22" s="207">
        <v>43077.3</v>
      </c>
      <c r="F22" s="193">
        <f t="shared" si="0"/>
        <v>0</v>
      </c>
      <c r="G22" s="193">
        <f t="shared" si="1"/>
        <v>0</v>
      </c>
      <c r="H22" s="193">
        <f t="shared" si="2"/>
        <v>0</v>
      </c>
      <c r="I22" s="193">
        <f t="shared" si="3"/>
        <v>0.77291666666860692</v>
      </c>
      <c r="J22" s="208" t="s">
        <v>1178</v>
      </c>
      <c r="K22" s="209" t="s">
        <v>46</v>
      </c>
      <c r="L22" s="210" t="s">
        <v>1170</v>
      </c>
    </row>
    <row r="23" spans="1:12" ht="40.5" customHeight="1">
      <c r="A23" s="204" t="s">
        <v>1126</v>
      </c>
      <c r="B23" s="205">
        <v>312054</v>
      </c>
      <c r="C23" s="209" t="s">
        <v>1127</v>
      </c>
      <c r="D23" s="207">
        <v>43077.913888888892</v>
      </c>
      <c r="E23" s="207">
        <v>43080.273611111108</v>
      </c>
      <c r="F23" s="193">
        <f t="shared" si="0"/>
        <v>0</v>
      </c>
      <c r="G23" s="193">
        <f t="shared" si="1"/>
        <v>0</v>
      </c>
      <c r="H23" s="193">
        <f t="shared" si="2"/>
        <v>0</v>
      </c>
      <c r="I23" s="193">
        <f t="shared" si="3"/>
        <v>2.3597222222160781</v>
      </c>
      <c r="J23" s="208" t="s">
        <v>1179</v>
      </c>
      <c r="K23" s="209" t="s">
        <v>46</v>
      </c>
      <c r="L23" s="210" t="s">
        <v>1180</v>
      </c>
    </row>
    <row r="24" spans="1:12" ht="40.5" customHeight="1">
      <c r="A24" s="204" t="s">
        <v>1126</v>
      </c>
      <c r="B24" s="205">
        <v>312074</v>
      </c>
      <c r="C24" s="209" t="s">
        <v>1127</v>
      </c>
      <c r="D24" s="207">
        <v>43080.842361111114</v>
      </c>
      <c r="E24" s="207">
        <v>43090.468055555553</v>
      </c>
      <c r="F24" s="193">
        <f t="shared" si="0"/>
        <v>0</v>
      </c>
      <c r="G24" s="193">
        <f t="shared" si="1"/>
        <v>0</v>
      </c>
      <c r="H24" s="193">
        <f t="shared" si="2"/>
        <v>0</v>
      </c>
      <c r="I24" s="193">
        <f t="shared" si="3"/>
        <v>9.6256944444394321</v>
      </c>
      <c r="J24" s="208" t="s">
        <v>1181</v>
      </c>
      <c r="K24" s="209" t="s">
        <v>46</v>
      </c>
      <c r="L24" s="210" t="s">
        <v>1182</v>
      </c>
    </row>
    <row r="25" spans="1:12" ht="40.5" customHeight="1">
      <c r="A25" s="204" t="s">
        <v>580</v>
      </c>
      <c r="B25" s="205">
        <v>312172</v>
      </c>
      <c r="C25" s="206" t="s">
        <v>484</v>
      </c>
      <c r="D25" s="207">
        <v>43091.461111111108</v>
      </c>
      <c r="E25" s="207">
        <v>43092.54791666667</v>
      </c>
      <c r="F25" s="193">
        <f t="shared" ref="F25:F34" si="4">IF(OR(E25="***",E25=""),0,IF(RIGHT(K25)="T",(+E25-D25),0))</f>
        <v>1.0868055555620231</v>
      </c>
      <c r="G25" s="193">
        <f t="shared" ref="G25:G34" si="5">IF(OR(E25="***",E25=""),0,IF(RIGHT(K25)="U",(+E25-D25),0))</f>
        <v>0</v>
      </c>
      <c r="H25" s="193">
        <f t="shared" ref="H25:H34" si="6">IF(OR(E25="***",E25=""),0,IF(RIGHT(K25)="C",(+E25-D25),0))</f>
        <v>0</v>
      </c>
      <c r="I25" s="193">
        <f t="shared" ref="I25:I34" si="7">IF(OR(E25="***",E25=""),0,IF(RIGHT(K25)="D",(+E25-D25),0))</f>
        <v>0</v>
      </c>
      <c r="J25" s="211" t="s">
        <v>1183</v>
      </c>
      <c r="K25" s="209" t="s">
        <v>1102</v>
      </c>
      <c r="L25" s="210" t="s">
        <v>1184</v>
      </c>
    </row>
    <row r="26" spans="1:12" ht="40.5" customHeight="1">
      <c r="A26" s="204" t="s">
        <v>580</v>
      </c>
      <c r="B26" s="205">
        <v>312249</v>
      </c>
      <c r="C26" s="212" t="s">
        <v>484</v>
      </c>
      <c r="D26" s="207">
        <v>43098.746527777781</v>
      </c>
      <c r="E26" s="207">
        <v>43101</v>
      </c>
      <c r="F26" s="193">
        <f t="shared" si="4"/>
        <v>0</v>
      </c>
      <c r="G26" s="193">
        <f t="shared" si="5"/>
        <v>0</v>
      </c>
      <c r="H26" s="193">
        <f t="shared" si="6"/>
        <v>0</v>
      </c>
      <c r="I26" s="193">
        <f t="shared" si="7"/>
        <v>2.2534722222189885</v>
      </c>
      <c r="J26" s="208" t="s">
        <v>1185</v>
      </c>
      <c r="K26" s="209" t="s">
        <v>46</v>
      </c>
      <c r="L26" s="210" t="s">
        <v>1186</v>
      </c>
    </row>
    <row r="27" spans="1:12" ht="40.5" customHeight="1">
      <c r="A27" s="204" t="s">
        <v>581</v>
      </c>
      <c r="B27" s="205">
        <v>312078</v>
      </c>
      <c r="C27" s="206" t="s">
        <v>494</v>
      </c>
      <c r="D27" s="207">
        <v>43081.087500000001</v>
      </c>
      <c r="E27" s="207">
        <v>43081.301388888889</v>
      </c>
      <c r="F27" s="193">
        <f t="shared" si="4"/>
        <v>0</v>
      </c>
      <c r="G27" s="193">
        <f t="shared" si="5"/>
        <v>0</v>
      </c>
      <c r="H27" s="193">
        <f t="shared" si="6"/>
        <v>0</v>
      </c>
      <c r="I27" s="193">
        <f t="shared" si="7"/>
        <v>0.21388888888759539</v>
      </c>
      <c r="J27" s="208" t="s">
        <v>1187</v>
      </c>
      <c r="K27" s="209" t="s">
        <v>46</v>
      </c>
      <c r="L27" s="210" t="s">
        <v>1188</v>
      </c>
    </row>
    <row r="28" spans="1:12" ht="40.5" customHeight="1">
      <c r="A28" s="204" t="s">
        <v>581</v>
      </c>
      <c r="B28" s="205">
        <v>312173</v>
      </c>
      <c r="C28" s="209" t="s">
        <v>494</v>
      </c>
      <c r="D28" s="207">
        <v>43091.719444444447</v>
      </c>
      <c r="E28" s="207">
        <v>43101</v>
      </c>
      <c r="F28" s="193">
        <f t="shared" si="4"/>
        <v>0</v>
      </c>
      <c r="G28" s="193">
        <f t="shared" si="5"/>
        <v>0</v>
      </c>
      <c r="H28" s="193">
        <f t="shared" si="6"/>
        <v>0</v>
      </c>
      <c r="I28" s="193">
        <f t="shared" si="7"/>
        <v>9.2805555555532919</v>
      </c>
      <c r="J28" s="208" t="s">
        <v>1189</v>
      </c>
      <c r="K28" s="209" t="s">
        <v>46</v>
      </c>
      <c r="L28" s="210" t="s">
        <v>1186</v>
      </c>
    </row>
    <row r="29" spans="1:12" ht="40.5" customHeight="1">
      <c r="A29" s="204" t="s">
        <v>314</v>
      </c>
      <c r="B29" s="205">
        <v>312092</v>
      </c>
      <c r="C29" s="209" t="s">
        <v>500</v>
      </c>
      <c r="D29" s="207">
        <v>43082.164583333331</v>
      </c>
      <c r="E29" s="207">
        <v>43082.177777777775</v>
      </c>
      <c r="F29" s="193">
        <f t="shared" si="4"/>
        <v>0</v>
      </c>
      <c r="G29" s="193">
        <f t="shared" si="5"/>
        <v>0</v>
      </c>
      <c r="H29" s="193">
        <f t="shared" si="6"/>
        <v>1.3194444443797693E-2</v>
      </c>
      <c r="I29" s="193">
        <f t="shared" si="7"/>
        <v>0</v>
      </c>
      <c r="J29" s="213" t="s">
        <v>499</v>
      </c>
      <c r="K29" s="207" t="s">
        <v>1190</v>
      </c>
      <c r="L29" s="185" t="s">
        <v>1191</v>
      </c>
    </row>
    <row r="30" spans="1:12" ht="40.5" customHeight="1">
      <c r="A30" s="204" t="s">
        <v>314</v>
      </c>
      <c r="B30" s="205">
        <v>312158</v>
      </c>
      <c r="C30" s="209" t="s">
        <v>500</v>
      </c>
      <c r="D30" s="207">
        <v>43090.026388888888</v>
      </c>
      <c r="E30" s="207">
        <v>43090.638194444444</v>
      </c>
      <c r="F30" s="193">
        <f t="shared" si="4"/>
        <v>0.61180555555620231</v>
      </c>
      <c r="G30" s="193">
        <f t="shared" si="5"/>
        <v>0</v>
      </c>
      <c r="H30" s="193">
        <f t="shared" si="6"/>
        <v>0</v>
      </c>
      <c r="I30" s="193">
        <f t="shared" si="7"/>
        <v>0</v>
      </c>
      <c r="J30" s="213" t="s">
        <v>499</v>
      </c>
      <c r="K30" s="209" t="s">
        <v>464</v>
      </c>
      <c r="L30" s="185" t="s">
        <v>1192</v>
      </c>
    </row>
    <row r="31" spans="1:12" ht="40.5" customHeight="1">
      <c r="A31" s="204" t="s">
        <v>316</v>
      </c>
      <c r="B31" s="205">
        <v>312093</v>
      </c>
      <c r="C31" s="209" t="s">
        <v>501</v>
      </c>
      <c r="D31" s="207">
        <v>43082.164583333331</v>
      </c>
      <c r="E31" s="207">
        <v>43082.177777777775</v>
      </c>
      <c r="F31" s="193">
        <f t="shared" si="4"/>
        <v>0</v>
      </c>
      <c r="G31" s="193">
        <f t="shared" si="5"/>
        <v>0</v>
      </c>
      <c r="H31" s="193">
        <f t="shared" si="6"/>
        <v>1.3194444443797693E-2</v>
      </c>
      <c r="I31" s="193">
        <f t="shared" si="7"/>
        <v>0</v>
      </c>
      <c r="J31" s="213" t="s">
        <v>499</v>
      </c>
      <c r="K31" s="207" t="s">
        <v>1190</v>
      </c>
      <c r="L31" s="185" t="s">
        <v>1191</v>
      </c>
    </row>
    <row r="32" spans="1:12" ht="40.5" customHeight="1">
      <c r="A32" s="204" t="s">
        <v>316</v>
      </c>
      <c r="B32" s="205">
        <v>312159</v>
      </c>
      <c r="C32" s="206" t="s">
        <v>501</v>
      </c>
      <c r="D32" s="207">
        <v>43090.026388888888</v>
      </c>
      <c r="E32" s="207">
        <v>43090.095138888886</v>
      </c>
      <c r="F32" s="193">
        <f t="shared" si="4"/>
        <v>6.8749999998544808E-2</v>
      </c>
      <c r="G32" s="193">
        <f t="shared" si="5"/>
        <v>0</v>
      </c>
      <c r="H32" s="193">
        <f t="shared" si="6"/>
        <v>0</v>
      </c>
      <c r="I32" s="193">
        <f t="shared" si="7"/>
        <v>0</v>
      </c>
      <c r="J32" s="213" t="s">
        <v>499</v>
      </c>
      <c r="K32" s="209" t="s">
        <v>464</v>
      </c>
      <c r="L32" s="185" t="s">
        <v>1193</v>
      </c>
    </row>
    <row r="33" spans="1:12" ht="40.5" customHeight="1">
      <c r="A33" s="204" t="s">
        <v>310</v>
      </c>
      <c r="B33" s="205">
        <v>312062</v>
      </c>
      <c r="C33" s="209" t="s">
        <v>311</v>
      </c>
      <c r="D33" s="207">
        <v>43078.728472222225</v>
      </c>
      <c r="E33" s="207">
        <v>43078.822222222225</v>
      </c>
      <c r="F33" s="193">
        <f t="shared" si="4"/>
        <v>0</v>
      </c>
      <c r="G33" s="193">
        <f t="shared" si="5"/>
        <v>9.375E-2</v>
      </c>
      <c r="H33" s="193">
        <f t="shared" si="6"/>
        <v>0</v>
      </c>
      <c r="I33" s="193">
        <f t="shared" si="7"/>
        <v>0</v>
      </c>
      <c r="J33" s="208" t="s">
        <v>499</v>
      </c>
      <c r="K33" s="209" t="s">
        <v>465</v>
      </c>
      <c r="L33" s="210" t="s">
        <v>1194</v>
      </c>
    </row>
    <row r="34" spans="1:12" ht="40.5" customHeight="1">
      <c r="A34" s="204" t="s">
        <v>310</v>
      </c>
      <c r="B34" s="205">
        <v>312255</v>
      </c>
      <c r="C34" s="209" t="s">
        <v>311</v>
      </c>
      <c r="D34" s="207">
        <v>43098.729166666664</v>
      </c>
      <c r="E34" s="207">
        <v>43098.729166666664</v>
      </c>
      <c r="F34" s="193">
        <f t="shared" si="4"/>
        <v>0</v>
      </c>
      <c r="G34" s="193">
        <f t="shared" si="5"/>
        <v>0</v>
      </c>
      <c r="H34" s="193">
        <f t="shared" si="6"/>
        <v>0</v>
      </c>
      <c r="I34" s="193">
        <f t="shared" si="7"/>
        <v>0</v>
      </c>
      <c r="J34" s="213" t="s">
        <v>499</v>
      </c>
      <c r="K34" s="207" t="s">
        <v>477</v>
      </c>
      <c r="L34" s="185" t="s">
        <v>1195</v>
      </c>
    </row>
    <row r="35" spans="1:12" ht="40.5" customHeight="1">
      <c r="A35" s="204" t="s">
        <v>312</v>
      </c>
      <c r="B35" s="205">
        <v>311210</v>
      </c>
      <c r="C35" s="209" t="s">
        <v>313</v>
      </c>
      <c r="D35" s="207">
        <v>43070</v>
      </c>
      <c r="E35" s="207">
        <v>43072.850694444445</v>
      </c>
      <c r="F35" s="193">
        <f t="shared" ref="F35:F45" si="8">IF(OR(E35="***",E35=""),0,IF(RIGHT(K35)="T",(+E35-D35),0))</f>
        <v>2.8506944444452529</v>
      </c>
      <c r="G35" s="193">
        <f t="shared" ref="G35:G45" si="9">IF(OR(E35="***",E35=""),0,IF(RIGHT(K35)="U",(+E35-D35),0))</f>
        <v>0</v>
      </c>
      <c r="H35" s="193">
        <f t="shared" ref="H35:H45" si="10">IF(OR(E35="***",E35=""),0,IF(RIGHT(K35)="C",(+E35-D35),0))</f>
        <v>0</v>
      </c>
      <c r="I35" s="193">
        <f t="shared" ref="I35:I45" si="11">IF(OR(E35="***",E35=""),0,IF(RIGHT(K35)="D",(+E35-D35),0))</f>
        <v>0</v>
      </c>
      <c r="J35" s="208" t="s">
        <v>1130</v>
      </c>
      <c r="K35" s="209" t="s">
        <v>464</v>
      </c>
      <c r="L35" s="210" t="s">
        <v>1129</v>
      </c>
    </row>
    <row r="36" spans="1:12" ht="40.5" customHeight="1">
      <c r="A36" s="204" t="s">
        <v>312</v>
      </c>
      <c r="B36" s="205">
        <v>312043</v>
      </c>
      <c r="C36" s="206" t="s">
        <v>313</v>
      </c>
      <c r="D36" s="207">
        <v>43076.443749999999</v>
      </c>
      <c r="E36" s="207">
        <v>43076.750694444447</v>
      </c>
      <c r="F36" s="193">
        <f t="shared" si="8"/>
        <v>0.30694444444816327</v>
      </c>
      <c r="G36" s="193">
        <f t="shared" si="9"/>
        <v>0</v>
      </c>
      <c r="H36" s="193">
        <f t="shared" si="10"/>
        <v>0</v>
      </c>
      <c r="I36" s="193">
        <f t="shared" si="11"/>
        <v>0</v>
      </c>
      <c r="J36" s="208" t="s">
        <v>1196</v>
      </c>
      <c r="K36" s="209" t="s">
        <v>1102</v>
      </c>
      <c r="L36" s="210" t="s">
        <v>1197</v>
      </c>
    </row>
    <row r="37" spans="1:12" ht="40.5" customHeight="1">
      <c r="A37" s="204" t="s">
        <v>312</v>
      </c>
      <c r="B37" s="205">
        <v>312063</v>
      </c>
      <c r="C37" s="206" t="s">
        <v>313</v>
      </c>
      <c r="D37" s="207">
        <v>43078.728472222225</v>
      </c>
      <c r="E37" s="207">
        <v>43078.828472222223</v>
      </c>
      <c r="F37" s="193">
        <f t="shared" si="8"/>
        <v>0</v>
      </c>
      <c r="G37" s="193">
        <f t="shared" si="9"/>
        <v>9.9999999998544808E-2</v>
      </c>
      <c r="H37" s="193">
        <f t="shared" si="10"/>
        <v>0</v>
      </c>
      <c r="I37" s="193">
        <f t="shared" si="11"/>
        <v>0</v>
      </c>
      <c r="J37" s="208" t="s">
        <v>499</v>
      </c>
      <c r="K37" s="209" t="s">
        <v>465</v>
      </c>
      <c r="L37" s="210" t="s">
        <v>1194</v>
      </c>
    </row>
    <row r="38" spans="1:12" ht="40.5" customHeight="1">
      <c r="A38" s="204" t="s">
        <v>312</v>
      </c>
      <c r="B38" s="205">
        <v>312067</v>
      </c>
      <c r="C38" s="206" t="s">
        <v>313</v>
      </c>
      <c r="D38" s="207">
        <v>43079.695833333331</v>
      </c>
      <c r="E38" s="207">
        <v>43079.695833333331</v>
      </c>
      <c r="F38" s="193">
        <f t="shared" si="8"/>
        <v>0</v>
      </c>
      <c r="G38" s="193">
        <f t="shared" si="9"/>
        <v>0</v>
      </c>
      <c r="H38" s="193">
        <f t="shared" si="10"/>
        <v>0</v>
      </c>
      <c r="I38" s="193">
        <f t="shared" si="11"/>
        <v>0</v>
      </c>
      <c r="J38" s="208" t="s">
        <v>499</v>
      </c>
      <c r="K38" s="209" t="s">
        <v>477</v>
      </c>
      <c r="L38" s="210" t="s">
        <v>1198</v>
      </c>
    </row>
    <row r="39" spans="1:12" ht="40.5" customHeight="1">
      <c r="A39" s="204" t="s">
        <v>312</v>
      </c>
      <c r="B39" s="205">
        <v>312068</v>
      </c>
      <c r="C39" s="209" t="s">
        <v>313</v>
      </c>
      <c r="D39" s="207">
        <v>43079.824305555558</v>
      </c>
      <c r="E39" s="207">
        <v>43079.824305555558</v>
      </c>
      <c r="F39" s="193">
        <f t="shared" si="8"/>
        <v>0</v>
      </c>
      <c r="G39" s="193">
        <f t="shared" si="9"/>
        <v>0</v>
      </c>
      <c r="H39" s="193">
        <f t="shared" si="10"/>
        <v>0</v>
      </c>
      <c r="I39" s="193">
        <f t="shared" si="11"/>
        <v>0</v>
      </c>
      <c r="J39" s="208" t="s">
        <v>499</v>
      </c>
      <c r="K39" s="209" t="s">
        <v>477</v>
      </c>
      <c r="L39" s="210" t="s">
        <v>1199</v>
      </c>
    </row>
    <row r="40" spans="1:12" ht="40.5" customHeight="1">
      <c r="A40" s="204" t="s">
        <v>312</v>
      </c>
      <c r="B40" s="205">
        <v>312111</v>
      </c>
      <c r="C40" s="206" t="s">
        <v>313</v>
      </c>
      <c r="D40" s="207">
        <v>43083.399305555555</v>
      </c>
      <c r="E40" s="207">
        <v>43083.415277777778</v>
      </c>
      <c r="F40" s="193">
        <f t="shared" si="8"/>
        <v>1.5972222223354038E-2</v>
      </c>
      <c r="G40" s="193">
        <f t="shared" si="9"/>
        <v>0</v>
      </c>
      <c r="H40" s="193">
        <f t="shared" si="10"/>
        <v>0</v>
      </c>
      <c r="I40" s="193">
        <f t="shared" si="11"/>
        <v>0</v>
      </c>
      <c r="J40" s="213" t="s">
        <v>499</v>
      </c>
      <c r="K40" s="207" t="s">
        <v>1102</v>
      </c>
      <c r="L40" s="185" t="s">
        <v>1200</v>
      </c>
    </row>
    <row r="41" spans="1:12" ht="40.5" customHeight="1">
      <c r="A41" s="204" t="s">
        <v>312</v>
      </c>
      <c r="B41" s="205">
        <v>312148</v>
      </c>
      <c r="C41" s="206" t="s">
        <v>313</v>
      </c>
      <c r="D41" s="207">
        <v>43088.802083333336</v>
      </c>
      <c r="E41" s="207">
        <v>43088.824999999997</v>
      </c>
      <c r="F41" s="193">
        <f t="shared" si="8"/>
        <v>0</v>
      </c>
      <c r="G41" s="193">
        <f t="shared" si="9"/>
        <v>0</v>
      </c>
      <c r="H41" s="193">
        <f t="shared" si="10"/>
        <v>2.2916666661330964E-2</v>
      </c>
      <c r="I41" s="193">
        <f t="shared" si="11"/>
        <v>0</v>
      </c>
      <c r="J41" s="213" t="s">
        <v>499</v>
      </c>
      <c r="K41" s="207" t="s">
        <v>1190</v>
      </c>
      <c r="L41" s="185" t="s">
        <v>1201</v>
      </c>
    </row>
    <row r="42" spans="1:12" ht="40.5" customHeight="1">
      <c r="A42" s="204" t="s">
        <v>312</v>
      </c>
      <c r="B42" s="205">
        <v>312160</v>
      </c>
      <c r="C42" s="206" t="s">
        <v>313</v>
      </c>
      <c r="D42" s="207">
        <v>43090.178472222222</v>
      </c>
      <c r="E42" s="207">
        <v>43090.209722222222</v>
      </c>
      <c r="F42" s="193">
        <f t="shared" si="8"/>
        <v>0</v>
      </c>
      <c r="G42" s="193">
        <f t="shared" si="9"/>
        <v>0</v>
      </c>
      <c r="H42" s="193">
        <f t="shared" si="10"/>
        <v>3.125E-2</v>
      </c>
      <c r="I42" s="193">
        <f t="shared" si="11"/>
        <v>0</v>
      </c>
      <c r="J42" s="213" t="s">
        <v>499</v>
      </c>
      <c r="K42" s="207" t="s">
        <v>1190</v>
      </c>
      <c r="L42" s="185" t="s">
        <v>1202</v>
      </c>
    </row>
    <row r="43" spans="1:12" ht="40.5" customHeight="1">
      <c r="A43" s="204" t="s">
        <v>312</v>
      </c>
      <c r="B43" s="205">
        <v>312162</v>
      </c>
      <c r="C43" s="209" t="s">
        <v>313</v>
      </c>
      <c r="D43" s="207">
        <v>43090.458333333336</v>
      </c>
      <c r="E43" s="207">
        <v>43090.5625</v>
      </c>
      <c r="F43" s="193">
        <f t="shared" si="8"/>
        <v>0.10416666666424135</v>
      </c>
      <c r="G43" s="193">
        <f t="shared" si="9"/>
        <v>0</v>
      </c>
      <c r="H43" s="193">
        <f t="shared" si="10"/>
        <v>0</v>
      </c>
      <c r="I43" s="193">
        <f t="shared" si="11"/>
        <v>0</v>
      </c>
      <c r="J43" s="208" t="s">
        <v>1203</v>
      </c>
      <c r="K43" s="209" t="s">
        <v>464</v>
      </c>
      <c r="L43" s="210" t="s">
        <v>1204</v>
      </c>
    </row>
    <row r="44" spans="1:12" ht="40.5" customHeight="1">
      <c r="A44" s="204" t="s">
        <v>312</v>
      </c>
      <c r="B44" s="205">
        <v>312181</v>
      </c>
      <c r="C44" s="209" t="s">
        <v>313</v>
      </c>
      <c r="D44" s="207">
        <v>43092.047222222223</v>
      </c>
      <c r="E44" s="207">
        <v>43092.047222222223</v>
      </c>
      <c r="F44" s="193">
        <f t="shared" si="8"/>
        <v>0</v>
      </c>
      <c r="G44" s="193">
        <f t="shared" si="9"/>
        <v>0</v>
      </c>
      <c r="H44" s="193">
        <f t="shared" si="10"/>
        <v>0</v>
      </c>
      <c r="I44" s="193">
        <f t="shared" si="11"/>
        <v>0</v>
      </c>
      <c r="J44" s="213" t="s">
        <v>499</v>
      </c>
      <c r="K44" s="207" t="s">
        <v>477</v>
      </c>
      <c r="L44" s="185" t="s">
        <v>1205</v>
      </c>
    </row>
    <row r="45" spans="1:12" ht="40.5" customHeight="1">
      <c r="A45" s="204" t="s">
        <v>312</v>
      </c>
      <c r="B45" s="205">
        <v>312256</v>
      </c>
      <c r="C45" s="231" t="s">
        <v>313</v>
      </c>
      <c r="D45" s="232">
        <v>43098.93472222222</v>
      </c>
      <c r="E45" s="232">
        <v>43098.964583333334</v>
      </c>
      <c r="F45" s="233">
        <f t="shared" si="8"/>
        <v>2.9861111113859806E-2</v>
      </c>
      <c r="G45" s="233">
        <f t="shared" si="9"/>
        <v>0</v>
      </c>
      <c r="H45" s="233">
        <f t="shared" si="10"/>
        <v>0</v>
      </c>
      <c r="I45" s="233">
        <f t="shared" si="11"/>
        <v>0</v>
      </c>
      <c r="J45" s="234" t="s">
        <v>1206</v>
      </c>
      <c r="K45" s="232" t="s">
        <v>1102</v>
      </c>
      <c r="L45" s="235" t="s">
        <v>1207</v>
      </c>
    </row>
    <row r="46" spans="1:12" ht="40.5" customHeight="1">
      <c r="A46" s="204" t="s">
        <v>321</v>
      </c>
      <c r="B46" s="205">
        <v>312055</v>
      </c>
      <c r="C46" s="214" t="s">
        <v>486</v>
      </c>
      <c r="D46" s="207">
        <v>43078.104166666664</v>
      </c>
      <c r="E46" s="207">
        <v>43078.863194444442</v>
      </c>
      <c r="F46" s="193">
        <f>IF(OR(E46="***",E46=""),0,IF(RIGHT(K46)="T",(+E46-D46),0))</f>
        <v>0.75902777777810115</v>
      </c>
      <c r="G46" s="193">
        <f>IF(OR(E46="***",E46=""),0,IF(RIGHT(K46)="U",(+E46-D46),0))</f>
        <v>0</v>
      </c>
      <c r="H46" s="193">
        <f>IF(OR(E46="***",E46=""),0,IF(RIGHT(K46)="C",(+E46-D46),0))</f>
        <v>0</v>
      </c>
      <c r="I46" s="193">
        <f>IF(OR(E46="***",E46=""),0,IF(RIGHT(K46)="D",(+E46-D46),0))</f>
        <v>0</v>
      </c>
      <c r="J46" s="213" t="s">
        <v>1208</v>
      </c>
      <c r="K46" s="207" t="s">
        <v>1102</v>
      </c>
      <c r="L46" s="185" t="s">
        <v>1209</v>
      </c>
    </row>
    <row r="47" spans="1:12" ht="40.5" customHeight="1">
      <c r="A47" s="204" t="s">
        <v>321</v>
      </c>
      <c r="B47" s="205">
        <v>312226</v>
      </c>
      <c r="C47" s="214" t="s">
        <v>486</v>
      </c>
      <c r="D47" s="207">
        <v>43096.129166666666</v>
      </c>
      <c r="E47" s="207">
        <v>43096.213194444441</v>
      </c>
      <c r="F47" s="193">
        <f>IF(OR(E47="***",E47=""),0,IF(RIGHT(K47)="T",(+E47-D47),0))</f>
        <v>0</v>
      </c>
      <c r="G47" s="193">
        <f>IF(OR(E47="***",E47=""),0,IF(RIGHT(K47)="U",(+E47-D47),0))</f>
        <v>8.4027777775190771E-2</v>
      </c>
      <c r="H47" s="193">
        <f>IF(OR(E47="***",E47=""),0,IF(RIGHT(K47)="C",(+E47-D47),0))</f>
        <v>0</v>
      </c>
      <c r="I47" s="193">
        <f>IF(OR(E47="***",E47=""),0,IF(RIGHT(K47)="D",(+E47-D47),0))</f>
        <v>0</v>
      </c>
      <c r="J47" s="213" t="s">
        <v>499</v>
      </c>
      <c r="K47" s="207" t="s">
        <v>465</v>
      </c>
      <c r="L47" s="185" t="s">
        <v>1210</v>
      </c>
    </row>
    <row r="48" spans="1:12" ht="40.5" customHeight="1">
      <c r="A48" s="204" t="s">
        <v>322</v>
      </c>
      <c r="B48" s="205">
        <v>311198</v>
      </c>
      <c r="C48" s="215" t="s">
        <v>323</v>
      </c>
      <c r="D48" s="216">
        <v>43070</v>
      </c>
      <c r="E48" s="216">
        <v>43101</v>
      </c>
      <c r="F48" s="193">
        <f>IF(OR(E48="***",E48=""),0,IF(RIGHT(K48)="T",(+E48-D48),0))</f>
        <v>31</v>
      </c>
      <c r="G48" s="193">
        <f>IF(OR(E48="***",E48=""),0,IF(RIGHT(K48)="U",(+E48-D48),0))</f>
        <v>0</v>
      </c>
      <c r="H48" s="193">
        <f>IF(OR(E48="***",E48=""),0,IF(RIGHT(K48)="C",(+E48-D48),0))</f>
        <v>0</v>
      </c>
      <c r="I48" s="193">
        <f>IF(OR(E48="***",E48=""),0,IF(RIGHT(K48)="D",(+E48-D48),0))</f>
        <v>0</v>
      </c>
      <c r="J48" s="213" t="s">
        <v>499</v>
      </c>
      <c r="K48" s="207" t="s">
        <v>1102</v>
      </c>
      <c r="L48" s="185" t="s">
        <v>1122</v>
      </c>
    </row>
    <row r="49" spans="1:12" ht="40.5" customHeight="1">
      <c r="A49" s="204" t="s">
        <v>44</v>
      </c>
      <c r="B49" s="205">
        <v>311243</v>
      </c>
      <c r="C49" s="209" t="s">
        <v>45</v>
      </c>
      <c r="D49" s="207">
        <v>43070</v>
      </c>
      <c r="E49" s="207">
        <v>43070.383333333331</v>
      </c>
      <c r="F49" s="193">
        <f t="shared" ref="F49:F83" si="12">IF(OR(E49="***",E49=""),0,IF(RIGHT(K49)="T",(+E49-D49),0))</f>
        <v>0</v>
      </c>
      <c r="G49" s="193">
        <f t="shared" ref="G49:G83" si="13">IF(OR(E49="***",E49=""),0,IF(RIGHT(K49)="U",(+E49-D49),0))</f>
        <v>0</v>
      </c>
      <c r="H49" s="193">
        <f t="shared" ref="H49:H83" si="14">IF(OR(E49="***",E49=""),0,IF(RIGHT(K49)="C",(+E49-D49),0))</f>
        <v>0</v>
      </c>
      <c r="I49" s="193">
        <f t="shared" ref="I49:I83" si="15">IF(OR(E49="***",E49=""),0,IF(RIGHT(K49)="D",(+E49-D49),0))</f>
        <v>0.38333333333139308</v>
      </c>
      <c r="J49" s="208" t="s">
        <v>1134</v>
      </c>
      <c r="K49" s="209" t="s">
        <v>46</v>
      </c>
      <c r="L49" s="210" t="s">
        <v>1131</v>
      </c>
    </row>
    <row r="50" spans="1:12" ht="40.5" customHeight="1">
      <c r="A50" s="204" t="s">
        <v>44</v>
      </c>
      <c r="B50" s="205">
        <v>312025</v>
      </c>
      <c r="C50" s="206" t="s">
        <v>45</v>
      </c>
      <c r="D50" s="207">
        <v>43073.388888888891</v>
      </c>
      <c r="E50" s="207">
        <v>43073.79583333333</v>
      </c>
      <c r="F50" s="193">
        <f t="shared" si="12"/>
        <v>0.40694444443943212</v>
      </c>
      <c r="G50" s="193">
        <f t="shared" si="13"/>
        <v>0</v>
      </c>
      <c r="H50" s="193">
        <f t="shared" si="14"/>
        <v>0</v>
      </c>
      <c r="I50" s="193">
        <f t="shared" si="15"/>
        <v>0</v>
      </c>
      <c r="J50" s="208" t="s">
        <v>1211</v>
      </c>
      <c r="K50" s="209" t="s">
        <v>464</v>
      </c>
      <c r="L50" s="210" t="s">
        <v>1212</v>
      </c>
    </row>
    <row r="51" spans="1:12" ht="40.5" customHeight="1">
      <c r="A51" s="204" t="s">
        <v>44</v>
      </c>
      <c r="B51" s="205">
        <v>312026</v>
      </c>
      <c r="C51" s="206" t="s">
        <v>45</v>
      </c>
      <c r="D51" s="207">
        <v>43073.79583333333</v>
      </c>
      <c r="E51" s="207">
        <v>43074.308333333334</v>
      </c>
      <c r="F51" s="193">
        <f t="shared" si="12"/>
        <v>0</v>
      </c>
      <c r="G51" s="193">
        <f t="shared" si="13"/>
        <v>0</v>
      </c>
      <c r="H51" s="193">
        <f t="shared" si="14"/>
        <v>0</v>
      </c>
      <c r="I51" s="193">
        <f t="shared" si="15"/>
        <v>0.51250000000436557</v>
      </c>
      <c r="J51" s="208" t="s">
        <v>1213</v>
      </c>
      <c r="K51" s="209" t="s">
        <v>46</v>
      </c>
      <c r="L51" s="210" t="s">
        <v>1103</v>
      </c>
    </row>
    <row r="52" spans="1:12" ht="40.5" customHeight="1">
      <c r="A52" s="204" t="s">
        <v>44</v>
      </c>
      <c r="B52" s="205">
        <v>312030</v>
      </c>
      <c r="C52" s="209" t="s">
        <v>45</v>
      </c>
      <c r="D52" s="207">
        <v>43074.868055555555</v>
      </c>
      <c r="E52" s="207">
        <v>43075.326388888891</v>
      </c>
      <c r="F52" s="193">
        <f t="shared" si="12"/>
        <v>0</v>
      </c>
      <c r="G52" s="193">
        <f t="shared" si="13"/>
        <v>0</v>
      </c>
      <c r="H52" s="193">
        <f t="shared" si="14"/>
        <v>0</v>
      </c>
      <c r="I52" s="193">
        <f t="shared" si="15"/>
        <v>0.45833333333575865</v>
      </c>
      <c r="J52" s="208" t="s">
        <v>1214</v>
      </c>
      <c r="K52" s="209" t="s">
        <v>46</v>
      </c>
      <c r="L52" s="210" t="s">
        <v>1215</v>
      </c>
    </row>
    <row r="53" spans="1:12" ht="40.5" customHeight="1">
      <c r="A53" s="204" t="s">
        <v>44</v>
      </c>
      <c r="B53" s="205">
        <v>312045</v>
      </c>
      <c r="C53" s="209" t="s">
        <v>45</v>
      </c>
      <c r="D53" s="207">
        <v>43076.817361111112</v>
      </c>
      <c r="E53" s="207">
        <v>43077.320138888892</v>
      </c>
      <c r="F53" s="193">
        <f t="shared" si="12"/>
        <v>0</v>
      </c>
      <c r="G53" s="193">
        <f t="shared" si="13"/>
        <v>0</v>
      </c>
      <c r="H53" s="193">
        <f t="shared" si="14"/>
        <v>0</v>
      </c>
      <c r="I53" s="193">
        <f t="shared" si="15"/>
        <v>0.50277777777955635</v>
      </c>
      <c r="J53" s="208" t="s">
        <v>1216</v>
      </c>
      <c r="K53" s="209" t="s">
        <v>46</v>
      </c>
      <c r="L53" s="210" t="s">
        <v>1103</v>
      </c>
    </row>
    <row r="54" spans="1:12" ht="40.5" customHeight="1">
      <c r="A54" s="204" t="s">
        <v>44</v>
      </c>
      <c r="B54" s="205">
        <v>312064</v>
      </c>
      <c r="C54" s="209" t="s">
        <v>45</v>
      </c>
      <c r="D54" s="207">
        <v>43079.026388888888</v>
      </c>
      <c r="E54" s="207">
        <v>43080.344444444447</v>
      </c>
      <c r="F54" s="193">
        <f t="shared" si="12"/>
        <v>0</v>
      </c>
      <c r="G54" s="193">
        <f t="shared" si="13"/>
        <v>0</v>
      </c>
      <c r="H54" s="193">
        <f t="shared" si="14"/>
        <v>0</v>
      </c>
      <c r="I54" s="193">
        <f t="shared" si="15"/>
        <v>1.3180555555591127</v>
      </c>
      <c r="J54" s="208" t="s">
        <v>1217</v>
      </c>
      <c r="K54" s="209" t="s">
        <v>46</v>
      </c>
      <c r="L54" s="210" t="s">
        <v>1135</v>
      </c>
    </row>
    <row r="55" spans="1:12" ht="40.5" customHeight="1">
      <c r="A55" s="204" t="s">
        <v>44</v>
      </c>
      <c r="B55" s="205">
        <v>312077</v>
      </c>
      <c r="C55" s="206" t="s">
        <v>45</v>
      </c>
      <c r="D55" s="207">
        <v>43081.067361111112</v>
      </c>
      <c r="E55" s="207">
        <v>43081.45208333333</v>
      </c>
      <c r="F55" s="193">
        <f t="shared" si="12"/>
        <v>0</v>
      </c>
      <c r="G55" s="193">
        <f t="shared" si="13"/>
        <v>0</v>
      </c>
      <c r="H55" s="193">
        <f t="shared" si="14"/>
        <v>0</v>
      </c>
      <c r="I55" s="193">
        <f t="shared" si="15"/>
        <v>0.38472222221753327</v>
      </c>
      <c r="J55" s="211" t="s">
        <v>1218</v>
      </c>
      <c r="K55" s="209" t="s">
        <v>46</v>
      </c>
      <c r="L55" s="210" t="s">
        <v>1188</v>
      </c>
    </row>
    <row r="56" spans="1:12" ht="40.5" customHeight="1">
      <c r="A56" s="204" t="s">
        <v>44</v>
      </c>
      <c r="B56" s="205">
        <v>312089</v>
      </c>
      <c r="C56" s="206" t="s">
        <v>45</v>
      </c>
      <c r="D56" s="207">
        <v>43081.84375</v>
      </c>
      <c r="E56" s="207">
        <v>43082.297222222223</v>
      </c>
      <c r="F56" s="193">
        <f t="shared" si="12"/>
        <v>0</v>
      </c>
      <c r="G56" s="193">
        <f t="shared" si="13"/>
        <v>0</v>
      </c>
      <c r="H56" s="193">
        <f t="shared" si="14"/>
        <v>0</v>
      </c>
      <c r="I56" s="193">
        <f t="shared" si="15"/>
        <v>0.45347222222335404</v>
      </c>
      <c r="J56" s="211" t="s">
        <v>1219</v>
      </c>
      <c r="K56" s="209" t="s">
        <v>46</v>
      </c>
      <c r="L56" s="210" t="s">
        <v>1133</v>
      </c>
    </row>
    <row r="57" spans="1:12" ht="40.5" customHeight="1">
      <c r="A57" s="204" t="s">
        <v>44</v>
      </c>
      <c r="B57" s="205">
        <v>312097</v>
      </c>
      <c r="C57" s="206" t="s">
        <v>45</v>
      </c>
      <c r="D57" s="207">
        <v>43082.827777777777</v>
      </c>
      <c r="E57" s="207">
        <v>43083.395833333336</v>
      </c>
      <c r="F57" s="193">
        <f t="shared" si="12"/>
        <v>0</v>
      </c>
      <c r="G57" s="193">
        <f t="shared" si="13"/>
        <v>0</v>
      </c>
      <c r="H57" s="193">
        <f t="shared" si="14"/>
        <v>0</v>
      </c>
      <c r="I57" s="193">
        <f t="shared" si="15"/>
        <v>0.56805555555911269</v>
      </c>
      <c r="J57" s="211" t="s">
        <v>1220</v>
      </c>
      <c r="K57" s="209" t="s">
        <v>46</v>
      </c>
      <c r="L57" s="210" t="s">
        <v>1215</v>
      </c>
    </row>
    <row r="58" spans="1:12" ht="40.5" customHeight="1">
      <c r="A58" s="204" t="s">
        <v>44</v>
      </c>
      <c r="B58" s="205">
        <v>312122</v>
      </c>
      <c r="C58" s="209" t="s">
        <v>45</v>
      </c>
      <c r="D58" s="207">
        <v>43085.822222222225</v>
      </c>
      <c r="E58" s="207">
        <v>43086.375</v>
      </c>
      <c r="F58" s="193">
        <f t="shared" si="12"/>
        <v>0</v>
      </c>
      <c r="G58" s="193">
        <f t="shared" si="13"/>
        <v>0</v>
      </c>
      <c r="H58" s="193">
        <f t="shared" si="14"/>
        <v>0</v>
      </c>
      <c r="I58" s="193">
        <f t="shared" si="15"/>
        <v>0.55277777777519077</v>
      </c>
      <c r="J58" s="208" t="s">
        <v>1221</v>
      </c>
      <c r="K58" s="209" t="s">
        <v>46</v>
      </c>
      <c r="L58" s="210" t="s">
        <v>1135</v>
      </c>
    </row>
    <row r="59" spans="1:12" ht="40.5" customHeight="1">
      <c r="A59" s="204" t="s">
        <v>44</v>
      </c>
      <c r="B59" s="205">
        <v>312128</v>
      </c>
      <c r="C59" s="206" t="s">
        <v>45</v>
      </c>
      <c r="D59" s="207">
        <v>43086.838194444441</v>
      </c>
      <c r="E59" s="207">
        <v>43087.28125</v>
      </c>
      <c r="F59" s="193">
        <f t="shared" si="12"/>
        <v>0</v>
      </c>
      <c r="G59" s="193">
        <f t="shared" si="13"/>
        <v>0</v>
      </c>
      <c r="H59" s="193">
        <f t="shared" si="14"/>
        <v>0</v>
      </c>
      <c r="I59" s="193">
        <f t="shared" si="15"/>
        <v>0.44305555555911269</v>
      </c>
      <c r="J59" s="208" t="s">
        <v>1222</v>
      </c>
      <c r="K59" s="209" t="s">
        <v>46</v>
      </c>
      <c r="L59" s="210" t="s">
        <v>1215</v>
      </c>
    </row>
    <row r="60" spans="1:12" ht="40.5" customHeight="1">
      <c r="A60" s="204" t="s">
        <v>44</v>
      </c>
      <c r="B60" s="205">
        <v>312140</v>
      </c>
      <c r="C60" s="209" t="s">
        <v>45</v>
      </c>
      <c r="D60" s="207">
        <v>43088.050694444442</v>
      </c>
      <c r="E60" s="207">
        <v>43088.298611111109</v>
      </c>
      <c r="F60" s="193">
        <f t="shared" si="12"/>
        <v>0</v>
      </c>
      <c r="G60" s="193">
        <f t="shared" si="13"/>
        <v>0</v>
      </c>
      <c r="H60" s="193">
        <f t="shared" si="14"/>
        <v>0</v>
      </c>
      <c r="I60" s="193">
        <f t="shared" si="15"/>
        <v>0.24791666666715173</v>
      </c>
      <c r="J60" s="208" t="s">
        <v>1223</v>
      </c>
      <c r="K60" s="209" t="s">
        <v>46</v>
      </c>
      <c r="L60" s="210" t="s">
        <v>1106</v>
      </c>
    </row>
    <row r="61" spans="1:12" ht="40.5" customHeight="1">
      <c r="A61" s="204" t="s">
        <v>44</v>
      </c>
      <c r="B61" s="205">
        <v>312164</v>
      </c>
      <c r="C61" s="209" t="s">
        <v>45</v>
      </c>
      <c r="D61" s="207">
        <v>43090.816666666666</v>
      </c>
      <c r="E61" s="207">
        <v>43091.307638888888</v>
      </c>
      <c r="F61" s="193">
        <f t="shared" si="12"/>
        <v>0</v>
      </c>
      <c r="G61" s="193">
        <f t="shared" si="13"/>
        <v>0</v>
      </c>
      <c r="H61" s="193">
        <f t="shared" si="14"/>
        <v>0</v>
      </c>
      <c r="I61" s="193">
        <f t="shared" si="15"/>
        <v>0.49097222222189885</v>
      </c>
      <c r="J61" s="208" t="s">
        <v>1224</v>
      </c>
      <c r="K61" s="209" t="s">
        <v>46</v>
      </c>
      <c r="L61" s="210" t="s">
        <v>1136</v>
      </c>
    </row>
    <row r="62" spans="1:12" ht="40.5" customHeight="1">
      <c r="A62" s="204" t="s">
        <v>44</v>
      </c>
      <c r="B62" s="205">
        <v>312175</v>
      </c>
      <c r="C62" s="206" t="s">
        <v>45</v>
      </c>
      <c r="D62" s="207">
        <v>43091.900694444441</v>
      </c>
      <c r="E62" s="207">
        <v>43092.279861111114</v>
      </c>
      <c r="F62" s="193">
        <f t="shared" si="12"/>
        <v>0</v>
      </c>
      <c r="G62" s="193">
        <f t="shared" si="13"/>
        <v>0</v>
      </c>
      <c r="H62" s="193">
        <f t="shared" si="14"/>
        <v>0</v>
      </c>
      <c r="I62" s="193">
        <f t="shared" si="15"/>
        <v>0.3791666666729725</v>
      </c>
      <c r="J62" s="208" t="s">
        <v>1225</v>
      </c>
      <c r="K62" s="209" t="s">
        <v>46</v>
      </c>
      <c r="L62" s="210" t="s">
        <v>1136</v>
      </c>
    </row>
    <row r="63" spans="1:12" ht="40.5" customHeight="1">
      <c r="A63" s="204" t="s">
        <v>44</v>
      </c>
      <c r="B63" s="205">
        <v>312209</v>
      </c>
      <c r="C63" s="206" t="s">
        <v>45</v>
      </c>
      <c r="D63" s="207">
        <v>43094.995138888888</v>
      </c>
      <c r="E63" s="207">
        <v>43095.411805555559</v>
      </c>
      <c r="F63" s="193">
        <f t="shared" si="12"/>
        <v>0</v>
      </c>
      <c r="G63" s="193">
        <f t="shared" si="13"/>
        <v>0</v>
      </c>
      <c r="H63" s="193">
        <f t="shared" si="14"/>
        <v>0</v>
      </c>
      <c r="I63" s="193">
        <f t="shared" si="15"/>
        <v>0.41666666667151731</v>
      </c>
      <c r="J63" s="208" t="s">
        <v>1226</v>
      </c>
      <c r="K63" s="209" t="s">
        <v>46</v>
      </c>
      <c r="L63" s="210" t="s">
        <v>1104</v>
      </c>
    </row>
    <row r="64" spans="1:12" ht="40.5" customHeight="1">
      <c r="A64" s="204" t="s">
        <v>44</v>
      </c>
      <c r="B64" s="205">
        <v>312239</v>
      </c>
      <c r="C64" s="209" t="s">
        <v>45</v>
      </c>
      <c r="D64" s="207">
        <v>43097.546527777777</v>
      </c>
      <c r="E64" s="207">
        <v>43098.273611111108</v>
      </c>
      <c r="F64" s="193">
        <f t="shared" si="12"/>
        <v>0</v>
      </c>
      <c r="G64" s="193">
        <f t="shared" si="13"/>
        <v>0</v>
      </c>
      <c r="H64" s="193">
        <f t="shared" si="14"/>
        <v>0</v>
      </c>
      <c r="I64" s="193">
        <f t="shared" si="15"/>
        <v>0.72708333333139308</v>
      </c>
      <c r="J64" s="208" t="s">
        <v>1227</v>
      </c>
      <c r="K64" s="209" t="s">
        <v>46</v>
      </c>
      <c r="L64" s="210" t="s">
        <v>1228</v>
      </c>
    </row>
    <row r="65" spans="1:12" ht="40.5" customHeight="1">
      <c r="A65" s="204" t="s">
        <v>44</v>
      </c>
      <c r="B65" s="205">
        <v>312254</v>
      </c>
      <c r="C65" s="206" t="s">
        <v>45</v>
      </c>
      <c r="D65" s="207">
        <v>43098.870833333334</v>
      </c>
      <c r="E65" s="207">
        <v>43099.429166666669</v>
      </c>
      <c r="F65" s="193">
        <f t="shared" si="12"/>
        <v>0</v>
      </c>
      <c r="G65" s="193">
        <f t="shared" si="13"/>
        <v>0</v>
      </c>
      <c r="H65" s="193">
        <f t="shared" si="14"/>
        <v>0</v>
      </c>
      <c r="I65" s="193">
        <f t="shared" si="15"/>
        <v>0.55833333333430346</v>
      </c>
      <c r="J65" s="208" t="s">
        <v>1229</v>
      </c>
      <c r="K65" s="209" t="s">
        <v>46</v>
      </c>
      <c r="L65" s="210" t="s">
        <v>1230</v>
      </c>
    </row>
    <row r="66" spans="1:12" ht="40.5" customHeight="1">
      <c r="A66" s="204" t="s">
        <v>44</v>
      </c>
      <c r="B66" s="205">
        <v>312266</v>
      </c>
      <c r="C66" s="209" t="s">
        <v>45</v>
      </c>
      <c r="D66" s="207">
        <v>43099.864583333336</v>
      </c>
      <c r="E66" s="207">
        <v>43100.413194444445</v>
      </c>
      <c r="F66" s="193">
        <f t="shared" si="12"/>
        <v>0</v>
      </c>
      <c r="G66" s="193">
        <f t="shared" si="13"/>
        <v>0</v>
      </c>
      <c r="H66" s="193">
        <f t="shared" si="14"/>
        <v>0</v>
      </c>
      <c r="I66" s="193">
        <f t="shared" si="15"/>
        <v>0.54861111110949423</v>
      </c>
      <c r="J66" s="208" t="s">
        <v>1231</v>
      </c>
      <c r="K66" s="209" t="s">
        <v>46</v>
      </c>
      <c r="L66" s="210" t="s">
        <v>1111</v>
      </c>
    </row>
    <row r="67" spans="1:12" ht="40.5" customHeight="1">
      <c r="A67" s="204" t="s">
        <v>44</v>
      </c>
      <c r="B67" s="205">
        <v>312279</v>
      </c>
      <c r="C67" s="217" t="s">
        <v>45</v>
      </c>
      <c r="D67" s="207">
        <v>43100.873611111114</v>
      </c>
      <c r="E67" s="207">
        <v>43101</v>
      </c>
      <c r="F67" s="193">
        <f t="shared" si="12"/>
        <v>0</v>
      </c>
      <c r="G67" s="193">
        <f t="shared" si="13"/>
        <v>0</v>
      </c>
      <c r="H67" s="193">
        <f t="shared" si="14"/>
        <v>0</v>
      </c>
      <c r="I67" s="193">
        <f t="shared" si="15"/>
        <v>0.12638888888614019</v>
      </c>
      <c r="J67" s="208" t="s">
        <v>1232</v>
      </c>
      <c r="K67" s="209" t="s">
        <v>46</v>
      </c>
      <c r="L67" s="210" t="s">
        <v>1233</v>
      </c>
    </row>
    <row r="68" spans="1:12" ht="40.5" customHeight="1">
      <c r="A68" s="204" t="s">
        <v>48</v>
      </c>
      <c r="B68" s="205">
        <v>312007</v>
      </c>
      <c r="C68" s="209" t="s">
        <v>49</v>
      </c>
      <c r="D68" s="207">
        <v>43070.8</v>
      </c>
      <c r="E68" s="207">
        <v>43071.379166666666</v>
      </c>
      <c r="F68" s="193">
        <f t="shared" si="12"/>
        <v>0</v>
      </c>
      <c r="G68" s="193">
        <f t="shared" si="13"/>
        <v>0</v>
      </c>
      <c r="H68" s="193">
        <f t="shared" si="14"/>
        <v>0</v>
      </c>
      <c r="I68" s="193">
        <f t="shared" si="15"/>
        <v>0.57916666666278616</v>
      </c>
      <c r="J68" s="208" t="s">
        <v>1234</v>
      </c>
      <c r="K68" s="209" t="s">
        <v>46</v>
      </c>
      <c r="L68" s="210" t="s">
        <v>1136</v>
      </c>
    </row>
    <row r="69" spans="1:12" ht="40.5" customHeight="1">
      <c r="A69" s="204" t="s">
        <v>48</v>
      </c>
      <c r="B69" s="205">
        <v>312015</v>
      </c>
      <c r="C69" s="209" t="s">
        <v>49</v>
      </c>
      <c r="D69" s="207">
        <v>43071.878472222219</v>
      </c>
      <c r="E69" s="207">
        <v>43073.379166666666</v>
      </c>
      <c r="F69" s="193">
        <f t="shared" si="12"/>
        <v>0</v>
      </c>
      <c r="G69" s="193">
        <f t="shared" si="13"/>
        <v>0</v>
      </c>
      <c r="H69" s="193">
        <f t="shared" si="14"/>
        <v>0</v>
      </c>
      <c r="I69" s="193">
        <f t="shared" si="15"/>
        <v>1.5006944444467081</v>
      </c>
      <c r="J69" s="208" t="s">
        <v>1235</v>
      </c>
      <c r="K69" s="209" t="s">
        <v>46</v>
      </c>
      <c r="L69" s="210" t="s">
        <v>1103</v>
      </c>
    </row>
    <row r="70" spans="1:12" ht="40.5" customHeight="1">
      <c r="A70" s="204" t="s">
        <v>48</v>
      </c>
      <c r="B70" s="205">
        <v>312028</v>
      </c>
      <c r="C70" s="209" t="s">
        <v>49</v>
      </c>
      <c r="D70" s="207">
        <v>43074.331250000003</v>
      </c>
      <c r="E70" s="207">
        <v>43074.765972222223</v>
      </c>
      <c r="F70" s="193">
        <f t="shared" si="12"/>
        <v>0.43472222222044365</v>
      </c>
      <c r="G70" s="193">
        <f t="shared" si="13"/>
        <v>0</v>
      </c>
      <c r="H70" s="193">
        <f t="shared" si="14"/>
        <v>0</v>
      </c>
      <c r="I70" s="193">
        <f t="shared" si="15"/>
        <v>0</v>
      </c>
      <c r="J70" s="208" t="s">
        <v>1236</v>
      </c>
      <c r="K70" s="209" t="s">
        <v>464</v>
      </c>
      <c r="L70" s="210" t="s">
        <v>1212</v>
      </c>
    </row>
    <row r="71" spans="1:12" ht="40.5" customHeight="1">
      <c r="A71" s="204" t="s">
        <v>48</v>
      </c>
      <c r="B71" s="205">
        <v>312033</v>
      </c>
      <c r="C71" s="209" t="s">
        <v>49</v>
      </c>
      <c r="D71" s="207">
        <v>43075.048611111109</v>
      </c>
      <c r="E71" s="207">
        <v>43075.258333333331</v>
      </c>
      <c r="F71" s="193">
        <f t="shared" si="12"/>
        <v>0</v>
      </c>
      <c r="G71" s="193">
        <f t="shared" si="13"/>
        <v>0</v>
      </c>
      <c r="H71" s="193">
        <f t="shared" si="14"/>
        <v>0</v>
      </c>
      <c r="I71" s="193">
        <f t="shared" si="15"/>
        <v>0.20972222222189885</v>
      </c>
      <c r="J71" s="208" t="s">
        <v>1237</v>
      </c>
      <c r="K71" s="209" t="s">
        <v>46</v>
      </c>
      <c r="L71" s="210" t="s">
        <v>1215</v>
      </c>
    </row>
    <row r="72" spans="1:12" ht="40.5" customHeight="1">
      <c r="A72" s="204" t="s">
        <v>48</v>
      </c>
      <c r="B72" s="205">
        <v>312037</v>
      </c>
      <c r="C72" s="209" t="s">
        <v>49</v>
      </c>
      <c r="D72" s="207">
        <v>43075.834722222222</v>
      </c>
      <c r="E72" s="207">
        <v>43076.297222222223</v>
      </c>
      <c r="F72" s="193">
        <f t="shared" si="12"/>
        <v>0</v>
      </c>
      <c r="G72" s="193">
        <f t="shared" si="13"/>
        <v>0</v>
      </c>
      <c r="H72" s="193">
        <f t="shared" si="14"/>
        <v>0</v>
      </c>
      <c r="I72" s="193">
        <f t="shared" si="15"/>
        <v>0.46250000000145519</v>
      </c>
      <c r="J72" s="208" t="s">
        <v>1238</v>
      </c>
      <c r="K72" s="209" t="s">
        <v>46</v>
      </c>
      <c r="L72" s="210" t="s">
        <v>1108</v>
      </c>
    </row>
    <row r="73" spans="1:12" ht="40.5" customHeight="1">
      <c r="A73" s="204" t="s">
        <v>48</v>
      </c>
      <c r="B73" s="205">
        <v>312051</v>
      </c>
      <c r="C73" s="209" t="s">
        <v>49</v>
      </c>
      <c r="D73" s="207">
        <v>43077.802083333336</v>
      </c>
      <c r="E73" s="207">
        <v>43078.302083333336</v>
      </c>
      <c r="F73" s="193">
        <f t="shared" si="12"/>
        <v>0</v>
      </c>
      <c r="G73" s="193">
        <f t="shared" si="13"/>
        <v>0</v>
      </c>
      <c r="H73" s="193">
        <f t="shared" si="14"/>
        <v>0</v>
      </c>
      <c r="I73" s="193">
        <f t="shared" si="15"/>
        <v>0.5</v>
      </c>
      <c r="J73" s="208" t="s">
        <v>1239</v>
      </c>
      <c r="K73" s="209" t="s">
        <v>46</v>
      </c>
      <c r="L73" s="210" t="s">
        <v>1233</v>
      </c>
    </row>
    <row r="74" spans="1:12" ht="40.5" customHeight="1">
      <c r="A74" s="204" t="s">
        <v>48</v>
      </c>
      <c r="B74" s="205">
        <v>312073</v>
      </c>
      <c r="C74" s="209" t="s">
        <v>49</v>
      </c>
      <c r="D74" s="207">
        <v>43080.814583333333</v>
      </c>
      <c r="E74" s="207">
        <v>43081.291666666664</v>
      </c>
      <c r="F74" s="193">
        <f t="shared" si="12"/>
        <v>0</v>
      </c>
      <c r="G74" s="193">
        <f t="shared" si="13"/>
        <v>0</v>
      </c>
      <c r="H74" s="193">
        <f t="shared" si="14"/>
        <v>0</v>
      </c>
      <c r="I74" s="193">
        <f t="shared" si="15"/>
        <v>0.47708333333139308</v>
      </c>
      <c r="J74" s="208" t="s">
        <v>1240</v>
      </c>
      <c r="K74" s="209" t="s">
        <v>46</v>
      </c>
      <c r="L74" s="210" t="s">
        <v>1241</v>
      </c>
    </row>
    <row r="75" spans="1:12" ht="40.5" customHeight="1">
      <c r="A75" s="204" t="s">
        <v>48</v>
      </c>
      <c r="B75" s="205">
        <v>312105</v>
      </c>
      <c r="C75" s="206" t="s">
        <v>49</v>
      </c>
      <c r="D75" s="207">
        <v>43083.834027777775</v>
      </c>
      <c r="E75" s="207">
        <v>43084.333333333336</v>
      </c>
      <c r="F75" s="193">
        <f t="shared" si="12"/>
        <v>0</v>
      </c>
      <c r="G75" s="193">
        <f t="shared" si="13"/>
        <v>0</v>
      </c>
      <c r="H75" s="193">
        <f t="shared" si="14"/>
        <v>0</v>
      </c>
      <c r="I75" s="193">
        <f t="shared" si="15"/>
        <v>0.49930555556056788</v>
      </c>
      <c r="J75" s="211" t="s">
        <v>1242</v>
      </c>
      <c r="K75" s="209" t="s">
        <v>46</v>
      </c>
      <c r="L75" s="210" t="s">
        <v>1135</v>
      </c>
    </row>
    <row r="76" spans="1:12" ht="40.5" customHeight="1">
      <c r="A76" s="204" t="s">
        <v>48</v>
      </c>
      <c r="B76" s="205">
        <v>312113</v>
      </c>
      <c r="C76" s="206" t="s">
        <v>49</v>
      </c>
      <c r="D76" s="207">
        <v>43084.834027777775</v>
      </c>
      <c r="E76" s="207">
        <v>43085.353472222225</v>
      </c>
      <c r="F76" s="193">
        <f t="shared" si="12"/>
        <v>0</v>
      </c>
      <c r="G76" s="193">
        <f t="shared" si="13"/>
        <v>0</v>
      </c>
      <c r="H76" s="193">
        <f t="shared" si="14"/>
        <v>0</v>
      </c>
      <c r="I76" s="193">
        <f t="shared" si="15"/>
        <v>0.51944444444961846</v>
      </c>
      <c r="J76" s="208" t="s">
        <v>1243</v>
      </c>
      <c r="K76" s="209" t="s">
        <v>46</v>
      </c>
      <c r="L76" s="210" t="s">
        <v>1215</v>
      </c>
    </row>
    <row r="77" spans="1:12" ht="40.5" customHeight="1">
      <c r="A77" s="204" t="s">
        <v>48</v>
      </c>
      <c r="B77" s="205">
        <v>312132</v>
      </c>
      <c r="C77" s="209" t="s">
        <v>49</v>
      </c>
      <c r="D77" s="207">
        <v>43087.051388888889</v>
      </c>
      <c r="E77" s="207">
        <v>43087.355555555558</v>
      </c>
      <c r="F77" s="193">
        <f t="shared" si="12"/>
        <v>0</v>
      </c>
      <c r="G77" s="193">
        <f t="shared" si="13"/>
        <v>0</v>
      </c>
      <c r="H77" s="193">
        <f t="shared" si="14"/>
        <v>0</v>
      </c>
      <c r="I77" s="193">
        <f t="shared" si="15"/>
        <v>0.30416666666860692</v>
      </c>
      <c r="J77" s="208" t="s">
        <v>1244</v>
      </c>
      <c r="K77" s="209" t="s">
        <v>46</v>
      </c>
      <c r="L77" s="210" t="s">
        <v>1233</v>
      </c>
    </row>
    <row r="78" spans="1:12" ht="40.5" customHeight="1">
      <c r="A78" s="204" t="s">
        <v>48</v>
      </c>
      <c r="B78" s="205">
        <v>312139</v>
      </c>
      <c r="C78" s="209" t="s">
        <v>49</v>
      </c>
      <c r="D78" s="207">
        <v>43087.918055555558</v>
      </c>
      <c r="E78" s="207">
        <v>43088.418749999997</v>
      </c>
      <c r="F78" s="193">
        <f t="shared" si="12"/>
        <v>0</v>
      </c>
      <c r="G78" s="193">
        <f t="shared" si="13"/>
        <v>0</v>
      </c>
      <c r="H78" s="193">
        <f t="shared" si="14"/>
        <v>0</v>
      </c>
      <c r="I78" s="193">
        <f t="shared" si="15"/>
        <v>0.50069444443943212</v>
      </c>
      <c r="J78" s="208" t="s">
        <v>1157</v>
      </c>
      <c r="K78" s="209" t="s">
        <v>46</v>
      </c>
      <c r="L78" s="210" t="s">
        <v>1133</v>
      </c>
    </row>
    <row r="79" spans="1:12" ht="40.5" customHeight="1">
      <c r="A79" s="204" t="s">
        <v>48</v>
      </c>
      <c r="B79" s="205">
        <v>312147</v>
      </c>
      <c r="C79" s="209" t="s">
        <v>49</v>
      </c>
      <c r="D79" s="207">
        <v>43088.92083333333</v>
      </c>
      <c r="E79" s="207">
        <v>43089.364583333336</v>
      </c>
      <c r="F79" s="193">
        <f t="shared" si="12"/>
        <v>0</v>
      </c>
      <c r="G79" s="193">
        <f t="shared" si="13"/>
        <v>0</v>
      </c>
      <c r="H79" s="193">
        <f t="shared" si="14"/>
        <v>0</v>
      </c>
      <c r="I79" s="193">
        <f t="shared" si="15"/>
        <v>0.44375000000582077</v>
      </c>
      <c r="J79" s="208" t="s">
        <v>1139</v>
      </c>
      <c r="K79" s="209" t="s">
        <v>46</v>
      </c>
      <c r="L79" s="210" t="s">
        <v>1215</v>
      </c>
    </row>
    <row r="80" spans="1:12" ht="40.5" customHeight="1">
      <c r="A80" s="204" t="s">
        <v>48</v>
      </c>
      <c r="B80" s="205">
        <v>312154</v>
      </c>
      <c r="C80" s="209" t="s">
        <v>49</v>
      </c>
      <c r="D80" s="207">
        <v>43090.009027777778</v>
      </c>
      <c r="E80" s="207">
        <v>43090.289583333331</v>
      </c>
      <c r="F80" s="193">
        <f t="shared" si="12"/>
        <v>0</v>
      </c>
      <c r="G80" s="193">
        <f t="shared" si="13"/>
        <v>0</v>
      </c>
      <c r="H80" s="193">
        <f t="shared" si="14"/>
        <v>0</v>
      </c>
      <c r="I80" s="193">
        <f t="shared" si="15"/>
        <v>0.28055555555329192</v>
      </c>
      <c r="J80" s="208" t="s">
        <v>1245</v>
      </c>
      <c r="K80" s="209" t="s">
        <v>46</v>
      </c>
      <c r="L80" s="210" t="s">
        <v>1233</v>
      </c>
    </row>
    <row r="81" spans="1:12" ht="40.5" customHeight="1">
      <c r="A81" s="204" t="s">
        <v>48</v>
      </c>
      <c r="B81" s="205">
        <v>312187</v>
      </c>
      <c r="C81" s="209" t="s">
        <v>49</v>
      </c>
      <c r="D81" s="207">
        <v>43092.716666666667</v>
      </c>
      <c r="E81" s="207">
        <v>43094.435416666667</v>
      </c>
      <c r="F81" s="193">
        <f t="shared" si="12"/>
        <v>0</v>
      </c>
      <c r="G81" s="193">
        <f t="shared" si="13"/>
        <v>0</v>
      </c>
      <c r="H81" s="193">
        <f t="shared" si="14"/>
        <v>0</v>
      </c>
      <c r="I81" s="193">
        <f t="shared" si="15"/>
        <v>1.71875</v>
      </c>
      <c r="J81" s="208" t="s">
        <v>1246</v>
      </c>
      <c r="K81" s="209" t="s">
        <v>46</v>
      </c>
      <c r="L81" s="210" t="s">
        <v>1233</v>
      </c>
    </row>
    <row r="82" spans="1:12" ht="40.5" customHeight="1">
      <c r="A82" s="204" t="s">
        <v>48</v>
      </c>
      <c r="B82" s="205">
        <v>312210</v>
      </c>
      <c r="C82" s="209" t="s">
        <v>49</v>
      </c>
      <c r="D82" s="207">
        <v>43095.051388888889</v>
      </c>
      <c r="E82" s="207">
        <v>43095.280555555553</v>
      </c>
      <c r="F82" s="193">
        <f t="shared" si="12"/>
        <v>0</v>
      </c>
      <c r="G82" s="193">
        <f t="shared" si="13"/>
        <v>0</v>
      </c>
      <c r="H82" s="193">
        <f t="shared" si="14"/>
        <v>0</v>
      </c>
      <c r="I82" s="193">
        <f t="shared" si="15"/>
        <v>0.22916666666424135</v>
      </c>
      <c r="J82" s="208" t="s">
        <v>1247</v>
      </c>
      <c r="K82" s="209" t="s">
        <v>46</v>
      </c>
      <c r="L82" s="210" t="s">
        <v>1103</v>
      </c>
    </row>
    <row r="83" spans="1:12" ht="40.5" customHeight="1">
      <c r="A83" s="204" t="s">
        <v>48</v>
      </c>
      <c r="B83" s="205">
        <v>312221</v>
      </c>
      <c r="C83" s="209" t="s">
        <v>49</v>
      </c>
      <c r="D83" s="207">
        <v>43096.00277777778</v>
      </c>
      <c r="E83" s="207">
        <v>43097.37222222222</v>
      </c>
      <c r="F83" s="193">
        <f t="shared" si="12"/>
        <v>0</v>
      </c>
      <c r="G83" s="193">
        <f t="shared" si="13"/>
        <v>0</v>
      </c>
      <c r="H83" s="193">
        <f t="shared" si="14"/>
        <v>0</v>
      </c>
      <c r="I83" s="193">
        <f t="shared" si="15"/>
        <v>1.3694444444408873</v>
      </c>
      <c r="J83" s="208" t="s">
        <v>1248</v>
      </c>
      <c r="K83" s="209" t="s">
        <v>46</v>
      </c>
      <c r="L83" s="210" t="s">
        <v>1111</v>
      </c>
    </row>
    <row r="84" spans="1:12" ht="40.5" customHeight="1">
      <c r="A84" s="204" t="s">
        <v>469</v>
      </c>
      <c r="B84" s="205">
        <v>312001</v>
      </c>
      <c r="C84" s="209" t="s">
        <v>470</v>
      </c>
      <c r="D84" s="207">
        <v>43070.411111111112</v>
      </c>
      <c r="E84" s="207">
        <v>43070.640972222223</v>
      </c>
      <c r="F84" s="193">
        <f>IF(OR(E84="***",E84=""),0,IF(RIGHT(K84)="T",(+E84-D84),0))</f>
        <v>0</v>
      </c>
      <c r="G84" s="193">
        <f>IF(OR(E84="***",E84=""),0,IF(RIGHT(K84)="U",(+E84-D84),0))</f>
        <v>0</v>
      </c>
      <c r="H84" s="193">
        <f>IF(OR(E84="***",E84=""),0,IF(RIGHT(K84)="C",(+E84-D84),0))</f>
        <v>0</v>
      </c>
      <c r="I84" s="193">
        <f>IF(OR(E84="***",E84=""),0,IF(RIGHT(K84)="D",(+E84-D84),0))</f>
        <v>0.22986111111094942</v>
      </c>
      <c r="J84" s="208" t="s">
        <v>1249</v>
      </c>
      <c r="K84" s="209" t="s">
        <v>462</v>
      </c>
      <c r="L84" s="210" t="s">
        <v>1250</v>
      </c>
    </row>
    <row r="85" spans="1:12" ht="40.5" customHeight="1">
      <c r="A85" s="204" t="s">
        <v>51</v>
      </c>
      <c r="B85" s="205">
        <v>312245</v>
      </c>
      <c r="C85" s="209" t="s">
        <v>1251</v>
      </c>
      <c r="D85" s="207">
        <v>43098.176388888889</v>
      </c>
      <c r="E85" s="207">
        <v>43098.6875</v>
      </c>
      <c r="F85" s="193">
        <f>IF(OR(E85="***",E85=""),0,IF(RIGHT(K85)="T",(+E85-D85),0))</f>
        <v>0</v>
      </c>
      <c r="G85" s="193">
        <f>IF(OR(E85="***",E85=""),0,IF(RIGHT(K85)="U",(+E85-D85),0))</f>
        <v>0</v>
      </c>
      <c r="H85" s="193">
        <f>IF(OR(E85="***",E85=""),0,IF(RIGHT(K85)="C",(+E85-D85),0))</f>
        <v>0.51111111111094942</v>
      </c>
      <c r="I85" s="193">
        <f>IF(OR(E85="***",E85=""),0,IF(RIGHT(K85)="D",(+E85-D85),0))</f>
        <v>0</v>
      </c>
      <c r="J85" s="213" t="s">
        <v>1252</v>
      </c>
      <c r="K85" s="207" t="s">
        <v>1190</v>
      </c>
      <c r="L85" s="185" t="s">
        <v>1253</v>
      </c>
    </row>
    <row r="86" spans="1:12" ht="40.5" customHeight="1">
      <c r="A86" s="204" t="s">
        <v>511</v>
      </c>
      <c r="B86" s="205">
        <v>312023</v>
      </c>
      <c r="C86" s="217" t="s">
        <v>488</v>
      </c>
      <c r="D86" s="207">
        <v>43073.034722222219</v>
      </c>
      <c r="E86" s="207">
        <v>43073.238888888889</v>
      </c>
      <c r="F86" s="193">
        <f t="shared" ref="F86:F107" si="16">IF(OR(E86="***",E86=""),0,IF(RIGHT(K86)="T",(+E86-D86),0))</f>
        <v>0</v>
      </c>
      <c r="G86" s="193">
        <f t="shared" ref="G86:G107" si="17">IF(OR(E86="***",E86=""),0,IF(RIGHT(K86)="U",(+E86-D86),0))</f>
        <v>0</v>
      </c>
      <c r="H86" s="193">
        <f t="shared" ref="H86:H107" si="18">IF(OR(E86="***",E86=""),0,IF(RIGHT(K86)="C",(+E86-D86),0))</f>
        <v>0</v>
      </c>
      <c r="I86" s="193">
        <f t="shared" ref="I86:I107" si="19">IF(OR(E86="***",E86=""),0,IF(RIGHT(K86)="D",(+E86-D86),0))</f>
        <v>0.20416666667006211</v>
      </c>
      <c r="J86" s="208" t="s">
        <v>1254</v>
      </c>
      <c r="K86" s="209" t="s">
        <v>46</v>
      </c>
      <c r="L86" s="210" t="s">
        <v>1255</v>
      </c>
    </row>
    <row r="87" spans="1:12" ht="40.5" customHeight="1">
      <c r="A87" s="204" t="s">
        <v>511</v>
      </c>
      <c r="B87" s="205">
        <v>312070</v>
      </c>
      <c r="C87" s="217" t="s">
        <v>488</v>
      </c>
      <c r="D87" s="207">
        <v>43080.07916666667</v>
      </c>
      <c r="E87" s="207">
        <v>43080.275694444441</v>
      </c>
      <c r="F87" s="193">
        <f t="shared" si="16"/>
        <v>0</v>
      </c>
      <c r="G87" s="193">
        <f t="shared" si="17"/>
        <v>0</v>
      </c>
      <c r="H87" s="193">
        <f t="shared" si="18"/>
        <v>0</v>
      </c>
      <c r="I87" s="193">
        <f t="shared" si="19"/>
        <v>0.1965277777708252</v>
      </c>
      <c r="J87" s="208" t="s">
        <v>1256</v>
      </c>
      <c r="K87" s="209" t="s">
        <v>46</v>
      </c>
      <c r="L87" s="210" t="s">
        <v>1138</v>
      </c>
    </row>
    <row r="88" spans="1:12" ht="40.5" customHeight="1">
      <c r="A88" s="204" t="s">
        <v>511</v>
      </c>
      <c r="B88" s="205">
        <v>312075</v>
      </c>
      <c r="C88" s="217" t="s">
        <v>488</v>
      </c>
      <c r="D88" s="207">
        <v>43080.843055555553</v>
      </c>
      <c r="E88" s="207">
        <v>43081.313194444447</v>
      </c>
      <c r="F88" s="193">
        <f t="shared" si="16"/>
        <v>0</v>
      </c>
      <c r="G88" s="193">
        <f t="shared" si="17"/>
        <v>0</v>
      </c>
      <c r="H88" s="193">
        <f t="shared" si="18"/>
        <v>0</v>
      </c>
      <c r="I88" s="193">
        <f t="shared" si="19"/>
        <v>0.47013888889341615</v>
      </c>
      <c r="J88" s="208" t="s">
        <v>1257</v>
      </c>
      <c r="K88" s="209" t="s">
        <v>46</v>
      </c>
      <c r="L88" s="210" t="s">
        <v>1138</v>
      </c>
    </row>
    <row r="89" spans="1:12" ht="40.5" customHeight="1">
      <c r="A89" s="204" t="s">
        <v>511</v>
      </c>
      <c r="B89" s="205">
        <v>312103</v>
      </c>
      <c r="C89" s="217" t="s">
        <v>488</v>
      </c>
      <c r="D89" s="207">
        <v>43083.044444444444</v>
      </c>
      <c r="E89" s="207">
        <v>43083.375694444447</v>
      </c>
      <c r="F89" s="193">
        <f t="shared" si="16"/>
        <v>0</v>
      </c>
      <c r="G89" s="193">
        <f t="shared" si="17"/>
        <v>0</v>
      </c>
      <c r="H89" s="193">
        <f t="shared" si="18"/>
        <v>0</v>
      </c>
      <c r="I89" s="193">
        <f t="shared" si="19"/>
        <v>0.33125000000291038</v>
      </c>
      <c r="J89" s="208" t="s">
        <v>1258</v>
      </c>
      <c r="K89" s="209" t="s">
        <v>46</v>
      </c>
      <c r="L89" s="210" t="s">
        <v>1259</v>
      </c>
    </row>
    <row r="90" spans="1:12" ht="40.5" customHeight="1">
      <c r="A90" s="204" t="s">
        <v>511</v>
      </c>
      <c r="B90" s="205">
        <v>312117</v>
      </c>
      <c r="C90" s="217" t="s">
        <v>488</v>
      </c>
      <c r="D90" s="207">
        <v>43085.034722222219</v>
      </c>
      <c r="E90" s="207">
        <v>43085.364583333336</v>
      </c>
      <c r="F90" s="193">
        <f t="shared" si="16"/>
        <v>0</v>
      </c>
      <c r="G90" s="193">
        <f t="shared" si="17"/>
        <v>0</v>
      </c>
      <c r="H90" s="193">
        <f t="shared" si="18"/>
        <v>0</v>
      </c>
      <c r="I90" s="193">
        <f t="shared" si="19"/>
        <v>0.32986111111677019</v>
      </c>
      <c r="J90" s="208" t="s">
        <v>1260</v>
      </c>
      <c r="K90" s="209" t="s">
        <v>46</v>
      </c>
      <c r="L90" s="210" t="s">
        <v>1261</v>
      </c>
    </row>
    <row r="91" spans="1:12" ht="40.5" customHeight="1">
      <c r="A91" s="204" t="s">
        <v>511</v>
      </c>
      <c r="B91" s="205">
        <v>312125</v>
      </c>
      <c r="C91" s="217" t="s">
        <v>488</v>
      </c>
      <c r="D91" s="207">
        <v>43085.993750000001</v>
      </c>
      <c r="E91" s="207">
        <v>43086.280555555553</v>
      </c>
      <c r="F91" s="193">
        <f t="shared" si="16"/>
        <v>0</v>
      </c>
      <c r="G91" s="193">
        <f t="shared" si="17"/>
        <v>0</v>
      </c>
      <c r="H91" s="193">
        <f t="shared" si="18"/>
        <v>0</v>
      </c>
      <c r="I91" s="193">
        <f t="shared" si="19"/>
        <v>0.28680555555183673</v>
      </c>
      <c r="J91" s="208" t="s">
        <v>1262</v>
      </c>
      <c r="K91" s="209" t="s">
        <v>46</v>
      </c>
      <c r="L91" s="210" t="s">
        <v>1263</v>
      </c>
    </row>
    <row r="92" spans="1:12" ht="40.5" customHeight="1">
      <c r="A92" s="204" t="s">
        <v>511</v>
      </c>
      <c r="B92" s="205">
        <v>312170</v>
      </c>
      <c r="C92" s="218" t="s">
        <v>488</v>
      </c>
      <c r="D92" s="207">
        <v>43091.120138888888</v>
      </c>
      <c r="E92" s="207">
        <v>43091.254861111112</v>
      </c>
      <c r="F92" s="193">
        <f t="shared" si="16"/>
        <v>0</v>
      </c>
      <c r="G92" s="193">
        <f t="shared" si="17"/>
        <v>0</v>
      </c>
      <c r="H92" s="193">
        <f t="shared" si="18"/>
        <v>0</v>
      </c>
      <c r="I92" s="193">
        <f t="shared" si="19"/>
        <v>0.13472222222480923</v>
      </c>
      <c r="J92" s="208" t="s">
        <v>1264</v>
      </c>
      <c r="K92" s="209" t="s">
        <v>46</v>
      </c>
      <c r="L92" s="210" t="s">
        <v>1265</v>
      </c>
    </row>
    <row r="93" spans="1:12" ht="40.5" customHeight="1">
      <c r="A93" s="204" t="s">
        <v>511</v>
      </c>
      <c r="B93" s="205">
        <v>312182</v>
      </c>
      <c r="C93" s="218" t="s">
        <v>488</v>
      </c>
      <c r="D93" s="207">
        <v>43092.086111111108</v>
      </c>
      <c r="E93" s="207">
        <v>43092.277083333334</v>
      </c>
      <c r="F93" s="193">
        <f t="shared" si="16"/>
        <v>0</v>
      </c>
      <c r="G93" s="193">
        <f t="shared" si="17"/>
        <v>0</v>
      </c>
      <c r="H93" s="193">
        <f t="shared" si="18"/>
        <v>0</v>
      </c>
      <c r="I93" s="193">
        <f t="shared" si="19"/>
        <v>0.19097222222626442</v>
      </c>
      <c r="J93" s="211" t="s">
        <v>1266</v>
      </c>
      <c r="K93" s="209" t="s">
        <v>46</v>
      </c>
      <c r="L93" s="210" t="s">
        <v>1267</v>
      </c>
    </row>
    <row r="94" spans="1:12" ht="40.5" customHeight="1">
      <c r="A94" s="204" t="s">
        <v>511</v>
      </c>
      <c r="B94" s="205">
        <v>312191</v>
      </c>
      <c r="C94" s="218" t="s">
        <v>488</v>
      </c>
      <c r="D94" s="207">
        <v>43093.092361111114</v>
      </c>
      <c r="E94" s="207">
        <v>43093.283333333333</v>
      </c>
      <c r="F94" s="193">
        <f t="shared" si="16"/>
        <v>0</v>
      </c>
      <c r="G94" s="193">
        <f t="shared" si="17"/>
        <v>0</v>
      </c>
      <c r="H94" s="193">
        <f t="shared" si="18"/>
        <v>0</v>
      </c>
      <c r="I94" s="193">
        <f t="shared" si="19"/>
        <v>0.19097222221898846</v>
      </c>
      <c r="J94" s="208" t="s">
        <v>1268</v>
      </c>
      <c r="K94" s="209" t="s">
        <v>46</v>
      </c>
      <c r="L94" s="210" t="s">
        <v>1269</v>
      </c>
    </row>
    <row r="95" spans="1:12" ht="40.5" customHeight="1">
      <c r="A95" s="204" t="s">
        <v>511</v>
      </c>
      <c r="B95" s="205">
        <v>312199</v>
      </c>
      <c r="C95" s="217" t="s">
        <v>488</v>
      </c>
      <c r="D95" s="207">
        <v>43094.006249999999</v>
      </c>
      <c r="E95" s="207">
        <v>43094.317361111112</v>
      </c>
      <c r="F95" s="193">
        <f t="shared" si="16"/>
        <v>0</v>
      </c>
      <c r="G95" s="193">
        <f t="shared" si="17"/>
        <v>0</v>
      </c>
      <c r="H95" s="193">
        <f t="shared" si="18"/>
        <v>0</v>
      </c>
      <c r="I95" s="193">
        <f t="shared" si="19"/>
        <v>0.31111111111385981</v>
      </c>
      <c r="J95" s="208" t="s">
        <v>1270</v>
      </c>
      <c r="K95" s="209" t="s">
        <v>46</v>
      </c>
      <c r="L95" s="210" t="s">
        <v>1271</v>
      </c>
    </row>
    <row r="96" spans="1:12" ht="40.5" customHeight="1">
      <c r="A96" s="204" t="s">
        <v>511</v>
      </c>
      <c r="B96" s="205">
        <v>312260</v>
      </c>
      <c r="C96" s="217" t="s">
        <v>488</v>
      </c>
      <c r="D96" s="207">
        <v>43099.133333333331</v>
      </c>
      <c r="E96" s="207">
        <v>43099.304166666669</v>
      </c>
      <c r="F96" s="193">
        <f t="shared" si="16"/>
        <v>0</v>
      </c>
      <c r="G96" s="193">
        <f t="shared" si="17"/>
        <v>0</v>
      </c>
      <c r="H96" s="193">
        <f t="shared" si="18"/>
        <v>0</v>
      </c>
      <c r="I96" s="193">
        <f t="shared" si="19"/>
        <v>0.17083333333721384</v>
      </c>
      <c r="J96" s="208" t="s">
        <v>1272</v>
      </c>
      <c r="K96" s="209" t="s">
        <v>46</v>
      </c>
      <c r="L96" s="210" t="s">
        <v>1273</v>
      </c>
    </row>
    <row r="97" spans="1:12" ht="40.5" customHeight="1">
      <c r="A97" s="204" t="s">
        <v>511</v>
      </c>
      <c r="B97" s="205">
        <v>312269</v>
      </c>
      <c r="C97" s="217" t="s">
        <v>488</v>
      </c>
      <c r="D97" s="207">
        <v>43100.05</v>
      </c>
      <c r="E97" s="207">
        <v>43100.388194444444</v>
      </c>
      <c r="F97" s="193">
        <f t="shared" si="16"/>
        <v>0</v>
      </c>
      <c r="G97" s="193">
        <f t="shared" si="17"/>
        <v>0</v>
      </c>
      <c r="H97" s="193">
        <f t="shared" si="18"/>
        <v>0</v>
      </c>
      <c r="I97" s="193">
        <f t="shared" si="19"/>
        <v>0.33819444444088731</v>
      </c>
      <c r="J97" s="208" t="s">
        <v>1274</v>
      </c>
      <c r="K97" s="209" t="s">
        <v>46</v>
      </c>
      <c r="L97" s="210" t="s">
        <v>1275</v>
      </c>
    </row>
    <row r="98" spans="1:12" ht="40.5" customHeight="1">
      <c r="A98" s="204" t="s">
        <v>511</v>
      </c>
      <c r="B98" s="205">
        <v>312280</v>
      </c>
      <c r="C98" s="218" t="s">
        <v>488</v>
      </c>
      <c r="D98" s="207">
        <v>43100.878472222219</v>
      </c>
      <c r="E98" s="207">
        <v>43101</v>
      </c>
      <c r="F98" s="193">
        <f t="shared" si="16"/>
        <v>0</v>
      </c>
      <c r="G98" s="193">
        <f t="shared" si="17"/>
        <v>0</v>
      </c>
      <c r="H98" s="193">
        <f t="shared" si="18"/>
        <v>0</v>
      </c>
      <c r="I98" s="193">
        <f t="shared" si="19"/>
        <v>0.12152777778101154</v>
      </c>
      <c r="J98" s="208" t="s">
        <v>1276</v>
      </c>
      <c r="K98" s="209" t="s">
        <v>46</v>
      </c>
      <c r="L98" s="210" t="s">
        <v>1277</v>
      </c>
    </row>
    <row r="99" spans="1:12" ht="40.5" customHeight="1">
      <c r="A99" s="204" t="s">
        <v>53</v>
      </c>
      <c r="B99" s="205">
        <v>312142</v>
      </c>
      <c r="C99" s="209" t="s">
        <v>54</v>
      </c>
      <c r="D99" s="207">
        <v>43088.15</v>
      </c>
      <c r="E99" s="207">
        <v>43088.628472222219</v>
      </c>
      <c r="F99" s="193">
        <f t="shared" si="16"/>
        <v>0</v>
      </c>
      <c r="G99" s="193">
        <f t="shared" si="17"/>
        <v>0</v>
      </c>
      <c r="H99" s="193">
        <f t="shared" si="18"/>
        <v>0.47847222221753327</v>
      </c>
      <c r="I99" s="193">
        <f t="shared" si="19"/>
        <v>0</v>
      </c>
      <c r="J99" s="213" t="s">
        <v>499</v>
      </c>
      <c r="K99" s="207" t="s">
        <v>1190</v>
      </c>
      <c r="L99" s="185" t="s">
        <v>1278</v>
      </c>
    </row>
    <row r="100" spans="1:12" ht="40.5" customHeight="1">
      <c r="A100" s="204" t="s">
        <v>53</v>
      </c>
      <c r="B100" s="205">
        <v>312184</v>
      </c>
      <c r="C100" s="209" t="s">
        <v>54</v>
      </c>
      <c r="D100" s="207">
        <v>43092.398611111108</v>
      </c>
      <c r="E100" s="207">
        <v>43092.818055555559</v>
      </c>
      <c r="F100" s="193">
        <f t="shared" si="16"/>
        <v>0.41944444445107365</v>
      </c>
      <c r="G100" s="193">
        <f t="shared" si="17"/>
        <v>0</v>
      </c>
      <c r="H100" s="193">
        <f t="shared" si="18"/>
        <v>0</v>
      </c>
      <c r="I100" s="193">
        <f t="shared" si="19"/>
        <v>0</v>
      </c>
      <c r="J100" s="208" t="s">
        <v>1279</v>
      </c>
      <c r="K100" s="209" t="s">
        <v>464</v>
      </c>
      <c r="L100" s="210" t="s">
        <v>1280</v>
      </c>
    </row>
    <row r="101" spans="1:12" ht="40.5" customHeight="1">
      <c r="A101" s="204" t="s">
        <v>53</v>
      </c>
      <c r="B101" s="205">
        <v>312192</v>
      </c>
      <c r="C101" s="206" t="s">
        <v>54</v>
      </c>
      <c r="D101" s="207">
        <v>43093.175694444442</v>
      </c>
      <c r="E101" s="207">
        <v>43093.357638888891</v>
      </c>
      <c r="F101" s="193">
        <f t="shared" si="16"/>
        <v>0</v>
      </c>
      <c r="G101" s="193">
        <f t="shared" si="17"/>
        <v>0</v>
      </c>
      <c r="H101" s="193">
        <f t="shared" si="18"/>
        <v>0.18194444444816327</v>
      </c>
      <c r="I101" s="193">
        <f t="shared" si="19"/>
        <v>0</v>
      </c>
      <c r="J101" s="213" t="s">
        <v>499</v>
      </c>
      <c r="K101" s="207" t="s">
        <v>1190</v>
      </c>
      <c r="L101" s="185" t="s">
        <v>1281</v>
      </c>
    </row>
    <row r="102" spans="1:12" ht="40.5" customHeight="1">
      <c r="A102" s="204" t="s">
        <v>53</v>
      </c>
      <c r="B102" s="205">
        <v>312193</v>
      </c>
      <c r="C102" s="209" t="s">
        <v>54</v>
      </c>
      <c r="D102" s="207">
        <v>43093.357638888891</v>
      </c>
      <c r="E102" s="207">
        <v>43093.879166666666</v>
      </c>
      <c r="F102" s="193">
        <f t="shared" si="16"/>
        <v>0.52152777777519077</v>
      </c>
      <c r="G102" s="193">
        <f t="shared" si="17"/>
        <v>0</v>
      </c>
      <c r="H102" s="193">
        <f t="shared" si="18"/>
        <v>0</v>
      </c>
      <c r="I102" s="193">
        <f t="shared" si="19"/>
        <v>0</v>
      </c>
      <c r="J102" s="208" t="s">
        <v>1282</v>
      </c>
      <c r="K102" s="209" t="s">
        <v>464</v>
      </c>
      <c r="L102" s="210" t="s">
        <v>1280</v>
      </c>
    </row>
    <row r="103" spans="1:12" ht="40.5" customHeight="1">
      <c r="A103" s="204" t="s">
        <v>53</v>
      </c>
      <c r="B103" s="205">
        <v>312200</v>
      </c>
      <c r="C103" s="209" t="s">
        <v>54</v>
      </c>
      <c r="D103" s="207">
        <v>43094.104166666664</v>
      </c>
      <c r="E103" s="207">
        <v>43094.104166666664</v>
      </c>
      <c r="F103" s="193">
        <f t="shared" si="16"/>
        <v>0</v>
      </c>
      <c r="G103" s="193">
        <f t="shared" si="17"/>
        <v>0</v>
      </c>
      <c r="H103" s="193">
        <f t="shared" si="18"/>
        <v>0</v>
      </c>
      <c r="I103" s="193">
        <f t="shared" si="19"/>
        <v>0</v>
      </c>
      <c r="J103" s="213" t="s">
        <v>499</v>
      </c>
      <c r="K103" s="207" t="s">
        <v>477</v>
      </c>
      <c r="L103" s="185" t="s">
        <v>1283</v>
      </c>
    </row>
    <row r="104" spans="1:12" ht="40.5" customHeight="1">
      <c r="A104" s="204" t="s">
        <v>53</v>
      </c>
      <c r="B104" s="205">
        <v>312202</v>
      </c>
      <c r="C104" s="209" t="s">
        <v>54</v>
      </c>
      <c r="D104" s="207">
        <v>43094.292361111111</v>
      </c>
      <c r="E104" s="207">
        <v>43094.354166666664</v>
      </c>
      <c r="F104" s="193">
        <f t="shared" si="16"/>
        <v>0</v>
      </c>
      <c r="G104" s="193">
        <f t="shared" si="17"/>
        <v>0</v>
      </c>
      <c r="H104" s="193">
        <f t="shared" si="18"/>
        <v>6.1805555553291924E-2</v>
      </c>
      <c r="I104" s="193">
        <f t="shared" si="19"/>
        <v>0</v>
      </c>
      <c r="J104" s="213" t="s">
        <v>499</v>
      </c>
      <c r="K104" s="207" t="s">
        <v>1190</v>
      </c>
      <c r="L104" s="185" t="s">
        <v>1284</v>
      </c>
    </row>
    <row r="105" spans="1:12" ht="40.5" customHeight="1">
      <c r="A105" s="204" t="s">
        <v>53</v>
      </c>
      <c r="B105" s="205">
        <v>312203</v>
      </c>
      <c r="C105" s="209" t="s">
        <v>54</v>
      </c>
      <c r="D105" s="207">
        <v>43094.354166666664</v>
      </c>
      <c r="E105" s="207">
        <v>43094.793749999997</v>
      </c>
      <c r="F105" s="193">
        <f t="shared" si="16"/>
        <v>0.43958333333284827</v>
      </c>
      <c r="G105" s="193">
        <f t="shared" si="17"/>
        <v>0</v>
      </c>
      <c r="H105" s="193">
        <f t="shared" si="18"/>
        <v>0</v>
      </c>
      <c r="I105" s="193">
        <f t="shared" si="19"/>
        <v>0</v>
      </c>
      <c r="J105" s="208" t="s">
        <v>1285</v>
      </c>
      <c r="K105" s="209" t="s">
        <v>464</v>
      </c>
      <c r="L105" s="210" t="s">
        <v>1280</v>
      </c>
    </row>
    <row r="106" spans="1:12" ht="40.5" customHeight="1">
      <c r="A106" s="204" t="s">
        <v>53</v>
      </c>
      <c r="B106" s="205">
        <v>312216</v>
      </c>
      <c r="C106" s="209" t="s">
        <v>54</v>
      </c>
      <c r="D106" s="207">
        <v>43095.413888888892</v>
      </c>
      <c r="E106" s="207">
        <v>43095.790277777778</v>
      </c>
      <c r="F106" s="193">
        <f t="shared" si="16"/>
        <v>0.37638888888614019</v>
      </c>
      <c r="G106" s="193">
        <f t="shared" si="17"/>
        <v>0</v>
      </c>
      <c r="H106" s="193">
        <f t="shared" si="18"/>
        <v>0</v>
      </c>
      <c r="I106" s="193">
        <f t="shared" si="19"/>
        <v>0</v>
      </c>
      <c r="J106" s="208" t="s">
        <v>1286</v>
      </c>
      <c r="K106" s="209" t="s">
        <v>464</v>
      </c>
      <c r="L106" s="210" t="s">
        <v>1287</v>
      </c>
    </row>
    <row r="107" spans="1:12" ht="40.5" customHeight="1">
      <c r="A107" s="204" t="s">
        <v>53</v>
      </c>
      <c r="B107" s="205">
        <v>312234</v>
      </c>
      <c r="C107" s="209" t="s">
        <v>54</v>
      </c>
      <c r="D107" s="207">
        <v>43097.26458333333</v>
      </c>
      <c r="E107" s="207">
        <v>43097.26458333333</v>
      </c>
      <c r="F107" s="193">
        <f t="shared" si="16"/>
        <v>0</v>
      </c>
      <c r="G107" s="193">
        <f t="shared" si="17"/>
        <v>0</v>
      </c>
      <c r="H107" s="193">
        <f t="shared" si="18"/>
        <v>0</v>
      </c>
      <c r="I107" s="193">
        <f t="shared" si="19"/>
        <v>0</v>
      </c>
      <c r="J107" s="213" t="s">
        <v>499</v>
      </c>
      <c r="K107" s="207" t="s">
        <v>477</v>
      </c>
      <c r="L107" s="185" t="s">
        <v>1288</v>
      </c>
    </row>
    <row r="108" spans="1:12" ht="40.5" customHeight="1">
      <c r="A108" s="204" t="s">
        <v>441</v>
      </c>
      <c r="B108" s="205">
        <v>312002</v>
      </c>
      <c r="C108" s="206" t="s">
        <v>442</v>
      </c>
      <c r="D108" s="207">
        <v>43070.408333333333</v>
      </c>
      <c r="E108" s="207">
        <v>43070.797222222223</v>
      </c>
      <c r="F108" s="193">
        <f t="shared" ref="F108:F135" si="20">IF(OR(E108="***",E108=""),0,IF(RIGHT(K108)="T",(+E108-D108),0))</f>
        <v>0.38888888889050577</v>
      </c>
      <c r="G108" s="193">
        <f t="shared" ref="G108:G135" si="21">IF(OR(E108="***",E108=""),0,IF(RIGHT(K108)="U",(+E108-D108),0))</f>
        <v>0</v>
      </c>
      <c r="H108" s="193">
        <f t="shared" ref="H108:H135" si="22">IF(OR(E108="***",E108=""),0,IF(RIGHT(K108)="C",(+E108-D108),0))</f>
        <v>0</v>
      </c>
      <c r="I108" s="193">
        <f t="shared" ref="I108:I135" si="23">IF(OR(E108="***",E108=""),0,IF(RIGHT(K108)="D",(+E108-D108),0))</f>
        <v>0</v>
      </c>
      <c r="J108" s="208" t="s">
        <v>1289</v>
      </c>
      <c r="K108" s="209" t="s">
        <v>464</v>
      </c>
      <c r="L108" s="210" t="s">
        <v>1290</v>
      </c>
    </row>
    <row r="109" spans="1:12" ht="40.5" customHeight="1">
      <c r="A109" s="204" t="s">
        <v>441</v>
      </c>
      <c r="B109" s="205">
        <v>312010</v>
      </c>
      <c r="C109" s="209" t="s">
        <v>442</v>
      </c>
      <c r="D109" s="207">
        <v>43071.383333333331</v>
      </c>
      <c r="E109" s="207">
        <v>43071.779166666667</v>
      </c>
      <c r="F109" s="193">
        <f t="shared" si="20"/>
        <v>0.39583333333575865</v>
      </c>
      <c r="G109" s="193">
        <f t="shared" si="21"/>
        <v>0</v>
      </c>
      <c r="H109" s="193">
        <f t="shared" si="22"/>
        <v>0</v>
      </c>
      <c r="I109" s="193">
        <f t="shared" si="23"/>
        <v>0</v>
      </c>
      <c r="J109" s="208" t="s">
        <v>1291</v>
      </c>
      <c r="K109" s="209" t="s">
        <v>464</v>
      </c>
      <c r="L109" s="210" t="s">
        <v>1287</v>
      </c>
    </row>
    <row r="110" spans="1:12" ht="40.5" customHeight="1">
      <c r="A110" s="204" t="s">
        <v>441</v>
      </c>
      <c r="B110" s="205">
        <v>312020</v>
      </c>
      <c r="C110" s="209" t="s">
        <v>442</v>
      </c>
      <c r="D110" s="207">
        <v>43072.38958333333</v>
      </c>
      <c r="E110" s="207">
        <v>43072.779861111114</v>
      </c>
      <c r="F110" s="193">
        <f t="shared" si="20"/>
        <v>0.39027777778392192</v>
      </c>
      <c r="G110" s="193">
        <f t="shared" si="21"/>
        <v>0</v>
      </c>
      <c r="H110" s="193">
        <f t="shared" si="22"/>
        <v>0</v>
      </c>
      <c r="I110" s="193">
        <f t="shared" si="23"/>
        <v>0</v>
      </c>
      <c r="J110" s="208" t="s">
        <v>1292</v>
      </c>
      <c r="K110" s="209" t="s">
        <v>464</v>
      </c>
      <c r="L110" s="210" t="s">
        <v>1287</v>
      </c>
    </row>
    <row r="111" spans="1:12" ht="40.5" customHeight="1">
      <c r="A111" s="204" t="s">
        <v>441</v>
      </c>
      <c r="B111" s="205">
        <v>312024</v>
      </c>
      <c r="C111" s="209" t="s">
        <v>442</v>
      </c>
      <c r="D111" s="207">
        <v>43073.364583333336</v>
      </c>
      <c r="E111" s="207">
        <v>43073.762499999997</v>
      </c>
      <c r="F111" s="193">
        <f t="shared" si="20"/>
        <v>0.39791666666133096</v>
      </c>
      <c r="G111" s="193">
        <f t="shared" si="21"/>
        <v>0</v>
      </c>
      <c r="H111" s="193">
        <f t="shared" si="22"/>
        <v>0</v>
      </c>
      <c r="I111" s="193">
        <f t="shared" si="23"/>
        <v>0</v>
      </c>
      <c r="J111" s="208" t="s">
        <v>1293</v>
      </c>
      <c r="K111" s="209" t="s">
        <v>464</v>
      </c>
      <c r="L111" s="210" t="s">
        <v>1294</v>
      </c>
    </row>
    <row r="112" spans="1:12" ht="40.5" customHeight="1">
      <c r="A112" s="204" t="s">
        <v>471</v>
      </c>
      <c r="B112" s="205">
        <v>312229</v>
      </c>
      <c r="C112" s="206" t="s">
        <v>472</v>
      </c>
      <c r="D112" s="207">
        <v>43096.568055555559</v>
      </c>
      <c r="E112" s="207">
        <v>43096.770138888889</v>
      </c>
      <c r="F112" s="193">
        <f t="shared" si="20"/>
        <v>0.20208333332993789</v>
      </c>
      <c r="G112" s="193">
        <f t="shared" si="21"/>
        <v>0</v>
      </c>
      <c r="H112" s="193">
        <f t="shared" si="22"/>
        <v>0</v>
      </c>
      <c r="I112" s="193">
        <f t="shared" si="23"/>
        <v>0</v>
      </c>
      <c r="J112" s="211" t="s">
        <v>1295</v>
      </c>
      <c r="K112" s="209" t="s">
        <v>464</v>
      </c>
      <c r="L112" s="210" t="s">
        <v>1296</v>
      </c>
    </row>
    <row r="113" spans="1:12" ht="40.5" customHeight="1">
      <c r="A113" s="204" t="s">
        <v>509</v>
      </c>
      <c r="B113" s="205">
        <v>312222</v>
      </c>
      <c r="C113" s="217" t="s">
        <v>489</v>
      </c>
      <c r="D113" s="207">
        <v>43096.068055555559</v>
      </c>
      <c r="E113" s="207">
        <v>43096.126388888886</v>
      </c>
      <c r="F113" s="193">
        <f t="shared" si="20"/>
        <v>5.8333333327027503E-2</v>
      </c>
      <c r="G113" s="193">
        <f t="shared" si="21"/>
        <v>0</v>
      </c>
      <c r="H113" s="193">
        <f t="shared" si="22"/>
        <v>0</v>
      </c>
      <c r="I113" s="193">
        <f t="shared" si="23"/>
        <v>0</v>
      </c>
      <c r="J113" s="219" t="s">
        <v>499</v>
      </c>
      <c r="K113" s="207" t="s">
        <v>1102</v>
      </c>
      <c r="L113" s="185" t="s">
        <v>1297</v>
      </c>
    </row>
    <row r="114" spans="1:12" ht="40.5" customHeight="1">
      <c r="A114" s="204" t="s">
        <v>509</v>
      </c>
      <c r="B114" s="205">
        <v>312273</v>
      </c>
      <c r="C114" s="217" t="s">
        <v>489</v>
      </c>
      <c r="D114" s="207">
        <v>43100.479861111111</v>
      </c>
      <c r="E114" s="207">
        <v>43100.620833333334</v>
      </c>
      <c r="F114" s="193">
        <f t="shared" si="20"/>
        <v>0.14097222222335404</v>
      </c>
      <c r="G114" s="193">
        <f t="shared" si="21"/>
        <v>0</v>
      </c>
      <c r="H114" s="193">
        <f t="shared" si="22"/>
        <v>0</v>
      </c>
      <c r="I114" s="193">
        <f t="shared" si="23"/>
        <v>0</v>
      </c>
      <c r="J114" s="208" t="s">
        <v>1298</v>
      </c>
      <c r="K114" s="209" t="s">
        <v>464</v>
      </c>
      <c r="L114" s="210" t="s">
        <v>1299</v>
      </c>
    </row>
    <row r="115" spans="1:12" ht="40.5" customHeight="1">
      <c r="A115" s="204" t="s">
        <v>510</v>
      </c>
      <c r="B115" s="205">
        <v>312223</v>
      </c>
      <c r="C115" s="217" t="s">
        <v>490</v>
      </c>
      <c r="D115" s="207">
        <v>43096.068055555559</v>
      </c>
      <c r="E115" s="207">
        <v>43096.320138888892</v>
      </c>
      <c r="F115" s="193">
        <f t="shared" si="20"/>
        <v>0.25208333333284827</v>
      </c>
      <c r="G115" s="193">
        <f t="shared" si="21"/>
        <v>0</v>
      </c>
      <c r="H115" s="193">
        <f t="shared" si="22"/>
        <v>0</v>
      </c>
      <c r="I115" s="193">
        <f t="shared" si="23"/>
        <v>0</v>
      </c>
      <c r="J115" s="219" t="s">
        <v>499</v>
      </c>
      <c r="K115" s="207" t="s">
        <v>1141</v>
      </c>
      <c r="L115" s="185" t="s">
        <v>1300</v>
      </c>
    </row>
    <row r="116" spans="1:12" ht="40.5" customHeight="1">
      <c r="A116" s="204" t="s">
        <v>59</v>
      </c>
      <c r="B116" s="205">
        <v>312099</v>
      </c>
      <c r="C116" s="209" t="s">
        <v>60</v>
      </c>
      <c r="D116" s="207">
        <v>43082.869444444441</v>
      </c>
      <c r="E116" s="207">
        <v>43083.37222222222</v>
      </c>
      <c r="F116" s="193">
        <f t="shared" si="20"/>
        <v>0</v>
      </c>
      <c r="G116" s="193">
        <f t="shared" si="21"/>
        <v>0</v>
      </c>
      <c r="H116" s="193">
        <f t="shared" si="22"/>
        <v>0</v>
      </c>
      <c r="I116" s="193">
        <f t="shared" si="23"/>
        <v>0.50277777777955635</v>
      </c>
      <c r="J116" s="208" t="s">
        <v>1301</v>
      </c>
      <c r="K116" s="209" t="s">
        <v>46</v>
      </c>
      <c r="L116" s="210" t="s">
        <v>1302</v>
      </c>
    </row>
    <row r="117" spans="1:12" ht="40.5" customHeight="1">
      <c r="A117" s="204" t="s">
        <v>59</v>
      </c>
      <c r="B117" s="205">
        <v>312141</v>
      </c>
      <c r="C117" s="209" t="s">
        <v>60</v>
      </c>
      <c r="D117" s="207">
        <v>43088.052083333336</v>
      </c>
      <c r="E117" s="207">
        <v>43088.402083333334</v>
      </c>
      <c r="F117" s="193">
        <f t="shared" si="20"/>
        <v>0</v>
      </c>
      <c r="G117" s="193">
        <f t="shared" si="21"/>
        <v>0</v>
      </c>
      <c r="H117" s="193">
        <f t="shared" si="22"/>
        <v>0</v>
      </c>
      <c r="I117" s="193">
        <f t="shared" si="23"/>
        <v>0.34999999999854481</v>
      </c>
      <c r="J117" s="208" t="s">
        <v>1303</v>
      </c>
      <c r="K117" s="209" t="s">
        <v>46</v>
      </c>
      <c r="L117" s="210" t="s">
        <v>1144</v>
      </c>
    </row>
    <row r="118" spans="1:12" ht="40.5" customHeight="1">
      <c r="A118" s="204" t="s">
        <v>59</v>
      </c>
      <c r="B118" s="205">
        <v>312169</v>
      </c>
      <c r="C118" s="209" t="s">
        <v>60</v>
      </c>
      <c r="D118" s="207">
        <v>43091.030555555553</v>
      </c>
      <c r="E118" s="207">
        <v>43091.408333333333</v>
      </c>
      <c r="F118" s="193">
        <f t="shared" si="20"/>
        <v>0</v>
      </c>
      <c r="G118" s="193">
        <f t="shared" si="21"/>
        <v>0</v>
      </c>
      <c r="H118" s="193">
        <f t="shared" si="22"/>
        <v>0</v>
      </c>
      <c r="I118" s="193">
        <f t="shared" si="23"/>
        <v>0.37777777777955635</v>
      </c>
      <c r="J118" s="208" t="s">
        <v>1304</v>
      </c>
      <c r="K118" s="209" t="s">
        <v>46</v>
      </c>
      <c r="L118" s="210" t="s">
        <v>1305</v>
      </c>
    </row>
    <row r="119" spans="1:12" ht="40.5" customHeight="1">
      <c r="A119" s="204" t="s">
        <v>59</v>
      </c>
      <c r="B119" s="205">
        <v>312177</v>
      </c>
      <c r="C119" s="209" t="s">
        <v>60</v>
      </c>
      <c r="D119" s="207">
        <v>43092.013888888891</v>
      </c>
      <c r="E119" s="207">
        <v>43092.411111111112</v>
      </c>
      <c r="F119" s="193">
        <f t="shared" si="20"/>
        <v>0</v>
      </c>
      <c r="G119" s="193">
        <f t="shared" si="21"/>
        <v>0</v>
      </c>
      <c r="H119" s="193">
        <f t="shared" si="22"/>
        <v>0</v>
      </c>
      <c r="I119" s="193">
        <f t="shared" si="23"/>
        <v>0.39722222222189885</v>
      </c>
      <c r="J119" s="208" t="s">
        <v>1306</v>
      </c>
      <c r="K119" s="209" t="s">
        <v>46</v>
      </c>
      <c r="L119" s="210" t="s">
        <v>1143</v>
      </c>
    </row>
    <row r="120" spans="1:12" ht="40.5" customHeight="1">
      <c r="A120" s="204" t="s">
        <v>59</v>
      </c>
      <c r="B120" s="205">
        <v>312186</v>
      </c>
      <c r="C120" s="209" t="s">
        <v>60</v>
      </c>
      <c r="D120" s="207">
        <v>43092.709722222222</v>
      </c>
      <c r="E120" s="207">
        <v>43095.554166666669</v>
      </c>
      <c r="F120" s="193">
        <f t="shared" si="20"/>
        <v>0</v>
      </c>
      <c r="G120" s="193">
        <f t="shared" si="21"/>
        <v>0</v>
      </c>
      <c r="H120" s="193">
        <f t="shared" si="22"/>
        <v>0</v>
      </c>
      <c r="I120" s="193">
        <f t="shared" si="23"/>
        <v>2.8444444444467081</v>
      </c>
      <c r="J120" s="208" t="s">
        <v>1307</v>
      </c>
      <c r="K120" s="209" t="s">
        <v>46</v>
      </c>
      <c r="L120" s="210" t="s">
        <v>1109</v>
      </c>
    </row>
    <row r="121" spans="1:12" ht="40.5" customHeight="1">
      <c r="A121" s="204" t="s">
        <v>61</v>
      </c>
      <c r="B121" s="205">
        <v>311066</v>
      </c>
      <c r="C121" s="209" t="s">
        <v>62</v>
      </c>
      <c r="D121" s="207">
        <v>43070</v>
      </c>
      <c r="E121" s="207">
        <v>43073.459027777775</v>
      </c>
      <c r="F121" s="193">
        <f t="shared" si="20"/>
        <v>0</v>
      </c>
      <c r="G121" s="193">
        <f t="shared" si="21"/>
        <v>0</v>
      </c>
      <c r="H121" s="193">
        <f t="shared" si="22"/>
        <v>0</v>
      </c>
      <c r="I121" s="193">
        <f t="shared" si="23"/>
        <v>3.4590277777751908</v>
      </c>
      <c r="J121" s="208" t="s">
        <v>1140</v>
      </c>
      <c r="K121" s="209" t="s">
        <v>46</v>
      </c>
      <c r="L121" s="210" t="s">
        <v>1112</v>
      </c>
    </row>
    <row r="122" spans="1:12" ht="40.5" customHeight="1">
      <c r="A122" s="204" t="s">
        <v>61</v>
      </c>
      <c r="B122" s="205">
        <v>312032</v>
      </c>
      <c r="C122" s="209" t="s">
        <v>62</v>
      </c>
      <c r="D122" s="207">
        <v>43074.92291666667</v>
      </c>
      <c r="E122" s="207">
        <v>43082.498611111114</v>
      </c>
      <c r="F122" s="193">
        <f t="shared" si="20"/>
        <v>0</v>
      </c>
      <c r="G122" s="193">
        <f t="shared" si="21"/>
        <v>0</v>
      </c>
      <c r="H122" s="193">
        <f t="shared" si="22"/>
        <v>0</v>
      </c>
      <c r="I122" s="193">
        <f t="shared" si="23"/>
        <v>7.5756944444437977</v>
      </c>
      <c r="J122" s="211" t="s">
        <v>1308</v>
      </c>
      <c r="K122" s="209" t="s">
        <v>46</v>
      </c>
      <c r="L122" s="210" t="s">
        <v>1109</v>
      </c>
    </row>
    <row r="123" spans="1:12" ht="40.5" customHeight="1">
      <c r="A123" s="204" t="s">
        <v>61</v>
      </c>
      <c r="B123" s="205">
        <v>312107</v>
      </c>
      <c r="C123" s="209" t="s">
        <v>62</v>
      </c>
      <c r="D123" s="207">
        <v>43083.875694444447</v>
      </c>
      <c r="E123" s="207">
        <v>43087.484722222223</v>
      </c>
      <c r="F123" s="193">
        <f t="shared" si="20"/>
        <v>0</v>
      </c>
      <c r="G123" s="193">
        <f t="shared" si="21"/>
        <v>0</v>
      </c>
      <c r="H123" s="193">
        <f t="shared" si="22"/>
        <v>0</v>
      </c>
      <c r="I123" s="193">
        <f t="shared" si="23"/>
        <v>3.609027777776646</v>
      </c>
      <c r="J123" s="211" t="s">
        <v>1309</v>
      </c>
      <c r="K123" s="209" t="s">
        <v>46</v>
      </c>
      <c r="L123" s="210" t="s">
        <v>1107</v>
      </c>
    </row>
    <row r="124" spans="1:12" ht="40.5" customHeight="1">
      <c r="A124" s="204" t="s">
        <v>61</v>
      </c>
      <c r="B124" s="205">
        <v>312150</v>
      </c>
      <c r="C124" s="209" t="s">
        <v>62</v>
      </c>
      <c r="D124" s="207">
        <v>43089.061805555553</v>
      </c>
      <c r="E124" s="207">
        <v>43090.377083333333</v>
      </c>
      <c r="F124" s="193">
        <f t="shared" si="20"/>
        <v>0</v>
      </c>
      <c r="G124" s="193">
        <f t="shared" si="21"/>
        <v>0</v>
      </c>
      <c r="H124" s="193">
        <f t="shared" si="22"/>
        <v>0</v>
      </c>
      <c r="I124" s="193">
        <f t="shared" si="23"/>
        <v>1.3152777777795563</v>
      </c>
      <c r="J124" s="211" t="s">
        <v>1310</v>
      </c>
      <c r="K124" s="209" t="s">
        <v>46</v>
      </c>
      <c r="L124" s="210" t="s">
        <v>1143</v>
      </c>
    </row>
    <row r="125" spans="1:12" ht="40.5" customHeight="1">
      <c r="A125" s="204" t="s">
        <v>61</v>
      </c>
      <c r="B125" s="205">
        <v>312220</v>
      </c>
      <c r="C125" s="209" t="s">
        <v>62</v>
      </c>
      <c r="D125" s="207">
        <v>43096.001388888886</v>
      </c>
      <c r="E125" s="207">
        <v>43101</v>
      </c>
      <c r="F125" s="193">
        <f t="shared" si="20"/>
        <v>0</v>
      </c>
      <c r="G125" s="193">
        <f t="shared" si="21"/>
        <v>0</v>
      </c>
      <c r="H125" s="193">
        <f t="shared" si="22"/>
        <v>0</v>
      </c>
      <c r="I125" s="193">
        <f t="shared" si="23"/>
        <v>4.9986111111138598</v>
      </c>
      <c r="J125" s="208" t="s">
        <v>1311</v>
      </c>
      <c r="K125" s="209" t="s">
        <v>46</v>
      </c>
      <c r="L125" s="210" t="s">
        <v>1144</v>
      </c>
    </row>
    <row r="126" spans="1:12" ht="40.5" customHeight="1">
      <c r="A126" s="204" t="s">
        <v>63</v>
      </c>
      <c r="B126" s="205">
        <v>312227</v>
      </c>
      <c r="C126" s="209" t="s">
        <v>64</v>
      </c>
      <c r="D126" s="207">
        <v>43096.352083333331</v>
      </c>
      <c r="E126" s="207">
        <v>43096.804166666669</v>
      </c>
      <c r="F126" s="193">
        <f t="shared" si="20"/>
        <v>0</v>
      </c>
      <c r="G126" s="193">
        <f t="shared" si="21"/>
        <v>0</v>
      </c>
      <c r="H126" s="193">
        <f t="shared" si="22"/>
        <v>0</v>
      </c>
      <c r="I126" s="193">
        <f t="shared" si="23"/>
        <v>0.45208333333721384</v>
      </c>
      <c r="J126" s="208" t="s">
        <v>1312</v>
      </c>
      <c r="K126" s="209" t="s">
        <v>462</v>
      </c>
      <c r="L126" s="210" t="s">
        <v>1313</v>
      </c>
    </row>
    <row r="127" spans="1:12" ht="40.5" customHeight="1">
      <c r="A127" s="204" t="s">
        <v>63</v>
      </c>
      <c r="B127" s="205">
        <v>312235</v>
      </c>
      <c r="C127" s="209" t="s">
        <v>64</v>
      </c>
      <c r="D127" s="207">
        <v>43097.354166666664</v>
      </c>
      <c r="E127" s="207">
        <v>43097.808333333334</v>
      </c>
      <c r="F127" s="193">
        <f t="shared" si="20"/>
        <v>0</v>
      </c>
      <c r="G127" s="193">
        <f t="shared" si="21"/>
        <v>0</v>
      </c>
      <c r="H127" s="193">
        <f t="shared" si="22"/>
        <v>0</v>
      </c>
      <c r="I127" s="193">
        <f t="shared" si="23"/>
        <v>0.45416666667006211</v>
      </c>
      <c r="J127" s="208" t="s">
        <v>1314</v>
      </c>
      <c r="K127" s="209" t="s">
        <v>462</v>
      </c>
      <c r="L127" s="210" t="s">
        <v>1313</v>
      </c>
    </row>
    <row r="128" spans="1:12" ht="40.5" customHeight="1">
      <c r="A128" s="204" t="s">
        <v>63</v>
      </c>
      <c r="B128" s="205">
        <v>312247</v>
      </c>
      <c r="C128" s="209" t="s">
        <v>64</v>
      </c>
      <c r="D128" s="207">
        <v>43098.419444444444</v>
      </c>
      <c r="E128" s="207">
        <v>43098.80972222222</v>
      </c>
      <c r="F128" s="193">
        <f t="shared" si="20"/>
        <v>0</v>
      </c>
      <c r="G128" s="193">
        <f t="shared" si="21"/>
        <v>0</v>
      </c>
      <c r="H128" s="193">
        <f t="shared" si="22"/>
        <v>0</v>
      </c>
      <c r="I128" s="193">
        <f t="shared" si="23"/>
        <v>0.39027777777664596</v>
      </c>
      <c r="J128" s="208" t="s">
        <v>1315</v>
      </c>
      <c r="K128" s="209" t="s">
        <v>462</v>
      </c>
      <c r="L128" s="210" t="s">
        <v>1313</v>
      </c>
    </row>
    <row r="129" spans="1:12" ht="40.5" customHeight="1">
      <c r="A129" s="204" t="s">
        <v>63</v>
      </c>
      <c r="B129" s="205">
        <v>312263</v>
      </c>
      <c r="C129" s="209" t="s">
        <v>64</v>
      </c>
      <c r="D129" s="207">
        <v>43099.354166666664</v>
      </c>
      <c r="E129" s="207">
        <v>43099.813888888886</v>
      </c>
      <c r="F129" s="193">
        <f t="shared" si="20"/>
        <v>0</v>
      </c>
      <c r="G129" s="193">
        <f t="shared" si="21"/>
        <v>0</v>
      </c>
      <c r="H129" s="193">
        <f t="shared" si="22"/>
        <v>0</v>
      </c>
      <c r="I129" s="193">
        <f t="shared" si="23"/>
        <v>0.45972222222189885</v>
      </c>
      <c r="J129" s="208" t="s">
        <v>1316</v>
      </c>
      <c r="K129" s="209" t="s">
        <v>462</v>
      </c>
      <c r="L129" s="210" t="s">
        <v>1313</v>
      </c>
    </row>
    <row r="130" spans="1:12" ht="40.5" customHeight="1">
      <c r="A130" s="204" t="s">
        <v>63</v>
      </c>
      <c r="B130" s="205">
        <v>312271</v>
      </c>
      <c r="C130" s="217" t="s">
        <v>64</v>
      </c>
      <c r="D130" s="207">
        <v>43100.357638888891</v>
      </c>
      <c r="E130" s="207">
        <v>43100.802083333336</v>
      </c>
      <c r="F130" s="193">
        <f t="shared" si="20"/>
        <v>0</v>
      </c>
      <c r="G130" s="193">
        <f t="shared" si="21"/>
        <v>0</v>
      </c>
      <c r="H130" s="193">
        <f t="shared" si="22"/>
        <v>0</v>
      </c>
      <c r="I130" s="193">
        <f t="shared" si="23"/>
        <v>0.44444444444525288</v>
      </c>
      <c r="J130" s="208" t="s">
        <v>1317</v>
      </c>
      <c r="K130" s="209" t="s">
        <v>462</v>
      </c>
      <c r="L130" s="210" t="s">
        <v>1313</v>
      </c>
    </row>
    <row r="131" spans="1:12" ht="40.5" customHeight="1">
      <c r="A131" s="204" t="s">
        <v>65</v>
      </c>
      <c r="B131" s="205">
        <v>311244</v>
      </c>
      <c r="C131" s="209" t="s">
        <v>66</v>
      </c>
      <c r="D131" s="207">
        <v>43070</v>
      </c>
      <c r="E131" s="207">
        <v>43071.394444444442</v>
      </c>
      <c r="F131" s="193">
        <f t="shared" si="20"/>
        <v>0</v>
      </c>
      <c r="G131" s="193">
        <f t="shared" si="21"/>
        <v>0</v>
      </c>
      <c r="H131" s="193">
        <f t="shared" si="22"/>
        <v>0</v>
      </c>
      <c r="I131" s="193">
        <f t="shared" si="23"/>
        <v>1.3944444444423425</v>
      </c>
      <c r="J131" s="208" t="s">
        <v>1142</v>
      </c>
      <c r="K131" s="209" t="s">
        <v>46</v>
      </c>
      <c r="L131" s="210" t="s">
        <v>1143</v>
      </c>
    </row>
    <row r="132" spans="1:12" ht="40.5" customHeight="1">
      <c r="A132" s="204" t="s">
        <v>65</v>
      </c>
      <c r="B132" s="205">
        <v>312046</v>
      </c>
      <c r="C132" s="209" t="s">
        <v>66</v>
      </c>
      <c r="D132" s="207">
        <v>43076.829861111109</v>
      </c>
      <c r="E132" s="207">
        <v>43078.30972222222</v>
      </c>
      <c r="F132" s="193">
        <f t="shared" si="20"/>
        <v>0</v>
      </c>
      <c r="G132" s="193">
        <f t="shared" si="21"/>
        <v>0</v>
      </c>
      <c r="H132" s="193">
        <f t="shared" si="22"/>
        <v>0</v>
      </c>
      <c r="I132" s="193">
        <f t="shared" si="23"/>
        <v>1.4798611111109494</v>
      </c>
      <c r="J132" s="208" t="s">
        <v>1318</v>
      </c>
      <c r="K132" s="209" t="s">
        <v>46</v>
      </c>
      <c r="L132" s="210" t="s">
        <v>1305</v>
      </c>
    </row>
    <row r="133" spans="1:12" ht="40.5" customHeight="1">
      <c r="A133" s="204" t="s">
        <v>65</v>
      </c>
      <c r="B133" s="205">
        <v>312098</v>
      </c>
      <c r="C133" s="209" t="s">
        <v>66</v>
      </c>
      <c r="D133" s="207">
        <v>43082.838888888888</v>
      </c>
      <c r="E133" s="207">
        <v>43083.445833333331</v>
      </c>
      <c r="F133" s="193">
        <f t="shared" si="20"/>
        <v>0</v>
      </c>
      <c r="G133" s="193">
        <f t="shared" si="21"/>
        <v>0</v>
      </c>
      <c r="H133" s="193">
        <f t="shared" si="22"/>
        <v>0</v>
      </c>
      <c r="I133" s="193">
        <f t="shared" si="23"/>
        <v>0.60694444444379769</v>
      </c>
      <c r="J133" s="208" t="s">
        <v>1319</v>
      </c>
      <c r="K133" s="209" t="s">
        <v>46</v>
      </c>
      <c r="L133" s="210" t="s">
        <v>1302</v>
      </c>
    </row>
    <row r="134" spans="1:12" ht="40.5" customHeight="1">
      <c r="A134" s="204" t="s">
        <v>65</v>
      </c>
      <c r="B134" s="205">
        <v>312174</v>
      </c>
      <c r="C134" s="206" t="s">
        <v>66</v>
      </c>
      <c r="D134" s="207">
        <v>43091.844444444447</v>
      </c>
      <c r="E134" s="207">
        <v>43092.410416666666</v>
      </c>
      <c r="F134" s="193">
        <f t="shared" si="20"/>
        <v>0</v>
      </c>
      <c r="G134" s="193">
        <f t="shared" si="21"/>
        <v>0</v>
      </c>
      <c r="H134" s="193">
        <f t="shared" si="22"/>
        <v>0</v>
      </c>
      <c r="I134" s="193">
        <f t="shared" si="23"/>
        <v>0.56597222221898846</v>
      </c>
      <c r="J134" s="211" t="s">
        <v>1320</v>
      </c>
      <c r="K134" s="209" t="s">
        <v>46</v>
      </c>
      <c r="L134" s="210" t="s">
        <v>1143</v>
      </c>
    </row>
    <row r="135" spans="1:12" ht="40.5" customHeight="1">
      <c r="A135" s="204" t="s">
        <v>65</v>
      </c>
      <c r="B135" s="205">
        <v>312188</v>
      </c>
      <c r="C135" s="206" t="s">
        <v>66</v>
      </c>
      <c r="D135" s="207">
        <v>43092.90902777778</v>
      </c>
      <c r="E135" s="207">
        <v>43094.404861111114</v>
      </c>
      <c r="F135" s="193">
        <f t="shared" si="20"/>
        <v>0</v>
      </c>
      <c r="G135" s="193">
        <f t="shared" si="21"/>
        <v>0</v>
      </c>
      <c r="H135" s="193">
        <f t="shared" si="22"/>
        <v>0</v>
      </c>
      <c r="I135" s="193">
        <f t="shared" si="23"/>
        <v>1.4958333333343035</v>
      </c>
      <c r="J135" s="211" t="s">
        <v>1321</v>
      </c>
      <c r="K135" s="209" t="s">
        <v>46</v>
      </c>
      <c r="L135" s="210" t="s">
        <v>1107</v>
      </c>
    </row>
    <row r="136" spans="1:12" ht="40.5" customHeight="1">
      <c r="A136" s="204" t="s">
        <v>67</v>
      </c>
      <c r="B136" s="205">
        <v>312014</v>
      </c>
      <c r="C136" s="206" t="s">
        <v>68</v>
      </c>
      <c r="D136" s="207">
        <v>43071.699305555558</v>
      </c>
      <c r="E136" s="207">
        <v>43072.423611111109</v>
      </c>
      <c r="F136" s="193">
        <f t="shared" ref="F136:F155" si="24">IF(OR(E136="***",E136=""),0,IF(RIGHT(K136)="T",(+E136-D136),0))</f>
        <v>0</v>
      </c>
      <c r="G136" s="193">
        <f t="shared" ref="G136:G155" si="25">IF(OR(E136="***",E136=""),0,IF(RIGHT(K136)="U",(+E136-D136),0))</f>
        <v>0</v>
      </c>
      <c r="H136" s="193">
        <f t="shared" ref="H136:H155" si="26">IF(OR(E136="***",E136=""),0,IF(RIGHT(K136)="C",(+E136-D136),0))</f>
        <v>0</v>
      </c>
      <c r="I136" s="193">
        <f t="shared" ref="I136:I155" si="27">IF(OR(E136="***",E136=""),0,IF(RIGHT(K136)="D",(+E136-D136),0))</f>
        <v>0.72430555555183673</v>
      </c>
      <c r="J136" s="208" t="s">
        <v>1322</v>
      </c>
      <c r="K136" s="209" t="s">
        <v>46</v>
      </c>
      <c r="L136" s="210" t="s">
        <v>1143</v>
      </c>
    </row>
    <row r="137" spans="1:12" ht="40.5" customHeight="1">
      <c r="A137" s="204" t="s">
        <v>67</v>
      </c>
      <c r="B137" s="205">
        <v>312022</v>
      </c>
      <c r="C137" s="209" t="s">
        <v>68</v>
      </c>
      <c r="D137" s="207">
        <v>43072.82916666667</v>
      </c>
      <c r="E137" s="207">
        <v>43073.405555555553</v>
      </c>
      <c r="F137" s="193">
        <f t="shared" si="24"/>
        <v>0</v>
      </c>
      <c r="G137" s="193">
        <f t="shared" si="25"/>
        <v>0</v>
      </c>
      <c r="H137" s="193">
        <f t="shared" si="26"/>
        <v>0</v>
      </c>
      <c r="I137" s="193">
        <f t="shared" si="27"/>
        <v>0.57638888888322981</v>
      </c>
      <c r="J137" s="208" t="s">
        <v>1323</v>
      </c>
      <c r="K137" s="209" t="s">
        <v>46</v>
      </c>
      <c r="L137" s="210" t="s">
        <v>1143</v>
      </c>
    </row>
    <row r="138" spans="1:12" ht="40.5" customHeight="1">
      <c r="A138" s="204" t="s">
        <v>67</v>
      </c>
      <c r="B138" s="205">
        <v>312026</v>
      </c>
      <c r="C138" s="209" t="s">
        <v>68</v>
      </c>
      <c r="D138" s="207">
        <v>43073.781944444447</v>
      </c>
      <c r="E138" s="207">
        <v>43074.384027777778</v>
      </c>
      <c r="F138" s="193">
        <f t="shared" si="24"/>
        <v>0</v>
      </c>
      <c r="G138" s="193">
        <f t="shared" si="25"/>
        <v>0</v>
      </c>
      <c r="H138" s="193">
        <f t="shared" si="26"/>
        <v>0</v>
      </c>
      <c r="I138" s="193">
        <f t="shared" si="27"/>
        <v>0.60208333333139308</v>
      </c>
      <c r="J138" s="208" t="s">
        <v>1324</v>
      </c>
      <c r="K138" s="209" t="s">
        <v>46</v>
      </c>
      <c r="L138" s="210" t="s">
        <v>1107</v>
      </c>
    </row>
    <row r="139" spans="1:12" ht="40.5" customHeight="1">
      <c r="A139" s="204" t="s">
        <v>67</v>
      </c>
      <c r="B139" s="205">
        <v>312029</v>
      </c>
      <c r="C139" s="209" t="s">
        <v>68</v>
      </c>
      <c r="D139" s="207">
        <v>43074.804861111108</v>
      </c>
      <c r="E139" s="207">
        <v>43075.395833333336</v>
      </c>
      <c r="F139" s="193">
        <f t="shared" si="24"/>
        <v>0</v>
      </c>
      <c r="G139" s="193">
        <f t="shared" si="25"/>
        <v>0</v>
      </c>
      <c r="H139" s="193">
        <f t="shared" si="26"/>
        <v>0</v>
      </c>
      <c r="I139" s="193">
        <f t="shared" si="27"/>
        <v>0.59097222222771961</v>
      </c>
      <c r="J139" s="208" t="s">
        <v>1325</v>
      </c>
      <c r="K139" s="209" t="s">
        <v>46</v>
      </c>
      <c r="L139" s="210" t="s">
        <v>1107</v>
      </c>
    </row>
    <row r="140" spans="1:12" ht="40.5" customHeight="1">
      <c r="A140" s="204" t="s">
        <v>67</v>
      </c>
      <c r="B140" s="205">
        <v>312038</v>
      </c>
      <c r="C140" s="209" t="s">
        <v>68</v>
      </c>
      <c r="D140" s="207">
        <v>43075.875694444447</v>
      </c>
      <c r="E140" s="207">
        <v>43076.365277777775</v>
      </c>
      <c r="F140" s="193">
        <f t="shared" si="24"/>
        <v>0</v>
      </c>
      <c r="G140" s="193">
        <f t="shared" si="25"/>
        <v>0</v>
      </c>
      <c r="H140" s="193">
        <f t="shared" si="26"/>
        <v>0</v>
      </c>
      <c r="I140" s="193">
        <f t="shared" si="27"/>
        <v>0.48958333332848269</v>
      </c>
      <c r="J140" s="208" t="s">
        <v>1326</v>
      </c>
      <c r="K140" s="209" t="s">
        <v>46</v>
      </c>
      <c r="L140" s="210" t="s">
        <v>1112</v>
      </c>
    </row>
    <row r="141" spans="1:12" ht="40.5" customHeight="1">
      <c r="A141" s="204" t="s">
        <v>67</v>
      </c>
      <c r="B141" s="205">
        <v>312059</v>
      </c>
      <c r="C141" s="209" t="s">
        <v>68</v>
      </c>
      <c r="D141" s="207">
        <v>43078.549305555556</v>
      </c>
      <c r="E141" s="207">
        <v>43079.354861111111</v>
      </c>
      <c r="F141" s="193">
        <f t="shared" si="24"/>
        <v>0</v>
      </c>
      <c r="G141" s="193">
        <f t="shared" si="25"/>
        <v>0</v>
      </c>
      <c r="H141" s="193">
        <f t="shared" si="26"/>
        <v>0</v>
      </c>
      <c r="I141" s="193">
        <f t="shared" si="27"/>
        <v>0.80555555555474712</v>
      </c>
      <c r="J141" s="208" t="s">
        <v>1327</v>
      </c>
      <c r="K141" s="209" t="s">
        <v>46</v>
      </c>
      <c r="L141" s="210" t="s">
        <v>1302</v>
      </c>
    </row>
    <row r="142" spans="1:12" ht="40.5" customHeight="1">
      <c r="A142" s="204" t="s">
        <v>67</v>
      </c>
      <c r="B142" s="205">
        <v>312066</v>
      </c>
      <c r="C142" s="209" t="s">
        <v>68</v>
      </c>
      <c r="D142" s="207">
        <v>43079.781944444447</v>
      </c>
      <c r="E142" s="207">
        <v>43080.303472222222</v>
      </c>
      <c r="F142" s="193">
        <f t="shared" si="24"/>
        <v>0</v>
      </c>
      <c r="G142" s="193">
        <f t="shared" si="25"/>
        <v>0</v>
      </c>
      <c r="H142" s="193">
        <f t="shared" si="26"/>
        <v>0</v>
      </c>
      <c r="I142" s="193">
        <f t="shared" si="27"/>
        <v>0.52152777777519077</v>
      </c>
      <c r="J142" s="208" t="s">
        <v>1328</v>
      </c>
      <c r="K142" s="209" t="s">
        <v>46</v>
      </c>
      <c r="L142" s="210" t="s">
        <v>1143</v>
      </c>
    </row>
    <row r="143" spans="1:12" ht="40.5" customHeight="1">
      <c r="A143" s="204" t="s">
        <v>67</v>
      </c>
      <c r="B143" s="205">
        <v>312072</v>
      </c>
      <c r="C143" s="209" t="s">
        <v>68</v>
      </c>
      <c r="D143" s="207">
        <v>43080.787499999999</v>
      </c>
      <c r="E143" s="207">
        <v>43082.433333333334</v>
      </c>
      <c r="F143" s="193">
        <f t="shared" si="24"/>
        <v>0</v>
      </c>
      <c r="G143" s="193">
        <f t="shared" si="25"/>
        <v>0</v>
      </c>
      <c r="H143" s="193">
        <f t="shared" si="26"/>
        <v>0</v>
      </c>
      <c r="I143" s="193">
        <f t="shared" si="27"/>
        <v>1.6458333333357587</v>
      </c>
      <c r="J143" s="208" t="s">
        <v>1329</v>
      </c>
      <c r="K143" s="209" t="s">
        <v>46</v>
      </c>
      <c r="L143" s="210" t="s">
        <v>1109</v>
      </c>
    </row>
    <row r="144" spans="1:12" ht="40.5" customHeight="1">
      <c r="A144" s="204" t="s">
        <v>67</v>
      </c>
      <c r="B144" s="205">
        <v>312106</v>
      </c>
      <c r="C144" s="209" t="s">
        <v>68</v>
      </c>
      <c r="D144" s="207">
        <v>43083.85</v>
      </c>
      <c r="E144" s="207">
        <v>43084.336111111108</v>
      </c>
      <c r="F144" s="193">
        <f t="shared" si="24"/>
        <v>0</v>
      </c>
      <c r="G144" s="193">
        <f t="shared" si="25"/>
        <v>0</v>
      </c>
      <c r="H144" s="193">
        <f t="shared" si="26"/>
        <v>0</v>
      </c>
      <c r="I144" s="193">
        <f t="shared" si="27"/>
        <v>0.48611111110949423</v>
      </c>
      <c r="J144" s="208" t="s">
        <v>1309</v>
      </c>
      <c r="K144" s="209" t="s">
        <v>46</v>
      </c>
      <c r="L144" s="210" t="s">
        <v>1107</v>
      </c>
    </row>
    <row r="145" spans="1:12" ht="40.5" customHeight="1">
      <c r="A145" s="204" t="s">
        <v>67</v>
      </c>
      <c r="B145" s="205">
        <v>312114</v>
      </c>
      <c r="C145" s="206" t="s">
        <v>68</v>
      </c>
      <c r="D145" s="207">
        <v>43084.84652777778</v>
      </c>
      <c r="E145" s="207">
        <v>43087.27847222222</v>
      </c>
      <c r="F145" s="193">
        <f t="shared" si="24"/>
        <v>0</v>
      </c>
      <c r="G145" s="193">
        <f t="shared" si="25"/>
        <v>0</v>
      </c>
      <c r="H145" s="193">
        <f t="shared" si="26"/>
        <v>0</v>
      </c>
      <c r="I145" s="193">
        <f t="shared" si="27"/>
        <v>2.4319444444408873</v>
      </c>
      <c r="J145" s="211" t="s">
        <v>1330</v>
      </c>
      <c r="K145" s="209" t="s">
        <v>46</v>
      </c>
      <c r="L145" s="210" t="s">
        <v>1143</v>
      </c>
    </row>
    <row r="146" spans="1:12" ht="40.5" customHeight="1">
      <c r="A146" s="204" t="s">
        <v>67</v>
      </c>
      <c r="B146" s="205">
        <v>312136</v>
      </c>
      <c r="C146" s="206" t="s">
        <v>68</v>
      </c>
      <c r="D146" s="207">
        <v>43087.830555555556</v>
      </c>
      <c r="E146" s="207">
        <v>43088.320833333331</v>
      </c>
      <c r="F146" s="193">
        <f t="shared" si="24"/>
        <v>0</v>
      </c>
      <c r="G146" s="193">
        <f t="shared" si="25"/>
        <v>0</v>
      </c>
      <c r="H146" s="193">
        <f t="shared" si="26"/>
        <v>0</v>
      </c>
      <c r="I146" s="193">
        <f t="shared" si="27"/>
        <v>0.49027777777519077</v>
      </c>
      <c r="J146" s="211" t="s">
        <v>1331</v>
      </c>
      <c r="K146" s="209" t="s">
        <v>46</v>
      </c>
      <c r="L146" s="210" t="s">
        <v>1302</v>
      </c>
    </row>
    <row r="147" spans="1:12" ht="40.5" customHeight="1">
      <c r="A147" s="204" t="s">
        <v>67</v>
      </c>
      <c r="B147" s="205">
        <v>312146</v>
      </c>
      <c r="C147" s="206" t="s">
        <v>68</v>
      </c>
      <c r="D147" s="207">
        <v>43088.880555555559</v>
      </c>
      <c r="E147" s="207">
        <v>43089.269444444442</v>
      </c>
      <c r="F147" s="193">
        <f t="shared" si="24"/>
        <v>0</v>
      </c>
      <c r="G147" s="193">
        <f t="shared" si="25"/>
        <v>0</v>
      </c>
      <c r="H147" s="193">
        <f t="shared" si="26"/>
        <v>0</v>
      </c>
      <c r="I147" s="193">
        <f t="shared" si="27"/>
        <v>0.38888888888322981</v>
      </c>
      <c r="J147" s="208" t="s">
        <v>1332</v>
      </c>
      <c r="K147" s="209" t="s">
        <v>46</v>
      </c>
      <c r="L147" s="210" t="s">
        <v>1144</v>
      </c>
    </row>
    <row r="148" spans="1:12" ht="40.5" customHeight="1">
      <c r="A148" s="204" t="s">
        <v>67</v>
      </c>
      <c r="B148" s="205">
        <v>312153</v>
      </c>
      <c r="C148" s="209" t="s">
        <v>68</v>
      </c>
      <c r="D148" s="207">
        <v>43089.802083333336</v>
      </c>
      <c r="E148" s="207">
        <v>43090.320833333331</v>
      </c>
      <c r="F148" s="193">
        <f t="shared" si="24"/>
        <v>0</v>
      </c>
      <c r="G148" s="193">
        <f t="shared" si="25"/>
        <v>0</v>
      </c>
      <c r="H148" s="193">
        <f t="shared" si="26"/>
        <v>0</v>
      </c>
      <c r="I148" s="193">
        <f t="shared" si="27"/>
        <v>0.51874999999563443</v>
      </c>
      <c r="J148" s="208" t="s">
        <v>1333</v>
      </c>
      <c r="K148" s="209" t="s">
        <v>46</v>
      </c>
      <c r="L148" s="210" t="s">
        <v>1302</v>
      </c>
    </row>
    <row r="149" spans="1:12" ht="40.5" customHeight="1">
      <c r="A149" s="204" t="s">
        <v>67</v>
      </c>
      <c r="B149" s="205">
        <v>312165</v>
      </c>
      <c r="C149" s="209" t="s">
        <v>68</v>
      </c>
      <c r="D149" s="207">
        <v>43090.987500000003</v>
      </c>
      <c r="E149" s="207">
        <v>43091.279861111114</v>
      </c>
      <c r="F149" s="193">
        <f t="shared" si="24"/>
        <v>0</v>
      </c>
      <c r="G149" s="193">
        <f t="shared" si="25"/>
        <v>0</v>
      </c>
      <c r="H149" s="193">
        <f t="shared" si="26"/>
        <v>0</v>
      </c>
      <c r="I149" s="193">
        <f t="shared" si="27"/>
        <v>0.29236111111094942</v>
      </c>
      <c r="J149" s="208" t="s">
        <v>1304</v>
      </c>
      <c r="K149" s="209" t="s">
        <v>46</v>
      </c>
      <c r="L149" s="210" t="s">
        <v>1143</v>
      </c>
    </row>
    <row r="150" spans="1:12" ht="40.5" customHeight="1">
      <c r="A150" s="204" t="s">
        <v>67</v>
      </c>
      <c r="B150" s="205">
        <v>312208</v>
      </c>
      <c r="C150" s="209" t="s">
        <v>68</v>
      </c>
      <c r="D150" s="207">
        <v>43094.870833333334</v>
      </c>
      <c r="E150" s="220">
        <v>43095.27847222222</v>
      </c>
      <c r="F150" s="193">
        <f t="shared" si="24"/>
        <v>0</v>
      </c>
      <c r="G150" s="193">
        <f t="shared" si="25"/>
        <v>0</v>
      </c>
      <c r="H150" s="193">
        <f t="shared" si="26"/>
        <v>0</v>
      </c>
      <c r="I150" s="193">
        <f t="shared" si="27"/>
        <v>0.40763888888614019</v>
      </c>
      <c r="J150" s="208" t="s">
        <v>1334</v>
      </c>
      <c r="K150" s="209" t="s">
        <v>46</v>
      </c>
      <c r="L150" s="210" t="s">
        <v>1302</v>
      </c>
    </row>
    <row r="151" spans="1:12" ht="40.5" customHeight="1">
      <c r="A151" s="204" t="s">
        <v>67</v>
      </c>
      <c r="B151" s="205">
        <v>312217</v>
      </c>
      <c r="C151" s="206" t="s">
        <v>68</v>
      </c>
      <c r="D151" s="207">
        <v>43095.852083333331</v>
      </c>
      <c r="E151" s="207">
        <v>43096.267361111109</v>
      </c>
      <c r="F151" s="193">
        <f t="shared" si="24"/>
        <v>0</v>
      </c>
      <c r="G151" s="193">
        <f t="shared" si="25"/>
        <v>0</v>
      </c>
      <c r="H151" s="193">
        <f t="shared" si="26"/>
        <v>0</v>
      </c>
      <c r="I151" s="193">
        <f t="shared" si="27"/>
        <v>0.41527777777810115</v>
      </c>
      <c r="J151" s="208" t="s">
        <v>1335</v>
      </c>
      <c r="K151" s="209" t="s">
        <v>46</v>
      </c>
      <c r="L151" s="210" t="s">
        <v>1336</v>
      </c>
    </row>
    <row r="152" spans="1:12" ht="40.5" customHeight="1">
      <c r="A152" s="204" t="s">
        <v>67</v>
      </c>
      <c r="B152" s="205">
        <v>312230</v>
      </c>
      <c r="C152" s="206" t="s">
        <v>68</v>
      </c>
      <c r="D152" s="207">
        <v>43096.838194444441</v>
      </c>
      <c r="E152" s="207">
        <v>43097.367361111108</v>
      </c>
      <c r="F152" s="193">
        <f t="shared" si="24"/>
        <v>0</v>
      </c>
      <c r="G152" s="193">
        <f t="shared" si="25"/>
        <v>0</v>
      </c>
      <c r="H152" s="193">
        <f t="shared" si="26"/>
        <v>0</v>
      </c>
      <c r="I152" s="193">
        <f t="shared" si="27"/>
        <v>0.52916666666715173</v>
      </c>
      <c r="J152" s="208" t="s">
        <v>1337</v>
      </c>
      <c r="K152" s="209" t="s">
        <v>46</v>
      </c>
      <c r="L152" s="210" t="s">
        <v>1302</v>
      </c>
    </row>
    <row r="153" spans="1:12" ht="40.5" customHeight="1">
      <c r="A153" s="204" t="s">
        <v>67</v>
      </c>
      <c r="B153" s="205">
        <v>312244</v>
      </c>
      <c r="C153" s="209" t="s">
        <v>68</v>
      </c>
      <c r="D153" s="207">
        <v>43098.0625</v>
      </c>
      <c r="E153" s="207">
        <v>43098.397222222222</v>
      </c>
      <c r="F153" s="193">
        <f t="shared" si="24"/>
        <v>0</v>
      </c>
      <c r="G153" s="193">
        <f t="shared" si="25"/>
        <v>0</v>
      </c>
      <c r="H153" s="193">
        <f t="shared" si="26"/>
        <v>0</v>
      </c>
      <c r="I153" s="193">
        <f t="shared" si="27"/>
        <v>0.33472222222189885</v>
      </c>
      <c r="J153" s="208" t="s">
        <v>1338</v>
      </c>
      <c r="K153" s="209" t="s">
        <v>46</v>
      </c>
      <c r="L153" s="210" t="s">
        <v>1302</v>
      </c>
    </row>
    <row r="154" spans="1:12" ht="40.5" customHeight="1">
      <c r="A154" s="204" t="s">
        <v>67</v>
      </c>
      <c r="B154" s="205">
        <v>312250</v>
      </c>
      <c r="C154" s="209" t="s">
        <v>68</v>
      </c>
      <c r="D154" s="207">
        <v>43098.832638888889</v>
      </c>
      <c r="E154" s="207">
        <v>43100.426388888889</v>
      </c>
      <c r="F154" s="193">
        <f t="shared" si="24"/>
        <v>0</v>
      </c>
      <c r="G154" s="193">
        <f t="shared" si="25"/>
        <v>0</v>
      </c>
      <c r="H154" s="193">
        <f t="shared" si="26"/>
        <v>0</v>
      </c>
      <c r="I154" s="193">
        <f t="shared" si="27"/>
        <v>1.59375</v>
      </c>
      <c r="J154" s="208" t="s">
        <v>1339</v>
      </c>
      <c r="K154" s="209" t="s">
        <v>46</v>
      </c>
      <c r="L154" s="210" t="s">
        <v>1144</v>
      </c>
    </row>
    <row r="155" spans="1:12" ht="40.5" customHeight="1">
      <c r="A155" s="204" t="s">
        <v>67</v>
      </c>
      <c r="B155" s="205">
        <v>312275</v>
      </c>
      <c r="C155" s="218" t="s">
        <v>68</v>
      </c>
      <c r="D155" s="207">
        <v>43100.808333333334</v>
      </c>
      <c r="E155" s="207">
        <v>43101</v>
      </c>
      <c r="F155" s="193">
        <f t="shared" si="24"/>
        <v>0</v>
      </c>
      <c r="G155" s="193">
        <f t="shared" si="25"/>
        <v>0</v>
      </c>
      <c r="H155" s="193">
        <f t="shared" si="26"/>
        <v>0</v>
      </c>
      <c r="I155" s="193">
        <f t="shared" si="27"/>
        <v>0.19166666666569654</v>
      </c>
      <c r="J155" s="208" t="s">
        <v>1340</v>
      </c>
      <c r="K155" s="209" t="s">
        <v>46</v>
      </c>
      <c r="L155" s="210" t="s">
        <v>1144</v>
      </c>
    </row>
    <row r="156" spans="1:12" ht="40.5" customHeight="1">
      <c r="A156" s="204" t="s">
        <v>588</v>
      </c>
      <c r="B156" s="205">
        <v>312017</v>
      </c>
      <c r="C156" s="217" t="s">
        <v>866</v>
      </c>
      <c r="D156" s="207">
        <v>43072.367361111108</v>
      </c>
      <c r="E156" s="207">
        <v>43072.831250000003</v>
      </c>
      <c r="F156" s="193">
        <f t="shared" ref="F156:F172" si="28">IF(OR(E156="***",E156=""),0,IF(RIGHT(K156)="T",(+E156-D156),0))</f>
        <v>0</v>
      </c>
      <c r="G156" s="193">
        <f t="shared" ref="G156:G172" si="29">IF(OR(E156="***",E156=""),0,IF(RIGHT(K156)="U",(+E156-D156),0))</f>
        <v>0</v>
      </c>
      <c r="H156" s="193">
        <f t="shared" ref="H156:H172" si="30">IF(OR(E156="***",E156=""),0,IF(RIGHT(K156)="C",(+E156-D156),0))</f>
        <v>0</v>
      </c>
      <c r="I156" s="193">
        <f t="shared" ref="I156:I172" si="31">IF(OR(E156="***",E156=""),0,IF(RIGHT(K156)="D",(+E156-D156),0))</f>
        <v>0.46388888889487134</v>
      </c>
      <c r="J156" s="208" t="s">
        <v>1154</v>
      </c>
      <c r="K156" s="209" t="s">
        <v>466</v>
      </c>
      <c r="L156" s="210" t="s">
        <v>1341</v>
      </c>
    </row>
    <row r="157" spans="1:12" ht="40.5" customHeight="1">
      <c r="A157" s="204" t="s">
        <v>1057</v>
      </c>
      <c r="B157" s="205">
        <v>311127</v>
      </c>
      <c r="C157" s="217" t="s">
        <v>1113</v>
      </c>
      <c r="D157" s="207">
        <v>43070</v>
      </c>
      <c r="E157" s="207">
        <v>43072.367361111108</v>
      </c>
      <c r="F157" s="193">
        <f t="shared" si="28"/>
        <v>0</v>
      </c>
      <c r="G157" s="193">
        <f t="shared" si="29"/>
        <v>0</v>
      </c>
      <c r="H157" s="193">
        <f t="shared" si="30"/>
        <v>0</v>
      </c>
      <c r="I157" s="193">
        <f t="shared" si="31"/>
        <v>2.367361111108039</v>
      </c>
      <c r="J157" s="208" t="s">
        <v>1145</v>
      </c>
      <c r="K157" s="209" t="s">
        <v>46</v>
      </c>
      <c r="L157" s="210" t="s">
        <v>1146</v>
      </c>
    </row>
    <row r="158" spans="1:12" ht="40.5" customHeight="1">
      <c r="A158" s="204" t="s">
        <v>1057</v>
      </c>
      <c r="B158" s="205">
        <v>312018</v>
      </c>
      <c r="C158" s="217" t="s">
        <v>1113</v>
      </c>
      <c r="D158" s="207">
        <v>43072.367361111108</v>
      </c>
      <c r="E158" s="207">
        <v>43072.834722222222</v>
      </c>
      <c r="F158" s="193">
        <f t="shared" si="28"/>
        <v>0</v>
      </c>
      <c r="G158" s="193">
        <f t="shared" si="29"/>
        <v>0</v>
      </c>
      <c r="H158" s="193">
        <f t="shared" si="30"/>
        <v>0</v>
      </c>
      <c r="I158" s="193">
        <f t="shared" si="31"/>
        <v>0.46736111111385981</v>
      </c>
      <c r="J158" s="208" t="s">
        <v>1342</v>
      </c>
      <c r="K158" s="209" t="s">
        <v>466</v>
      </c>
      <c r="L158" s="210" t="s">
        <v>1341</v>
      </c>
    </row>
    <row r="159" spans="1:12" ht="40.5" customHeight="1">
      <c r="A159" s="204" t="s">
        <v>1057</v>
      </c>
      <c r="B159" s="205">
        <v>312061</v>
      </c>
      <c r="C159" s="209" t="s">
        <v>1113</v>
      </c>
      <c r="D159" s="207">
        <v>43078.720138888886</v>
      </c>
      <c r="E159" s="207">
        <v>43078.916666666664</v>
      </c>
      <c r="F159" s="193">
        <f t="shared" si="28"/>
        <v>0</v>
      </c>
      <c r="G159" s="193">
        <f t="shared" si="29"/>
        <v>0.19652777777810115</v>
      </c>
      <c r="H159" s="193">
        <f t="shared" si="30"/>
        <v>0</v>
      </c>
      <c r="I159" s="193">
        <f t="shared" si="31"/>
        <v>0</v>
      </c>
      <c r="J159" s="208" t="s">
        <v>499</v>
      </c>
      <c r="K159" s="209" t="s">
        <v>465</v>
      </c>
      <c r="L159" s="210" t="s">
        <v>1343</v>
      </c>
    </row>
    <row r="160" spans="1:12" ht="40.5" customHeight="1">
      <c r="A160" s="204" t="s">
        <v>1057</v>
      </c>
      <c r="B160" s="205">
        <v>312071</v>
      </c>
      <c r="C160" s="209" t="s">
        <v>1113</v>
      </c>
      <c r="D160" s="207">
        <v>43080.4375</v>
      </c>
      <c r="E160" s="207">
        <v>43080.477083333331</v>
      </c>
      <c r="F160" s="193">
        <f t="shared" si="28"/>
        <v>0</v>
      </c>
      <c r="G160" s="193">
        <f t="shared" si="29"/>
        <v>3.9583333331393078E-2</v>
      </c>
      <c r="H160" s="193">
        <f t="shared" si="30"/>
        <v>0</v>
      </c>
      <c r="I160" s="193">
        <f t="shared" si="31"/>
        <v>0</v>
      </c>
      <c r="J160" s="219" t="s">
        <v>499</v>
      </c>
      <c r="K160" s="209" t="s">
        <v>465</v>
      </c>
      <c r="L160" s="210" t="s">
        <v>1344</v>
      </c>
    </row>
    <row r="161" spans="1:12" ht="40.5" customHeight="1">
      <c r="A161" s="204" t="s">
        <v>71</v>
      </c>
      <c r="B161" s="205">
        <v>312133</v>
      </c>
      <c r="C161" s="209" t="s">
        <v>72</v>
      </c>
      <c r="D161" s="207">
        <v>43087.051388888889</v>
      </c>
      <c r="E161" s="207">
        <v>43087.458333333336</v>
      </c>
      <c r="F161" s="193">
        <f t="shared" si="28"/>
        <v>0</v>
      </c>
      <c r="G161" s="193">
        <f t="shared" si="29"/>
        <v>0</v>
      </c>
      <c r="H161" s="193">
        <f t="shared" si="30"/>
        <v>0</v>
      </c>
      <c r="I161" s="193">
        <f t="shared" si="31"/>
        <v>0.40694444444670808</v>
      </c>
      <c r="J161" s="208" t="s">
        <v>1345</v>
      </c>
      <c r="K161" s="209" t="s">
        <v>46</v>
      </c>
      <c r="L161" s="210" t="s">
        <v>1346</v>
      </c>
    </row>
    <row r="162" spans="1:12" ht="40.5" customHeight="1">
      <c r="A162" s="204" t="s">
        <v>71</v>
      </c>
      <c r="B162" s="205">
        <v>312144</v>
      </c>
      <c r="C162" s="209" t="s">
        <v>72</v>
      </c>
      <c r="D162" s="207">
        <v>43088.362500000003</v>
      </c>
      <c r="E162" s="207">
        <v>43088.806944444441</v>
      </c>
      <c r="F162" s="193">
        <f t="shared" si="28"/>
        <v>0.44444444443797693</v>
      </c>
      <c r="G162" s="193">
        <f t="shared" si="29"/>
        <v>0</v>
      </c>
      <c r="H162" s="193">
        <f t="shared" si="30"/>
        <v>0</v>
      </c>
      <c r="I162" s="193">
        <f t="shared" si="31"/>
        <v>0</v>
      </c>
      <c r="J162" s="208" t="s">
        <v>1347</v>
      </c>
      <c r="K162" s="209" t="s">
        <v>464</v>
      </c>
      <c r="L162" s="210" t="s">
        <v>1348</v>
      </c>
    </row>
    <row r="163" spans="1:12" ht="40.5" customHeight="1">
      <c r="A163" s="204" t="s">
        <v>71</v>
      </c>
      <c r="B163" s="205">
        <v>312152</v>
      </c>
      <c r="C163" s="206" t="s">
        <v>72</v>
      </c>
      <c r="D163" s="207">
        <v>43089.390972222223</v>
      </c>
      <c r="E163" s="207">
        <v>43089.769444444442</v>
      </c>
      <c r="F163" s="193">
        <f t="shared" si="28"/>
        <v>0.37847222221898846</v>
      </c>
      <c r="G163" s="193">
        <f t="shared" si="29"/>
        <v>0</v>
      </c>
      <c r="H163" s="193">
        <f t="shared" si="30"/>
        <v>0</v>
      </c>
      <c r="I163" s="193">
        <f t="shared" si="31"/>
        <v>0</v>
      </c>
      <c r="J163" s="211" t="s">
        <v>1349</v>
      </c>
      <c r="K163" s="209" t="s">
        <v>464</v>
      </c>
      <c r="L163" s="210" t="s">
        <v>1350</v>
      </c>
    </row>
    <row r="164" spans="1:12" ht="40.5" customHeight="1">
      <c r="A164" s="204" t="s">
        <v>73</v>
      </c>
      <c r="B164" s="205">
        <v>312161</v>
      </c>
      <c r="C164" s="206" t="s">
        <v>74</v>
      </c>
      <c r="D164" s="207">
        <v>43090.388194444444</v>
      </c>
      <c r="E164" s="207">
        <v>43090.788194444445</v>
      </c>
      <c r="F164" s="193">
        <f t="shared" si="28"/>
        <v>0.40000000000145519</v>
      </c>
      <c r="G164" s="193">
        <f t="shared" si="29"/>
        <v>0</v>
      </c>
      <c r="H164" s="193">
        <f t="shared" si="30"/>
        <v>0</v>
      </c>
      <c r="I164" s="193">
        <f t="shared" si="31"/>
        <v>0</v>
      </c>
      <c r="J164" s="211" t="s">
        <v>1351</v>
      </c>
      <c r="K164" s="209" t="s">
        <v>464</v>
      </c>
      <c r="L164" s="210" t="s">
        <v>1350</v>
      </c>
    </row>
    <row r="165" spans="1:12" ht="40.5" customHeight="1">
      <c r="A165" s="204" t="s">
        <v>73</v>
      </c>
      <c r="B165" s="205">
        <v>312171</v>
      </c>
      <c r="C165" s="206" t="s">
        <v>74</v>
      </c>
      <c r="D165" s="207">
        <v>43091.350694444445</v>
      </c>
      <c r="E165" s="207">
        <v>43091.79791666667</v>
      </c>
      <c r="F165" s="193">
        <f t="shared" si="28"/>
        <v>0.44722222222480923</v>
      </c>
      <c r="G165" s="193">
        <f t="shared" si="29"/>
        <v>0</v>
      </c>
      <c r="H165" s="193">
        <f t="shared" si="30"/>
        <v>0</v>
      </c>
      <c r="I165" s="193">
        <f t="shared" si="31"/>
        <v>0</v>
      </c>
      <c r="J165" s="211" t="s">
        <v>1352</v>
      </c>
      <c r="K165" s="209" t="s">
        <v>464</v>
      </c>
      <c r="L165" s="210" t="s">
        <v>1353</v>
      </c>
    </row>
    <row r="166" spans="1:12" ht="40.5" customHeight="1">
      <c r="A166" s="204" t="s">
        <v>73</v>
      </c>
      <c r="B166" s="205">
        <v>312262</v>
      </c>
      <c r="C166" s="209" t="s">
        <v>74</v>
      </c>
      <c r="D166" s="207">
        <v>43099.128472222219</v>
      </c>
      <c r="E166" s="207">
        <v>43099.912499999999</v>
      </c>
      <c r="F166" s="193">
        <f t="shared" si="28"/>
        <v>0</v>
      </c>
      <c r="G166" s="193">
        <f t="shared" si="29"/>
        <v>0</v>
      </c>
      <c r="H166" s="193">
        <f t="shared" si="30"/>
        <v>0.78402777777955635</v>
      </c>
      <c r="I166" s="193">
        <f t="shared" si="31"/>
        <v>0</v>
      </c>
      <c r="J166" s="213" t="s">
        <v>499</v>
      </c>
      <c r="K166" s="207" t="s">
        <v>1190</v>
      </c>
      <c r="L166" s="185" t="s">
        <v>1354</v>
      </c>
    </row>
    <row r="167" spans="1:12" ht="40.5" customHeight="1">
      <c r="A167" s="204" t="s">
        <v>532</v>
      </c>
      <c r="B167" s="205">
        <v>312246</v>
      </c>
      <c r="C167" s="221" t="s">
        <v>519</v>
      </c>
      <c r="D167" s="207">
        <v>43098.256249999999</v>
      </c>
      <c r="E167" s="207">
        <v>43098.256249999999</v>
      </c>
      <c r="F167" s="193">
        <f t="shared" si="28"/>
        <v>0</v>
      </c>
      <c r="G167" s="193">
        <f t="shared" si="29"/>
        <v>0</v>
      </c>
      <c r="H167" s="193">
        <f t="shared" si="30"/>
        <v>0</v>
      </c>
      <c r="I167" s="193">
        <f t="shared" si="31"/>
        <v>0</v>
      </c>
      <c r="J167" s="213" t="s">
        <v>499</v>
      </c>
      <c r="K167" s="207" t="s">
        <v>477</v>
      </c>
      <c r="L167" s="185" t="s">
        <v>1355</v>
      </c>
    </row>
    <row r="168" spans="1:12" ht="40.5" customHeight="1">
      <c r="A168" s="204" t="s">
        <v>532</v>
      </c>
      <c r="B168" s="205">
        <v>312259</v>
      </c>
      <c r="C168" s="206" t="s">
        <v>519</v>
      </c>
      <c r="D168" s="207">
        <v>43099.04583333333</v>
      </c>
      <c r="E168" s="207">
        <v>43099.04583333333</v>
      </c>
      <c r="F168" s="193">
        <f t="shared" si="28"/>
        <v>0</v>
      </c>
      <c r="G168" s="193">
        <f t="shared" si="29"/>
        <v>0</v>
      </c>
      <c r="H168" s="193">
        <f t="shared" si="30"/>
        <v>0</v>
      </c>
      <c r="I168" s="193">
        <f t="shared" si="31"/>
        <v>0</v>
      </c>
      <c r="J168" s="213" t="s">
        <v>499</v>
      </c>
      <c r="K168" s="207" t="s">
        <v>477</v>
      </c>
      <c r="L168" s="185" t="s">
        <v>1356</v>
      </c>
    </row>
    <row r="169" spans="1:12" ht="40.5" customHeight="1">
      <c r="A169" s="204" t="s">
        <v>532</v>
      </c>
      <c r="B169" s="205">
        <v>312272</v>
      </c>
      <c r="C169" s="218" t="s">
        <v>519</v>
      </c>
      <c r="D169" s="207">
        <v>43100.459027777775</v>
      </c>
      <c r="E169" s="207">
        <v>43100.883333333331</v>
      </c>
      <c r="F169" s="193">
        <f t="shared" si="28"/>
        <v>0</v>
      </c>
      <c r="G169" s="193">
        <f t="shared" si="29"/>
        <v>0</v>
      </c>
      <c r="H169" s="193">
        <f t="shared" si="30"/>
        <v>0</v>
      </c>
      <c r="I169" s="193">
        <f t="shared" si="31"/>
        <v>0.42430555555620231</v>
      </c>
      <c r="J169" s="211" t="s">
        <v>1357</v>
      </c>
      <c r="K169" s="209" t="s">
        <v>466</v>
      </c>
      <c r="L169" s="210" t="s">
        <v>1358</v>
      </c>
    </row>
    <row r="170" spans="1:12" ht="40.5" customHeight="1">
      <c r="A170" s="204" t="s">
        <v>79</v>
      </c>
      <c r="B170" s="205">
        <v>312104</v>
      </c>
      <c r="C170" s="206" t="s">
        <v>80</v>
      </c>
      <c r="D170" s="207">
        <v>43083.704861111109</v>
      </c>
      <c r="E170" s="207">
        <v>43083.791666666664</v>
      </c>
      <c r="F170" s="193">
        <f t="shared" si="28"/>
        <v>0</v>
      </c>
      <c r="G170" s="193">
        <f t="shared" si="29"/>
        <v>0</v>
      </c>
      <c r="H170" s="193">
        <f t="shared" si="30"/>
        <v>0</v>
      </c>
      <c r="I170" s="193">
        <f t="shared" si="31"/>
        <v>8.6805555554747116E-2</v>
      </c>
      <c r="J170" s="211" t="s">
        <v>1359</v>
      </c>
      <c r="K170" s="209" t="s">
        <v>1360</v>
      </c>
      <c r="L170" s="210" t="s">
        <v>1361</v>
      </c>
    </row>
    <row r="171" spans="1:12" ht="40.5" customHeight="1">
      <c r="A171" s="204" t="s">
        <v>79</v>
      </c>
      <c r="B171" s="205">
        <v>312121</v>
      </c>
      <c r="C171" s="206" t="s">
        <v>80</v>
      </c>
      <c r="D171" s="207">
        <v>43085.640277777777</v>
      </c>
      <c r="E171" s="207">
        <v>43085.802777777775</v>
      </c>
      <c r="F171" s="193">
        <f t="shared" si="28"/>
        <v>0</v>
      </c>
      <c r="G171" s="193">
        <f t="shared" si="29"/>
        <v>0</v>
      </c>
      <c r="H171" s="193">
        <f t="shared" si="30"/>
        <v>0</v>
      </c>
      <c r="I171" s="193">
        <f t="shared" si="31"/>
        <v>0.16249999999854481</v>
      </c>
      <c r="J171" s="211" t="s">
        <v>1362</v>
      </c>
      <c r="K171" s="209" t="s">
        <v>1360</v>
      </c>
      <c r="L171" s="210" t="s">
        <v>1363</v>
      </c>
    </row>
    <row r="172" spans="1:12" ht="40.5" customHeight="1">
      <c r="A172" s="204" t="s">
        <v>93</v>
      </c>
      <c r="B172" s="205">
        <v>312206</v>
      </c>
      <c r="C172" s="206" t="s">
        <v>94</v>
      </c>
      <c r="D172" s="207">
        <v>43094.724305555559</v>
      </c>
      <c r="E172" s="207">
        <v>43094.772222222222</v>
      </c>
      <c r="F172" s="193">
        <f t="shared" si="28"/>
        <v>0</v>
      </c>
      <c r="G172" s="193">
        <f t="shared" si="29"/>
        <v>4.7916666662786156E-2</v>
      </c>
      <c r="H172" s="193">
        <f t="shared" si="30"/>
        <v>0</v>
      </c>
      <c r="I172" s="193">
        <f t="shared" si="31"/>
        <v>0</v>
      </c>
      <c r="J172" s="219" t="s">
        <v>499</v>
      </c>
      <c r="K172" s="207" t="s">
        <v>1155</v>
      </c>
      <c r="L172" s="185" t="s">
        <v>1364</v>
      </c>
    </row>
    <row r="173" spans="1:12" ht="40.5" customHeight="1">
      <c r="A173" s="204" t="s">
        <v>101</v>
      </c>
      <c r="B173" s="205">
        <v>311235</v>
      </c>
      <c r="C173" s="222" t="s">
        <v>1147</v>
      </c>
      <c r="D173" s="207">
        <v>43070</v>
      </c>
      <c r="E173" s="207">
        <v>43070.40347222222</v>
      </c>
      <c r="F173" s="193">
        <f t="shared" ref="F173:F198" si="32">IF(OR(E173="***",E173=""),0,IF(RIGHT(K173)="T",(+E173-D173),0))</f>
        <v>0</v>
      </c>
      <c r="G173" s="193">
        <f t="shared" ref="G173:G198" si="33">IF(OR(E173="***",E173=""),0,IF(RIGHT(K173)="U",(+E173-D173),0))</f>
        <v>0</v>
      </c>
      <c r="H173" s="193">
        <f t="shared" ref="H173:H198" si="34">IF(OR(E173="***",E173=""),0,IF(RIGHT(K173)="C",(+E173-D173),0))</f>
        <v>0</v>
      </c>
      <c r="I173" s="193">
        <f t="shared" ref="I173:I198" si="35">IF(OR(E173="***",E173=""),0,IF(RIGHT(K173)="D",(+E173-D173),0))</f>
        <v>0.40347222222044365</v>
      </c>
      <c r="J173" s="208" t="s">
        <v>1150</v>
      </c>
      <c r="K173" s="209" t="s">
        <v>46</v>
      </c>
      <c r="L173" s="210" t="s">
        <v>1151</v>
      </c>
    </row>
    <row r="174" spans="1:12" ht="40.5" customHeight="1">
      <c r="A174" s="204" t="s">
        <v>101</v>
      </c>
      <c r="B174" s="205">
        <v>312006</v>
      </c>
      <c r="C174" s="222" t="s">
        <v>1147</v>
      </c>
      <c r="D174" s="207">
        <v>43070.797222222223</v>
      </c>
      <c r="E174" s="207">
        <v>43071.390972222223</v>
      </c>
      <c r="F174" s="193">
        <f t="shared" si="32"/>
        <v>0</v>
      </c>
      <c r="G174" s="193">
        <f t="shared" si="33"/>
        <v>0</v>
      </c>
      <c r="H174" s="193">
        <f t="shared" si="34"/>
        <v>0</v>
      </c>
      <c r="I174" s="193">
        <f t="shared" si="35"/>
        <v>0.59375</v>
      </c>
      <c r="J174" s="208" t="s">
        <v>1365</v>
      </c>
      <c r="K174" s="209" t="s">
        <v>46</v>
      </c>
      <c r="L174" s="210" t="s">
        <v>1148</v>
      </c>
    </row>
    <row r="175" spans="1:12" ht="40.5" customHeight="1">
      <c r="A175" s="204" t="s">
        <v>101</v>
      </c>
      <c r="B175" s="205">
        <v>312013</v>
      </c>
      <c r="C175" s="222" t="s">
        <v>1147</v>
      </c>
      <c r="D175" s="207">
        <v>43071.693749999999</v>
      </c>
      <c r="E175" s="207">
        <v>43073.413888888892</v>
      </c>
      <c r="F175" s="193">
        <f t="shared" si="32"/>
        <v>0</v>
      </c>
      <c r="G175" s="193">
        <f t="shared" si="33"/>
        <v>0</v>
      </c>
      <c r="H175" s="193">
        <f t="shared" si="34"/>
        <v>0</v>
      </c>
      <c r="I175" s="193">
        <f t="shared" si="35"/>
        <v>1.7201388888934162</v>
      </c>
      <c r="J175" s="208" t="s">
        <v>1366</v>
      </c>
      <c r="K175" s="209" t="s">
        <v>46</v>
      </c>
      <c r="L175" s="210" t="s">
        <v>1367</v>
      </c>
    </row>
    <row r="176" spans="1:12" ht="40.5" customHeight="1">
      <c r="A176" s="204" t="s">
        <v>101</v>
      </c>
      <c r="B176" s="205">
        <v>312026</v>
      </c>
      <c r="C176" s="21" t="s">
        <v>1147</v>
      </c>
      <c r="D176" s="207">
        <v>43073.785416666666</v>
      </c>
      <c r="E176" s="207">
        <v>43075.287499999999</v>
      </c>
      <c r="F176" s="193">
        <f t="shared" si="32"/>
        <v>0</v>
      </c>
      <c r="G176" s="193">
        <f t="shared" si="33"/>
        <v>0</v>
      </c>
      <c r="H176" s="193">
        <f t="shared" si="34"/>
        <v>0</v>
      </c>
      <c r="I176" s="193">
        <f t="shared" si="35"/>
        <v>1.5020833333328483</v>
      </c>
      <c r="J176" s="208" t="s">
        <v>1324</v>
      </c>
      <c r="K176" s="209" t="s">
        <v>46</v>
      </c>
      <c r="L176" s="210" t="s">
        <v>1148</v>
      </c>
    </row>
    <row r="177" spans="1:12" ht="40.5" customHeight="1">
      <c r="A177" s="204" t="s">
        <v>101</v>
      </c>
      <c r="B177" s="205">
        <v>312039</v>
      </c>
      <c r="C177" s="222" t="s">
        <v>1147</v>
      </c>
      <c r="D177" s="207">
        <v>43075.878472222219</v>
      </c>
      <c r="E177" s="207">
        <v>43076.540277777778</v>
      </c>
      <c r="F177" s="193">
        <f t="shared" si="32"/>
        <v>0</v>
      </c>
      <c r="G177" s="193">
        <f t="shared" si="33"/>
        <v>0</v>
      </c>
      <c r="H177" s="193">
        <f t="shared" si="34"/>
        <v>0</v>
      </c>
      <c r="I177" s="193">
        <f t="shared" si="35"/>
        <v>0.66180555555911269</v>
      </c>
      <c r="J177" s="208" t="s">
        <v>1368</v>
      </c>
      <c r="K177" s="209" t="s">
        <v>46</v>
      </c>
      <c r="L177" s="210" t="s">
        <v>1369</v>
      </c>
    </row>
    <row r="178" spans="1:12" ht="40.5" customHeight="1">
      <c r="A178" s="204" t="s">
        <v>101</v>
      </c>
      <c r="B178" s="205">
        <v>312047</v>
      </c>
      <c r="C178" s="222" t="s">
        <v>1147</v>
      </c>
      <c r="D178" s="207">
        <v>43076.87777777778</v>
      </c>
      <c r="E178" s="207">
        <v>43077.348611111112</v>
      </c>
      <c r="F178" s="193">
        <f t="shared" si="32"/>
        <v>0</v>
      </c>
      <c r="G178" s="193">
        <f t="shared" si="33"/>
        <v>0</v>
      </c>
      <c r="H178" s="193">
        <f t="shared" si="34"/>
        <v>0</v>
      </c>
      <c r="I178" s="193">
        <f t="shared" si="35"/>
        <v>0.47083333333284827</v>
      </c>
      <c r="J178" s="208" t="s">
        <v>1370</v>
      </c>
      <c r="K178" s="209" t="s">
        <v>46</v>
      </c>
      <c r="L178" s="210" t="s">
        <v>1369</v>
      </c>
    </row>
    <row r="179" spans="1:12" ht="40.5" customHeight="1">
      <c r="A179" s="204" t="s">
        <v>101</v>
      </c>
      <c r="B179" s="205">
        <v>312050</v>
      </c>
      <c r="C179" s="21" t="s">
        <v>1147</v>
      </c>
      <c r="D179" s="207">
        <v>43077.387499999997</v>
      </c>
      <c r="E179" s="207">
        <v>43077.416666666664</v>
      </c>
      <c r="F179" s="193">
        <f t="shared" si="32"/>
        <v>0</v>
      </c>
      <c r="G179" s="193">
        <f t="shared" si="33"/>
        <v>0</v>
      </c>
      <c r="H179" s="193">
        <f t="shared" si="34"/>
        <v>2.9166666667151731E-2</v>
      </c>
      <c r="I179" s="193">
        <f t="shared" si="35"/>
        <v>0</v>
      </c>
      <c r="J179" s="208"/>
      <c r="K179" s="209" t="s">
        <v>1190</v>
      </c>
      <c r="L179" s="210" t="s">
        <v>1371</v>
      </c>
    </row>
    <row r="180" spans="1:12" ht="40.5" customHeight="1">
      <c r="A180" s="204" t="s">
        <v>101</v>
      </c>
      <c r="B180" s="205">
        <v>312091</v>
      </c>
      <c r="C180" s="209" t="s">
        <v>1147</v>
      </c>
      <c r="D180" s="207">
        <v>43081.928472222222</v>
      </c>
      <c r="E180" s="207">
        <v>43082.511111111111</v>
      </c>
      <c r="F180" s="193">
        <f t="shared" si="32"/>
        <v>0</v>
      </c>
      <c r="G180" s="193">
        <f t="shared" si="33"/>
        <v>0</v>
      </c>
      <c r="H180" s="193">
        <f t="shared" si="34"/>
        <v>0</v>
      </c>
      <c r="I180" s="193">
        <f t="shared" si="35"/>
        <v>0.58263888888905058</v>
      </c>
      <c r="J180" s="208" t="s">
        <v>1372</v>
      </c>
      <c r="K180" s="209" t="s">
        <v>46</v>
      </c>
      <c r="L180" s="210" t="s">
        <v>1117</v>
      </c>
    </row>
    <row r="181" spans="1:12" ht="40.5" customHeight="1">
      <c r="A181" s="204" t="s">
        <v>101</v>
      </c>
      <c r="B181" s="205">
        <v>312101</v>
      </c>
      <c r="C181" s="209" t="s">
        <v>1147</v>
      </c>
      <c r="D181" s="207">
        <v>43082.870833333334</v>
      </c>
      <c r="E181" s="207">
        <v>43083.370138888888</v>
      </c>
      <c r="F181" s="193">
        <f t="shared" si="32"/>
        <v>0</v>
      </c>
      <c r="G181" s="193">
        <f t="shared" si="33"/>
        <v>0</v>
      </c>
      <c r="H181" s="193">
        <f t="shared" si="34"/>
        <v>0</v>
      </c>
      <c r="I181" s="193">
        <f t="shared" si="35"/>
        <v>0.49930555555329192</v>
      </c>
      <c r="J181" s="208" t="s">
        <v>1301</v>
      </c>
      <c r="K181" s="209" t="s">
        <v>46</v>
      </c>
      <c r="L181" s="210" t="s">
        <v>1149</v>
      </c>
    </row>
    <row r="182" spans="1:12" ht="40.5" customHeight="1">
      <c r="A182" s="204" t="s">
        <v>101</v>
      </c>
      <c r="B182" s="205">
        <v>312108</v>
      </c>
      <c r="C182" s="209" t="s">
        <v>1147</v>
      </c>
      <c r="D182" s="207">
        <v>43083.868055555555</v>
      </c>
      <c r="E182" s="207">
        <v>43084.374305555553</v>
      </c>
      <c r="F182" s="193">
        <f t="shared" si="32"/>
        <v>0</v>
      </c>
      <c r="G182" s="193">
        <f t="shared" si="33"/>
        <v>0</v>
      </c>
      <c r="H182" s="193">
        <f t="shared" si="34"/>
        <v>0</v>
      </c>
      <c r="I182" s="193">
        <f t="shared" si="35"/>
        <v>0.50624999999854481</v>
      </c>
      <c r="J182" s="208" t="s">
        <v>1309</v>
      </c>
      <c r="K182" s="209" t="s">
        <v>46</v>
      </c>
      <c r="L182" s="210" t="s">
        <v>1117</v>
      </c>
    </row>
    <row r="183" spans="1:12" ht="40.5" customHeight="1">
      <c r="A183" s="204" t="s">
        <v>101</v>
      </c>
      <c r="B183" s="205">
        <v>312116</v>
      </c>
      <c r="C183" s="206" t="s">
        <v>1147</v>
      </c>
      <c r="D183" s="207">
        <v>43084.929861111108</v>
      </c>
      <c r="E183" s="207">
        <v>43085.405555555553</v>
      </c>
      <c r="F183" s="193">
        <f t="shared" si="32"/>
        <v>0</v>
      </c>
      <c r="G183" s="193">
        <f t="shared" si="33"/>
        <v>0</v>
      </c>
      <c r="H183" s="193">
        <f t="shared" si="34"/>
        <v>0</v>
      </c>
      <c r="I183" s="193">
        <f t="shared" si="35"/>
        <v>0.47569444444525288</v>
      </c>
      <c r="J183" s="208" t="s">
        <v>1373</v>
      </c>
      <c r="K183" s="209" t="s">
        <v>46</v>
      </c>
      <c r="L183" s="210" t="s">
        <v>1117</v>
      </c>
    </row>
    <row r="184" spans="1:12" ht="40.5" customHeight="1">
      <c r="A184" s="204" t="s">
        <v>101</v>
      </c>
      <c r="B184" s="205">
        <v>312123</v>
      </c>
      <c r="C184" s="206" t="s">
        <v>1147</v>
      </c>
      <c r="D184" s="207">
        <v>43085.888888888891</v>
      </c>
      <c r="E184" s="207">
        <v>43086.426388888889</v>
      </c>
      <c r="F184" s="193">
        <f t="shared" si="32"/>
        <v>0</v>
      </c>
      <c r="G184" s="193">
        <f t="shared" si="33"/>
        <v>0</v>
      </c>
      <c r="H184" s="193">
        <f t="shared" si="34"/>
        <v>0</v>
      </c>
      <c r="I184" s="193">
        <f t="shared" si="35"/>
        <v>0.53749999999854481</v>
      </c>
      <c r="J184" s="208" t="s">
        <v>1374</v>
      </c>
      <c r="K184" s="209" t="s">
        <v>46</v>
      </c>
      <c r="L184" s="210" t="s">
        <v>1375</v>
      </c>
    </row>
    <row r="185" spans="1:12" ht="40.5" customHeight="1">
      <c r="A185" s="204" t="s">
        <v>101</v>
      </c>
      <c r="B185" s="205">
        <v>312130</v>
      </c>
      <c r="C185" s="206" t="s">
        <v>1147</v>
      </c>
      <c r="D185" s="207">
        <v>43086.838194444441</v>
      </c>
      <c r="E185" s="207">
        <v>43087.401388888888</v>
      </c>
      <c r="F185" s="193">
        <f t="shared" si="32"/>
        <v>0</v>
      </c>
      <c r="G185" s="193">
        <f t="shared" si="33"/>
        <v>0</v>
      </c>
      <c r="H185" s="193">
        <f t="shared" si="34"/>
        <v>0</v>
      </c>
      <c r="I185" s="193">
        <f t="shared" si="35"/>
        <v>0.56319444444670808</v>
      </c>
      <c r="J185" s="208" t="s">
        <v>1137</v>
      </c>
      <c r="K185" s="209" t="s">
        <v>46</v>
      </c>
      <c r="L185" s="210" t="s">
        <v>1376</v>
      </c>
    </row>
    <row r="186" spans="1:12" ht="40.5" customHeight="1">
      <c r="A186" s="204" t="s">
        <v>101</v>
      </c>
      <c r="B186" s="205">
        <v>312137</v>
      </c>
      <c r="C186" s="206" t="s">
        <v>1147</v>
      </c>
      <c r="D186" s="207">
        <v>43087.836805555555</v>
      </c>
      <c r="E186" s="207">
        <v>43089.301388888889</v>
      </c>
      <c r="F186" s="193">
        <f t="shared" si="32"/>
        <v>0</v>
      </c>
      <c r="G186" s="193">
        <f t="shared" si="33"/>
        <v>0</v>
      </c>
      <c r="H186" s="193">
        <f t="shared" si="34"/>
        <v>0</v>
      </c>
      <c r="I186" s="193">
        <f t="shared" si="35"/>
        <v>1.4645833333343035</v>
      </c>
      <c r="J186" s="208" t="s">
        <v>1156</v>
      </c>
      <c r="K186" s="209" t="s">
        <v>46</v>
      </c>
      <c r="L186" s="210" t="s">
        <v>1376</v>
      </c>
    </row>
    <row r="187" spans="1:12" ht="40.5" customHeight="1">
      <c r="A187" s="204" t="s">
        <v>101</v>
      </c>
      <c r="B187" s="205">
        <v>312156</v>
      </c>
      <c r="C187" s="206" t="s">
        <v>1147</v>
      </c>
      <c r="D187" s="207">
        <v>43090.038194444445</v>
      </c>
      <c r="E187" s="207">
        <v>43090.255555555559</v>
      </c>
      <c r="F187" s="193">
        <f t="shared" si="32"/>
        <v>0</v>
      </c>
      <c r="G187" s="193">
        <f t="shared" si="33"/>
        <v>0</v>
      </c>
      <c r="H187" s="193">
        <f t="shared" si="34"/>
        <v>0</v>
      </c>
      <c r="I187" s="193">
        <f t="shared" si="35"/>
        <v>0.21736111111385981</v>
      </c>
      <c r="J187" s="211" t="s">
        <v>1377</v>
      </c>
      <c r="K187" s="209" t="s">
        <v>46</v>
      </c>
      <c r="L187" s="210" t="s">
        <v>1117</v>
      </c>
    </row>
    <row r="188" spans="1:12" ht="40.5" customHeight="1">
      <c r="A188" s="204" t="s">
        <v>101</v>
      </c>
      <c r="B188" s="205">
        <v>312167</v>
      </c>
      <c r="C188" s="206" t="s">
        <v>1147</v>
      </c>
      <c r="D188" s="207">
        <v>43090.990277777775</v>
      </c>
      <c r="E188" s="207">
        <v>43091.28402777778</v>
      </c>
      <c r="F188" s="193">
        <f t="shared" si="32"/>
        <v>0</v>
      </c>
      <c r="G188" s="193">
        <f t="shared" si="33"/>
        <v>0</v>
      </c>
      <c r="H188" s="193">
        <f t="shared" si="34"/>
        <v>0</v>
      </c>
      <c r="I188" s="193">
        <f t="shared" si="35"/>
        <v>0.29375000000436557</v>
      </c>
      <c r="J188" s="211" t="s">
        <v>1378</v>
      </c>
      <c r="K188" s="209" t="s">
        <v>46</v>
      </c>
      <c r="L188" s="210" t="s">
        <v>1375</v>
      </c>
    </row>
    <row r="189" spans="1:12" ht="40.5" customHeight="1">
      <c r="A189" s="204" t="s">
        <v>101</v>
      </c>
      <c r="B189" s="205">
        <v>312180</v>
      </c>
      <c r="C189" s="222" t="s">
        <v>1147</v>
      </c>
      <c r="D189" s="207">
        <v>43092.017361111109</v>
      </c>
      <c r="E189" s="207">
        <v>43092.309027777781</v>
      </c>
      <c r="F189" s="193">
        <f t="shared" si="32"/>
        <v>0</v>
      </c>
      <c r="G189" s="193">
        <f t="shared" si="33"/>
        <v>0</v>
      </c>
      <c r="H189" s="193">
        <f t="shared" si="34"/>
        <v>0</v>
      </c>
      <c r="I189" s="193">
        <f t="shared" si="35"/>
        <v>0.29166666667151731</v>
      </c>
      <c r="J189" s="211" t="s">
        <v>1306</v>
      </c>
      <c r="K189" s="209" t="s">
        <v>46</v>
      </c>
      <c r="L189" s="210" t="s">
        <v>1149</v>
      </c>
    </row>
    <row r="190" spans="1:12" ht="40.5" customHeight="1">
      <c r="A190" s="204" t="s">
        <v>101</v>
      </c>
      <c r="B190" s="205">
        <v>312190</v>
      </c>
      <c r="C190" s="21" t="s">
        <v>1147</v>
      </c>
      <c r="D190" s="207">
        <v>43092.936111111114</v>
      </c>
      <c r="E190" s="207">
        <v>43093.315972222219</v>
      </c>
      <c r="F190" s="193">
        <f t="shared" si="32"/>
        <v>0</v>
      </c>
      <c r="G190" s="193">
        <f t="shared" si="33"/>
        <v>0</v>
      </c>
      <c r="H190" s="193">
        <f t="shared" si="34"/>
        <v>0</v>
      </c>
      <c r="I190" s="193">
        <f t="shared" si="35"/>
        <v>0.37986111110512866</v>
      </c>
      <c r="J190" s="211" t="s">
        <v>1379</v>
      </c>
      <c r="K190" s="209" t="s">
        <v>46</v>
      </c>
      <c r="L190" s="210" t="s">
        <v>1380</v>
      </c>
    </row>
    <row r="191" spans="1:12" ht="40.5" customHeight="1">
      <c r="A191" s="204" t="s">
        <v>101</v>
      </c>
      <c r="B191" s="205">
        <v>312198</v>
      </c>
      <c r="C191" s="222" t="s">
        <v>1147</v>
      </c>
      <c r="D191" s="207">
        <v>43094.003472222219</v>
      </c>
      <c r="E191" s="207">
        <v>43094.416666666664</v>
      </c>
      <c r="F191" s="193">
        <f t="shared" si="32"/>
        <v>0</v>
      </c>
      <c r="G191" s="193">
        <f t="shared" si="33"/>
        <v>0</v>
      </c>
      <c r="H191" s="193">
        <f t="shared" si="34"/>
        <v>0</v>
      </c>
      <c r="I191" s="193">
        <f t="shared" si="35"/>
        <v>0.41319444444525288</v>
      </c>
      <c r="J191" s="211" t="s">
        <v>1381</v>
      </c>
      <c r="K191" s="209" t="s">
        <v>46</v>
      </c>
      <c r="L191" s="210" t="s">
        <v>1153</v>
      </c>
    </row>
    <row r="192" spans="1:12" ht="40.5" customHeight="1">
      <c r="A192" s="204" t="s">
        <v>101</v>
      </c>
      <c r="B192" s="205">
        <v>312211</v>
      </c>
      <c r="C192" s="222" t="s">
        <v>1147</v>
      </c>
      <c r="D192" s="207">
        <v>43095.114583333336</v>
      </c>
      <c r="E192" s="207">
        <v>43095.361111111109</v>
      </c>
      <c r="F192" s="193">
        <f t="shared" si="32"/>
        <v>0</v>
      </c>
      <c r="G192" s="193">
        <f t="shared" si="33"/>
        <v>0</v>
      </c>
      <c r="H192" s="193">
        <f t="shared" si="34"/>
        <v>0</v>
      </c>
      <c r="I192" s="193">
        <f t="shared" si="35"/>
        <v>0.24652777777373558</v>
      </c>
      <c r="J192" s="211" t="s">
        <v>1382</v>
      </c>
      <c r="K192" s="209" t="s">
        <v>46</v>
      </c>
      <c r="L192" s="210" t="s">
        <v>1153</v>
      </c>
    </row>
    <row r="193" spans="1:12" ht="40.5" customHeight="1">
      <c r="A193" s="204" t="s">
        <v>101</v>
      </c>
      <c r="B193" s="205">
        <v>312218</v>
      </c>
      <c r="C193" s="222" t="s">
        <v>1147</v>
      </c>
      <c r="D193" s="207">
        <v>43095.961111111108</v>
      </c>
      <c r="E193" s="207">
        <v>43096.524305555555</v>
      </c>
      <c r="F193" s="193">
        <f t="shared" si="32"/>
        <v>0</v>
      </c>
      <c r="G193" s="193">
        <f t="shared" si="33"/>
        <v>0</v>
      </c>
      <c r="H193" s="193">
        <f t="shared" si="34"/>
        <v>0</v>
      </c>
      <c r="I193" s="193">
        <f t="shared" si="35"/>
        <v>0.56319444444670808</v>
      </c>
      <c r="J193" s="208" t="s">
        <v>1383</v>
      </c>
      <c r="K193" s="209" t="s">
        <v>46</v>
      </c>
      <c r="L193" s="210" t="s">
        <v>1153</v>
      </c>
    </row>
    <row r="194" spans="1:12" ht="40.5" customHeight="1">
      <c r="A194" s="204" t="s">
        <v>101</v>
      </c>
      <c r="B194" s="205">
        <v>312232</v>
      </c>
      <c r="C194" s="21" t="s">
        <v>1147</v>
      </c>
      <c r="D194" s="207">
        <v>43097.036805555559</v>
      </c>
      <c r="E194" s="207">
        <v>43097.431250000001</v>
      </c>
      <c r="F194" s="193">
        <f t="shared" si="32"/>
        <v>0</v>
      </c>
      <c r="G194" s="193">
        <f t="shared" si="33"/>
        <v>0</v>
      </c>
      <c r="H194" s="193">
        <f t="shared" si="34"/>
        <v>0</v>
      </c>
      <c r="I194" s="193">
        <f t="shared" si="35"/>
        <v>0.3944444444423425</v>
      </c>
      <c r="J194" s="208" t="s">
        <v>1384</v>
      </c>
      <c r="K194" s="209" t="s">
        <v>46</v>
      </c>
      <c r="L194" s="210" t="s">
        <v>1153</v>
      </c>
    </row>
    <row r="195" spans="1:12" ht="40.5" customHeight="1">
      <c r="A195" s="204" t="s">
        <v>101</v>
      </c>
      <c r="B195" s="205">
        <v>312242</v>
      </c>
      <c r="C195" s="222" t="s">
        <v>1147</v>
      </c>
      <c r="D195" s="207">
        <v>43097.974999999999</v>
      </c>
      <c r="E195" s="207">
        <v>43098.309027777781</v>
      </c>
      <c r="F195" s="193">
        <f t="shared" si="32"/>
        <v>0</v>
      </c>
      <c r="G195" s="193">
        <f t="shared" si="33"/>
        <v>0</v>
      </c>
      <c r="H195" s="193">
        <f t="shared" si="34"/>
        <v>0</v>
      </c>
      <c r="I195" s="193">
        <f t="shared" si="35"/>
        <v>0.33402777778246673</v>
      </c>
      <c r="J195" s="208" t="s">
        <v>1385</v>
      </c>
      <c r="K195" s="209" t="s">
        <v>46</v>
      </c>
      <c r="L195" s="210" t="s">
        <v>1386</v>
      </c>
    </row>
    <row r="196" spans="1:12" ht="40.5" customHeight="1">
      <c r="A196" s="204" t="s">
        <v>101</v>
      </c>
      <c r="B196" s="205">
        <v>312251</v>
      </c>
      <c r="C196" s="222" t="s">
        <v>1147</v>
      </c>
      <c r="D196" s="207">
        <v>43098.874305555553</v>
      </c>
      <c r="E196" s="207">
        <v>43099.445138888892</v>
      </c>
      <c r="F196" s="193">
        <f t="shared" si="32"/>
        <v>0</v>
      </c>
      <c r="G196" s="193">
        <f t="shared" si="33"/>
        <v>0</v>
      </c>
      <c r="H196" s="193">
        <f t="shared" si="34"/>
        <v>0</v>
      </c>
      <c r="I196" s="193">
        <f t="shared" si="35"/>
        <v>0.57083333333866904</v>
      </c>
      <c r="J196" s="208" t="s">
        <v>1387</v>
      </c>
      <c r="K196" s="209" t="s">
        <v>46</v>
      </c>
      <c r="L196" s="210" t="s">
        <v>1110</v>
      </c>
    </row>
    <row r="197" spans="1:12" ht="40.5" customHeight="1">
      <c r="A197" s="204" t="s">
        <v>101</v>
      </c>
      <c r="B197" s="205">
        <v>312267</v>
      </c>
      <c r="C197" s="222" t="s">
        <v>1147</v>
      </c>
      <c r="D197" s="207">
        <v>43099.866666666669</v>
      </c>
      <c r="E197" s="207">
        <v>43100.401388888888</v>
      </c>
      <c r="F197" s="193">
        <f t="shared" si="32"/>
        <v>0</v>
      </c>
      <c r="G197" s="193">
        <f t="shared" si="33"/>
        <v>0</v>
      </c>
      <c r="H197" s="193">
        <f t="shared" si="34"/>
        <v>0</v>
      </c>
      <c r="I197" s="193">
        <f t="shared" si="35"/>
        <v>0.53472222221898846</v>
      </c>
      <c r="J197" s="208" t="s">
        <v>1388</v>
      </c>
      <c r="K197" s="209" t="s">
        <v>46</v>
      </c>
      <c r="L197" s="210" t="s">
        <v>1117</v>
      </c>
    </row>
    <row r="198" spans="1:12" ht="40.5" customHeight="1">
      <c r="A198" s="204" t="s">
        <v>101</v>
      </c>
      <c r="B198" s="205">
        <v>312277</v>
      </c>
      <c r="C198" s="21" t="s">
        <v>1147</v>
      </c>
      <c r="D198" s="207">
        <v>43100.810416666667</v>
      </c>
      <c r="E198" s="207">
        <v>43101</v>
      </c>
      <c r="F198" s="193">
        <f t="shared" si="32"/>
        <v>0</v>
      </c>
      <c r="G198" s="193">
        <f t="shared" si="33"/>
        <v>0</v>
      </c>
      <c r="H198" s="193">
        <f t="shared" si="34"/>
        <v>0</v>
      </c>
      <c r="I198" s="193">
        <f t="shared" si="35"/>
        <v>0.18958333333284827</v>
      </c>
      <c r="J198" s="208" t="s">
        <v>1389</v>
      </c>
      <c r="K198" s="209" t="s">
        <v>46</v>
      </c>
      <c r="L198" s="210" t="s">
        <v>1117</v>
      </c>
    </row>
    <row r="199" spans="1:12" ht="40.5" customHeight="1">
      <c r="A199" s="204" t="s">
        <v>103</v>
      </c>
      <c r="B199" s="205">
        <v>312052</v>
      </c>
      <c r="C199" s="223" t="s">
        <v>1152</v>
      </c>
      <c r="D199" s="207">
        <v>43077.856944444444</v>
      </c>
      <c r="E199" s="207">
        <v>43078.499305555553</v>
      </c>
      <c r="F199" s="193">
        <f t="shared" ref="F199:F205" si="36">IF(OR(E199="***",E199=""),0,IF(RIGHT(K199)="T",(+E199-D199),0))</f>
        <v>0</v>
      </c>
      <c r="G199" s="193">
        <f t="shared" ref="G199:G205" si="37">IF(OR(E199="***",E199=""),0,IF(RIGHT(K199)="U",(+E199-D199),0))</f>
        <v>0</v>
      </c>
      <c r="H199" s="193">
        <f t="shared" ref="H199:H205" si="38">IF(OR(E199="***",E199=""),0,IF(RIGHT(K199)="C",(+E199-D199),0))</f>
        <v>0</v>
      </c>
      <c r="I199" s="193">
        <f t="shared" ref="I199:I205" si="39">IF(OR(E199="***",E199=""),0,IF(RIGHT(K199)="D",(+E199-D199),0))</f>
        <v>0.64236111110949423</v>
      </c>
      <c r="J199" s="208" t="s">
        <v>1390</v>
      </c>
      <c r="K199" s="209" t="s">
        <v>46</v>
      </c>
      <c r="L199" s="210" t="s">
        <v>1369</v>
      </c>
    </row>
    <row r="200" spans="1:12" ht="40.5" customHeight="1">
      <c r="A200" s="204" t="s">
        <v>103</v>
      </c>
      <c r="B200" s="205">
        <v>312058</v>
      </c>
      <c r="C200" s="223" t="s">
        <v>1152</v>
      </c>
      <c r="D200" s="207">
        <v>43078.546527777777</v>
      </c>
      <c r="E200" s="207">
        <v>43081.500694444447</v>
      </c>
      <c r="F200" s="193">
        <f t="shared" si="36"/>
        <v>0</v>
      </c>
      <c r="G200" s="193">
        <f t="shared" si="37"/>
        <v>0</v>
      </c>
      <c r="H200" s="193">
        <f t="shared" si="38"/>
        <v>0</v>
      </c>
      <c r="I200" s="193">
        <f t="shared" si="39"/>
        <v>2.9541666666700621</v>
      </c>
      <c r="J200" s="208" t="s">
        <v>1327</v>
      </c>
      <c r="K200" s="209" t="s">
        <v>46</v>
      </c>
      <c r="L200" s="210" t="s">
        <v>1110</v>
      </c>
    </row>
    <row r="201" spans="1:12" ht="40.5" customHeight="1">
      <c r="A201" s="204" t="s">
        <v>105</v>
      </c>
      <c r="B201" s="205">
        <v>312088</v>
      </c>
      <c r="C201" s="209" t="s">
        <v>507</v>
      </c>
      <c r="D201" s="207">
        <v>43081.503472222219</v>
      </c>
      <c r="E201" s="207">
        <v>43082.510416666664</v>
      </c>
      <c r="F201" s="193">
        <f t="shared" si="36"/>
        <v>0</v>
      </c>
      <c r="G201" s="193">
        <f t="shared" si="37"/>
        <v>0</v>
      </c>
      <c r="H201" s="193">
        <f t="shared" si="38"/>
        <v>0</v>
      </c>
      <c r="I201" s="193">
        <f t="shared" si="39"/>
        <v>1.0069444444452529</v>
      </c>
      <c r="J201" s="208" t="s">
        <v>1391</v>
      </c>
      <c r="K201" s="209" t="s">
        <v>46</v>
      </c>
      <c r="L201" s="210" t="s">
        <v>1110</v>
      </c>
    </row>
    <row r="202" spans="1:12" ht="40.5" customHeight="1">
      <c r="A202" s="204" t="s">
        <v>105</v>
      </c>
      <c r="B202" s="205">
        <v>312124</v>
      </c>
      <c r="C202" s="209" t="s">
        <v>507</v>
      </c>
      <c r="D202" s="207">
        <v>43085.888888888891</v>
      </c>
      <c r="E202" s="207">
        <v>43086.405555555553</v>
      </c>
      <c r="F202" s="193">
        <f t="shared" si="36"/>
        <v>0</v>
      </c>
      <c r="G202" s="193">
        <f t="shared" si="37"/>
        <v>0</v>
      </c>
      <c r="H202" s="193">
        <f t="shared" si="38"/>
        <v>0</v>
      </c>
      <c r="I202" s="193">
        <f t="shared" si="39"/>
        <v>0.51666666666278616</v>
      </c>
      <c r="J202" s="208" t="s">
        <v>1374</v>
      </c>
      <c r="K202" s="209" t="s">
        <v>46</v>
      </c>
      <c r="L202" s="210" t="s">
        <v>1375</v>
      </c>
    </row>
    <row r="203" spans="1:12" ht="40.5" customHeight="1">
      <c r="A203" s="204" t="s">
        <v>105</v>
      </c>
      <c r="B203" s="205">
        <v>312252</v>
      </c>
      <c r="C203" s="218" t="s">
        <v>507</v>
      </c>
      <c r="D203" s="207">
        <v>43098.875</v>
      </c>
      <c r="E203" s="207">
        <v>43099.443055555559</v>
      </c>
      <c r="F203" s="193">
        <f t="shared" si="36"/>
        <v>0</v>
      </c>
      <c r="G203" s="193">
        <f t="shared" si="37"/>
        <v>0</v>
      </c>
      <c r="H203" s="193">
        <f t="shared" si="38"/>
        <v>0</v>
      </c>
      <c r="I203" s="193">
        <f t="shared" si="39"/>
        <v>0.56805555555911269</v>
      </c>
      <c r="J203" s="208" t="s">
        <v>1387</v>
      </c>
      <c r="K203" s="209" t="s">
        <v>46</v>
      </c>
      <c r="L203" s="210" t="s">
        <v>1110</v>
      </c>
    </row>
    <row r="204" spans="1:12" ht="40.5" customHeight="1">
      <c r="A204" s="204" t="s">
        <v>105</v>
      </c>
      <c r="B204" s="205">
        <v>312268</v>
      </c>
      <c r="C204" s="206" t="s">
        <v>507</v>
      </c>
      <c r="D204" s="207">
        <v>43099.867361111108</v>
      </c>
      <c r="E204" s="207">
        <v>43100.375</v>
      </c>
      <c r="F204" s="193">
        <f t="shared" si="36"/>
        <v>0</v>
      </c>
      <c r="G204" s="193">
        <f t="shared" si="37"/>
        <v>0</v>
      </c>
      <c r="H204" s="193">
        <f t="shared" si="38"/>
        <v>0</v>
      </c>
      <c r="I204" s="193">
        <f t="shared" si="39"/>
        <v>0.50763888889196096</v>
      </c>
      <c r="J204" s="208" t="s">
        <v>1388</v>
      </c>
      <c r="K204" s="209" t="s">
        <v>46</v>
      </c>
      <c r="L204" s="210" t="s">
        <v>1117</v>
      </c>
    </row>
    <row r="205" spans="1:12" ht="40.5" customHeight="1">
      <c r="A205" s="204" t="s">
        <v>105</v>
      </c>
      <c r="B205" s="205">
        <v>312278</v>
      </c>
      <c r="C205" s="217" t="s">
        <v>507</v>
      </c>
      <c r="D205" s="207">
        <v>43100.811111111114</v>
      </c>
      <c r="E205" s="207">
        <v>43101</v>
      </c>
      <c r="F205" s="193">
        <f t="shared" si="36"/>
        <v>0</v>
      </c>
      <c r="G205" s="193">
        <f t="shared" si="37"/>
        <v>0</v>
      </c>
      <c r="H205" s="193">
        <f t="shared" si="38"/>
        <v>0</v>
      </c>
      <c r="I205" s="193">
        <f t="shared" si="39"/>
        <v>0.18888888888614019</v>
      </c>
      <c r="J205" s="208" t="s">
        <v>1389</v>
      </c>
      <c r="K205" s="209" t="s">
        <v>46</v>
      </c>
      <c r="L205" s="210" t="s">
        <v>1117</v>
      </c>
    </row>
    <row r="206" spans="1:12" ht="40.5" customHeight="1">
      <c r="A206" s="204" t="s">
        <v>107</v>
      </c>
      <c r="B206" s="205">
        <v>311234</v>
      </c>
      <c r="C206" s="224" t="s">
        <v>108</v>
      </c>
      <c r="D206" s="207">
        <v>43070</v>
      </c>
      <c r="E206" s="207">
        <v>43070.400694444441</v>
      </c>
      <c r="F206" s="193">
        <f t="shared" ref="F206:F228" si="40">IF(OR(E206="***",E206=""),0,IF(RIGHT(K206)="T",(+E206-D206),0))</f>
        <v>0</v>
      </c>
      <c r="G206" s="193">
        <f t="shared" ref="G206:G228" si="41">IF(OR(E206="***",E206=""),0,IF(RIGHT(K206)="U",(+E206-D206),0))</f>
        <v>0</v>
      </c>
      <c r="H206" s="193">
        <f t="shared" ref="H206:H228" si="42">IF(OR(E206="***",E206=""),0,IF(RIGHT(K206)="C",(+E206-D206),0))</f>
        <v>0</v>
      </c>
      <c r="I206" s="193">
        <f t="shared" ref="I206:I228" si="43">IF(OR(E206="***",E206=""),0,IF(RIGHT(K206)="D",(+E206-D206),0))</f>
        <v>0.40069444444088731</v>
      </c>
      <c r="J206" s="208" t="s">
        <v>1150</v>
      </c>
      <c r="K206" s="209" t="s">
        <v>46</v>
      </c>
      <c r="L206" s="210" t="s">
        <v>1151</v>
      </c>
    </row>
    <row r="207" spans="1:12" ht="40.5" customHeight="1">
      <c r="A207" s="204" t="s">
        <v>107</v>
      </c>
      <c r="B207" s="205">
        <v>312005</v>
      </c>
      <c r="C207" s="209" t="s">
        <v>108</v>
      </c>
      <c r="D207" s="207">
        <v>43070.795138888891</v>
      </c>
      <c r="E207" s="207">
        <v>43071.390277777777</v>
      </c>
      <c r="F207" s="193">
        <f t="shared" si="40"/>
        <v>0</v>
      </c>
      <c r="G207" s="193">
        <f t="shared" si="41"/>
        <v>0</v>
      </c>
      <c r="H207" s="193">
        <f t="shared" si="42"/>
        <v>0</v>
      </c>
      <c r="I207" s="193">
        <f t="shared" si="43"/>
        <v>0.59513888888614019</v>
      </c>
      <c r="J207" s="211" t="s">
        <v>1365</v>
      </c>
      <c r="K207" s="209" t="s">
        <v>46</v>
      </c>
      <c r="L207" s="210" t="s">
        <v>1148</v>
      </c>
    </row>
    <row r="208" spans="1:12" ht="40.5" customHeight="1">
      <c r="A208" s="204" t="s">
        <v>107</v>
      </c>
      <c r="B208" s="205">
        <v>312012</v>
      </c>
      <c r="C208" s="209" t="s">
        <v>108</v>
      </c>
      <c r="D208" s="207">
        <v>43071.691666666666</v>
      </c>
      <c r="E208" s="207">
        <v>43072.452777777777</v>
      </c>
      <c r="F208" s="193">
        <f t="shared" si="40"/>
        <v>0</v>
      </c>
      <c r="G208" s="193">
        <f t="shared" si="41"/>
        <v>0</v>
      </c>
      <c r="H208" s="193">
        <f t="shared" si="42"/>
        <v>0</v>
      </c>
      <c r="I208" s="193">
        <f t="shared" si="43"/>
        <v>0.76111111111094942</v>
      </c>
      <c r="J208" s="208" t="s">
        <v>1366</v>
      </c>
      <c r="K208" s="209" t="s">
        <v>46</v>
      </c>
      <c r="L208" s="210" t="s">
        <v>1367</v>
      </c>
    </row>
    <row r="209" spans="1:12" ht="40.5" customHeight="1">
      <c r="A209" s="204" t="s">
        <v>107</v>
      </c>
      <c r="B209" s="205">
        <v>312021</v>
      </c>
      <c r="C209" s="206" t="s">
        <v>108</v>
      </c>
      <c r="D209" s="207">
        <v>43072.825694444444</v>
      </c>
      <c r="E209" s="207">
        <v>43073.413888888892</v>
      </c>
      <c r="F209" s="193">
        <f t="shared" si="40"/>
        <v>0</v>
      </c>
      <c r="G209" s="193">
        <f t="shared" si="41"/>
        <v>0</v>
      </c>
      <c r="H209" s="193">
        <f t="shared" si="42"/>
        <v>0</v>
      </c>
      <c r="I209" s="193">
        <f t="shared" si="43"/>
        <v>0.58819444444816327</v>
      </c>
      <c r="J209" s="208" t="s">
        <v>1392</v>
      </c>
      <c r="K209" s="209" t="s">
        <v>46</v>
      </c>
      <c r="L209" s="210" t="s">
        <v>1393</v>
      </c>
    </row>
    <row r="210" spans="1:12" ht="40.5" customHeight="1">
      <c r="A210" s="204" t="s">
        <v>107</v>
      </c>
      <c r="B210" s="205">
        <v>312026</v>
      </c>
      <c r="C210" s="206" t="s">
        <v>108</v>
      </c>
      <c r="D210" s="207">
        <v>43073.78402777778</v>
      </c>
      <c r="E210" s="207">
        <v>43075.291666666664</v>
      </c>
      <c r="F210" s="193">
        <f t="shared" si="40"/>
        <v>0</v>
      </c>
      <c r="G210" s="193">
        <f t="shared" si="41"/>
        <v>0</v>
      </c>
      <c r="H210" s="193">
        <f t="shared" si="42"/>
        <v>0</v>
      </c>
      <c r="I210" s="193">
        <f t="shared" si="43"/>
        <v>1.507638888884685</v>
      </c>
      <c r="J210" s="208" t="s">
        <v>1324</v>
      </c>
      <c r="K210" s="209" t="s">
        <v>46</v>
      </c>
      <c r="L210" s="210" t="s">
        <v>1148</v>
      </c>
    </row>
    <row r="211" spans="1:12" ht="40.5" customHeight="1">
      <c r="A211" s="204" t="s">
        <v>107</v>
      </c>
      <c r="B211" s="205">
        <v>312036</v>
      </c>
      <c r="C211" s="206" t="s">
        <v>108</v>
      </c>
      <c r="D211" s="207">
        <v>43075.631944444445</v>
      </c>
      <c r="E211" s="207">
        <v>43076.336805555555</v>
      </c>
      <c r="F211" s="193">
        <f t="shared" si="40"/>
        <v>0</v>
      </c>
      <c r="G211" s="193">
        <f t="shared" si="41"/>
        <v>0</v>
      </c>
      <c r="H211" s="193">
        <f t="shared" si="42"/>
        <v>0</v>
      </c>
      <c r="I211" s="193">
        <f t="shared" si="43"/>
        <v>0.70486111110949423</v>
      </c>
      <c r="J211" s="208" t="s">
        <v>1394</v>
      </c>
      <c r="K211" s="209" t="s">
        <v>46</v>
      </c>
      <c r="L211" s="210" t="s">
        <v>1173</v>
      </c>
    </row>
    <row r="212" spans="1:12" ht="40.5" customHeight="1">
      <c r="A212" s="204" t="s">
        <v>107</v>
      </c>
      <c r="B212" s="205">
        <v>312048</v>
      </c>
      <c r="C212" s="206" t="s">
        <v>108</v>
      </c>
      <c r="D212" s="207">
        <v>43076.878472222219</v>
      </c>
      <c r="E212" s="207">
        <v>43077.314583333333</v>
      </c>
      <c r="F212" s="193">
        <f t="shared" si="40"/>
        <v>0</v>
      </c>
      <c r="G212" s="193">
        <f t="shared" si="41"/>
        <v>0</v>
      </c>
      <c r="H212" s="193">
        <f t="shared" si="42"/>
        <v>0</v>
      </c>
      <c r="I212" s="193">
        <f t="shared" si="43"/>
        <v>0.43611111111385981</v>
      </c>
      <c r="J212" s="208" t="s">
        <v>1370</v>
      </c>
      <c r="K212" s="209" t="s">
        <v>46</v>
      </c>
      <c r="L212" s="210" t="s">
        <v>1369</v>
      </c>
    </row>
    <row r="213" spans="1:12" ht="40.5" customHeight="1">
      <c r="A213" s="204" t="s">
        <v>107</v>
      </c>
      <c r="B213" s="205">
        <v>312053</v>
      </c>
      <c r="C213" s="209" t="s">
        <v>108</v>
      </c>
      <c r="D213" s="207">
        <v>43077.857638888891</v>
      </c>
      <c r="E213" s="207">
        <v>43078.499305555553</v>
      </c>
      <c r="F213" s="193">
        <f t="shared" si="40"/>
        <v>0</v>
      </c>
      <c r="G213" s="193">
        <f t="shared" si="41"/>
        <v>0</v>
      </c>
      <c r="H213" s="193">
        <f t="shared" si="42"/>
        <v>0</v>
      </c>
      <c r="I213" s="193">
        <f t="shared" si="43"/>
        <v>0.64166666666278616</v>
      </c>
      <c r="J213" s="208" t="s">
        <v>1390</v>
      </c>
      <c r="K213" s="209" t="s">
        <v>46</v>
      </c>
      <c r="L213" s="210" t="s">
        <v>1369</v>
      </c>
    </row>
    <row r="214" spans="1:12" ht="40.5" customHeight="1">
      <c r="A214" s="204" t="s">
        <v>107</v>
      </c>
      <c r="B214" s="205">
        <v>312057</v>
      </c>
      <c r="C214" s="209" t="s">
        <v>108</v>
      </c>
      <c r="D214" s="207">
        <v>43078.54583333333</v>
      </c>
      <c r="E214" s="207">
        <v>43081.293055555558</v>
      </c>
      <c r="F214" s="193">
        <f t="shared" si="40"/>
        <v>0</v>
      </c>
      <c r="G214" s="193">
        <f t="shared" si="41"/>
        <v>0</v>
      </c>
      <c r="H214" s="193">
        <f t="shared" si="42"/>
        <v>0</v>
      </c>
      <c r="I214" s="193">
        <f t="shared" si="43"/>
        <v>2.7472222222277196</v>
      </c>
      <c r="J214" s="208" t="s">
        <v>1327</v>
      </c>
      <c r="K214" s="209" t="s">
        <v>46</v>
      </c>
      <c r="L214" s="210" t="s">
        <v>1110</v>
      </c>
    </row>
    <row r="215" spans="1:12" ht="40.5" customHeight="1">
      <c r="A215" s="204" t="s">
        <v>107</v>
      </c>
      <c r="B215" s="205">
        <v>312102</v>
      </c>
      <c r="C215" s="209" t="s">
        <v>108</v>
      </c>
      <c r="D215" s="207">
        <v>43082.871527777781</v>
      </c>
      <c r="E215" s="207">
        <v>43083.368055555555</v>
      </c>
      <c r="F215" s="193">
        <f t="shared" si="40"/>
        <v>0</v>
      </c>
      <c r="G215" s="193">
        <f t="shared" si="41"/>
        <v>0</v>
      </c>
      <c r="H215" s="193">
        <f t="shared" si="42"/>
        <v>0</v>
      </c>
      <c r="I215" s="193">
        <f t="shared" si="43"/>
        <v>0.49652777777373558</v>
      </c>
      <c r="J215" s="208" t="s">
        <v>1301</v>
      </c>
      <c r="K215" s="209" t="s">
        <v>46</v>
      </c>
      <c r="L215" s="210" t="s">
        <v>1149</v>
      </c>
    </row>
    <row r="216" spans="1:12" ht="40.5" customHeight="1">
      <c r="A216" s="204" t="s">
        <v>107</v>
      </c>
      <c r="B216" s="205">
        <v>312109</v>
      </c>
      <c r="C216" s="209" t="s">
        <v>108</v>
      </c>
      <c r="D216" s="207">
        <v>43083.870833333334</v>
      </c>
      <c r="E216" s="207">
        <v>43084.379861111112</v>
      </c>
      <c r="F216" s="193">
        <f t="shared" si="40"/>
        <v>0</v>
      </c>
      <c r="G216" s="193">
        <f t="shared" si="41"/>
        <v>0</v>
      </c>
      <c r="H216" s="193">
        <f t="shared" si="42"/>
        <v>0</v>
      </c>
      <c r="I216" s="193">
        <f t="shared" si="43"/>
        <v>0.50902777777810115</v>
      </c>
      <c r="J216" s="208" t="s">
        <v>1309</v>
      </c>
      <c r="K216" s="209" t="s">
        <v>46</v>
      </c>
      <c r="L216" s="210" t="s">
        <v>1117</v>
      </c>
    </row>
    <row r="217" spans="1:12" ht="40.5" customHeight="1">
      <c r="A217" s="204" t="s">
        <v>107</v>
      </c>
      <c r="B217" s="205">
        <v>312115</v>
      </c>
      <c r="C217" s="209" t="s">
        <v>108</v>
      </c>
      <c r="D217" s="207">
        <v>43084.928472222222</v>
      </c>
      <c r="E217" s="207">
        <v>43085.404861111114</v>
      </c>
      <c r="F217" s="193">
        <f t="shared" si="40"/>
        <v>0</v>
      </c>
      <c r="G217" s="193">
        <f t="shared" si="41"/>
        <v>0</v>
      </c>
      <c r="H217" s="193">
        <f t="shared" si="42"/>
        <v>0</v>
      </c>
      <c r="I217" s="193">
        <f t="shared" si="43"/>
        <v>0.47638888889196096</v>
      </c>
      <c r="J217" s="208" t="s">
        <v>1373</v>
      </c>
      <c r="K217" s="209" t="s">
        <v>46</v>
      </c>
      <c r="L217" s="210" t="s">
        <v>1117</v>
      </c>
    </row>
    <row r="218" spans="1:12" ht="40.5" customHeight="1">
      <c r="A218" s="204" t="s">
        <v>107</v>
      </c>
      <c r="B218" s="205">
        <v>312129</v>
      </c>
      <c r="C218" s="209" t="s">
        <v>108</v>
      </c>
      <c r="D218" s="207">
        <v>43086.838194444441</v>
      </c>
      <c r="E218" s="207">
        <v>43087.388194444444</v>
      </c>
      <c r="F218" s="193">
        <f t="shared" si="40"/>
        <v>0</v>
      </c>
      <c r="G218" s="193">
        <f t="shared" si="41"/>
        <v>0</v>
      </c>
      <c r="H218" s="193">
        <f t="shared" si="42"/>
        <v>0</v>
      </c>
      <c r="I218" s="193">
        <f t="shared" si="43"/>
        <v>0.55000000000291038</v>
      </c>
      <c r="J218" s="208" t="s">
        <v>1137</v>
      </c>
      <c r="K218" s="209" t="s">
        <v>46</v>
      </c>
      <c r="L218" s="210" t="s">
        <v>1376</v>
      </c>
    </row>
    <row r="219" spans="1:12" ht="40.5" customHeight="1">
      <c r="A219" s="204" t="s">
        <v>107</v>
      </c>
      <c r="B219" s="205">
        <v>312138</v>
      </c>
      <c r="C219" s="209" t="s">
        <v>108</v>
      </c>
      <c r="D219" s="207">
        <v>43087.836805555555</v>
      </c>
      <c r="E219" s="207">
        <v>43089.380555555559</v>
      </c>
      <c r="F219" s="193">
        <f t="shared" si="40"/>
        <v>0</v>
      </c>
      <c r="G219" s="193">
        <f t="shared" si="41"/>
        <v>0</v>
      </c>
      <c r="H219" s="193">
        <f t="shared" si="42"/>
        <v>0</v>
      </c>
      <c r="I219" s="193">
        <f t="shared" si="43"/>
        <v>1.5437500000043656</v>
      </c>
      <c r="J219" s="208" t="s">
        <v>1156</v>
      </c>
      <c r="K219" s="209" t="s">
        <v>46</v>
      </c>
      <c r="L219" s="210" t="s">
        <v>1376</v>
      </c>
    </row>
    <row r="220" spans="1:12" ht="40.5" customHeight="1">
      <c r="A220" s="204" t="s">
        <v>107</v>
      </c>
      <c r="B220" s="205">
        <v>312155</v>
      </c>
      <c r="C220" s="206" t="s">
        <v>108</v>
      </c>
      <c r="D220" s="207">
        <v>43090.038194444445</v>
      </c>
      <c r="E220" s="207">
        <v>43090.254861111112</v>
      </c>
      <c r="F220" s="193">
        <f t="shared" si="40"/>
        <v>0</v>
      </c>
      <c r="G220" s="193">
        <f t="shared" si="41"/>
        <v>0</v>
      </c>
      <c r="H220" s="193">
        <f t="shared" si="42"/>
        <v>0</v>
      </c>
      <c r="I220" s="193">
        <f t="shared" si="43"/>
        <v>0.21666666666715173</v>
      </c>
      <c r="J220" s="208" t="s">
        <v>1377</v>
      </c>
      <c r="K220" s="209" t="s">
        <v>46</v>
      </c>
      <c r="L220" s="210" t="s">
        <v>1117</v>
      </c>
    </row>
    <row r="221" spans="1:12" ht="40.5" customHeight="1">
      <c r="A221" s="204" t="s">
        <v>107</v>
      </c>
      <c r="B221" s="205">
        <v>312166</v>
      </c>
      <c r="C221" s="206" t="s">
        <v>108</v>
      </c>
      <c r="D221" s="207">
        <v>43090.990277777775</v>
      </c>
      <c r="E221" s="207">
        <v>43091.283333333333</v>
      </c>
      <c r="F221" s="193">
        <f t="shared" si="40"/>
        <v>0</v>
      </c>
      <c r="G221" s="193">
        <f t="shared" si="41"/>
        <v>0</v>
      </c>
      <c r="H221" s="193">
        <f t="shared" si="42"/>
        <v>0</v>
      </c>
      <c r="I221" s="193">
        <f t="shared" si="43"/>
        <v>0.2930555555576575</v>
      </c>
      <c r="J221" s="208" t="s">
        <v>1378</v>
      </c>
      <c r="K221" s="209" t="s">
        <v>46</v>
      </c>
      <c r="L221" s="210" t="s">
        <v>1375</v>
      </c>
    </row>
    <row r="222" spans="1:12" ht="40.5" customHeight="1">
      <c r="A222" s="204" t="s">
        <v>107</v>
      </c>
      <c r="B222" s="205">
        <v>312179</v>
      </c>
      <c r="C222" s="206" t="s">
        <v>108</v>
      </c>
      <c r="D222" s="207">
        <v>43092.01666666667</v>
      </c>
      <c r="E222" s="207">
        <v>43092.311805555553</v>
      </c>
      <c r="F222" s="193">
        <f t="shared" si="40"/>
        <v>0</v>
      </c>
      <c r="G222" s="193">
        <f t="shared" si="41"/>
        <v>0</v>
      </c>
      <c r="H222" s="193">
        <f t="shared" si="42"/>
        <v>0</v>
      </c>
      <c r="I222" s="193">
        <f t="shared" si="43"/>
        <v>0.29513888888322981</v>
      </c>
      <c r="J222" s="211" t="s">
        <v>1306</v>
      </c>
      <c r="K222" s="209" t="s">
        <v>46</v>
      </c>
      <c r="L222" s="210" t="s">
        <v>1149</v>
      </c>
    </row>
    <row r="223" spans="1:12" ht="40.5" customHeight="1">
      <c r="A223" s="204" t="s">
        <v>107</v>
      </c>
      <c r="B223" s="205">
        <v>312189</v>
      </c>
      <c r="C223" s="206" t="s">
        <v>108</v>
      </c>
      <c r="D223" s="207">
        <v>43092.936111111114</v>
      </c>
      <c r="E223" s="207">
        <v>43093.298611111109</v>
      </c>
      <c r="F223" s="193">
        <f t="shared" si="40"/>
        <v>0</v>
      </c>
      <c r="G223" s="193">
        <f t="shared" si="41"/>
        <v>0</v>
      </c>
      <c r="H223" s="193">
        <f t="shared" si="42"/>
        <v>0</v>
      </c>
      <c r="I223" s="193">
        <f t="shared" si="43"/>
        <v>0.36249999999563443</v>
      </c>
      <c r="J223" s="208" t="s">
        <v>1379</v>
      </c>
      <c r="K223" s="209" t="s">
        <v>46</v>
      </c>
      <c r="L223" s="210" t="s">
        <v>1380</v>
      </c>
    </row>
    <row r="224" spans="1:12" ht="40.5" customHeight="1">
      <c r="A224" s="204" t="s">
        <v>107</v>
      </c>
      <c r="B224" s="205">
        <v>312197</v>
      </c>
      <c r="C224" s="217" t="s">
        <v>108</v>
      </c>
      <c r="D224" s="207">
        <v>43094.003472222219</v>
      </c>
      <c r="E224" s="207">
        <v>43094.408333333333</v>
      </c>
      <c r="F224" s="193">
        <f t="shared" si="40"/>
        <v>0</v>
      </c>
      <c r="G224" s="193">
        <f t="shared" si="41"/>
        <v>0</v>
      </c>
      <c r="H224" s="193">
        <f t="shared" si="42"/>
        <v>0</v>
      </c>
      <c r="I224" s="193">
        <f t="shared" si="43"/>
        <v>0.40486111111385981</v>
      </c>
      <c r="J224" s="208" t="s">
        <v>1381</v>
      </c>
      <c r="K224" s="209" t="s">
        <v>46</v>
      </c>
      <c r="L224" s="210" t="s">
        <v>1153</v>
      </c>
    </row>
    <row r="225" spans="1:12" ht="40.5" customHeight="1">
      <c r="A225" s="204" t="s">
        <v>107</v>
      </c>
      <c r="B225" s="205">
        <v>312212</v>
      </c>
      <c r="C225" s="217" t="s">
        <v>108</v>
      </c>
      <c r="D225" s="207">
        <v>43095.115972222222</v>
      </c>
      <c r="E225" s="207">
        <v>43095.359722222223</v>
      </c>
      <c r="F225" s="193">
        <f t="shared" si="40"/>
        <v>0</v>
      </c>
      <c r="G225" s="193">
        <f t="shared" si="41"/>
        <v>0</v>
      </c>
      <c r="H225" s="193">
        <f t="shared" si="42"/>
        <v>0</v>
      </c>
      <c r="I225" s="193">
        <f t="shared" si="43"/>
        <v>0.24375000000145519</v>
      </c>
      <c r="J225" s="208" t="s">
        <v>1395</v>
      </c>
      <c r="K225" s="209" t="s">
        <v>46</v>
      </c>
      <c r="L225" s="210" t="s">
        <v>1153</v>
      </c>
    </row>
    <row r="226" spans="1:12" ht="40.5" customHeight="1">
      <c r="A226" s="204" t="s">
        <v>107</v>
      </c>
      <c r="B226" s="205">
        <v>312219</v>
      </c>
      <c r="C226" s="218" t="s">
        <v>108</v>
      </c>
      <c r="D226" s="207">
        <v>43095.959027777775</v>
      </c>
      <c r="E226" s="207">
        <v>43096.270138888889</v>
      </c>
      <c r="F226" s="193">
        <f t="shared" si="40"/>
        <v>0</v>
      </c>
      <c r="G226" s="193">
        <f t="shared" si="41"/>
        <v>0</v>
      </c>
      <c r="H226" s="193">
        <f t="shared" si="42"/>
        <v>0</v>
      </c>
      <c r="I226" s="193">
        <f t="shared" si="43"/>
        <v>0.31111111111385981</v>
      </c>
      <c r="J226" s="208" t="s">
        <v>1383</v>
      </c>
      <c r="K226" s="209" t="s">
        <v>46</v>
      </c>
      <c r="L226" s="210" t="s">
        <v>1153</v>
      </c>
    </row>
    <row r="227" spans="1:12" ht="40.5" customHeight="1">
      <c r="A227" s="204" t="s">
        <v>107</v>
      </c>
      <c r="B227" s="205">
        <v>312231</v>
      </c>
      <c r="C227" s="218" t="s">
        <v>108</v>
      </c>
      <c r="D227" s="207">
        <v>43097.036111111112</v>
      </c>
      <c r="E227" s="207">
        <v>43097.384027777778</v>
      </c>
      <c r="F227" s="193">
        <f t="shared" si="40"/>
        <v>0</v>
      </c>
      <c r="G227" s="193">
        <f t="shared" si="41"/>
        <v>0</v>
      </c>
      <c r="H227" s="193">
        <f t="shared" si="42"/>
        <v>0</v>
      </c>
      <c r="I227" s="193">
        <f t="shared" si="43"/>
        <v>0.34791666666569654</v>
      </c>
      <c r="J227" s="208" t="s">
        <v>1384</v>
      </c>
      <c r="K227" s="209" t="s">
        <v>46</v>
      </c>
      <c r="L227" s="210" t="s">
        <v>1153</v>
      </c>
    </row>
    <row r="228" spans="1:12" ht="40.5" customHeight="1">
      <c r="A228" s="204" t="s">
        <v>107</v>
      </c>
      <c r="B228" s="205">
        <v>312241</v>
      </c>
      <c r="C228" s="217" t="s">
        <v>108</v>
      </c>
      <c r="D228" s="207">
        <v>43097.974999999999</v>
      </c>
      <c r="E228" s="207">
        <v>43098.313888888886</v>
      </c>
      <c r="F228" s="193">
        <f t="shared" si="40"/>
        <v>0</v>
      </c>
      <c r="G228" s="193">
        <f t="shared" si="41"/>
        <v>0</v>
      </c>
      <c r="H228" s="193">
        <f t="shared" si="42"/>
        <v>0</v>
      </c>
      <c r="I228" s="193">
        <f t="shared" si="43"/>
        <v>0.33888888888759539</v>
      </c>
      <c r="J228" s="208" t="s">
        <v>1385</v>
      </c>
      <c r="K228" s="209" t="s">
        <v>46</v>
      </c>
      <c r="L228" s="210" t="s">
        <v>1386</v>
      </c>
    </row>
    <row r="229" spans="1:12" ht="40.5" customHeight="1">
      <c r="A229" s="204" t="s">
        <v>113</v>
      </c>
      <c r="B229" s="205">
        <v>312135</v>
      </c>
      <c r="C229" s="209" t="s">
        <v>114</v>
      </c>
      <c r="D229" s="207">
        <v>43087.460416666669</v>
      </c>
      <c r="E229" s="207">
        <v>43087.486111111109</v>
      </c>
      <c r="F229" s="193">
        <f>IF(OR(E229="***",E229=""),0,IF(RIGHT(K229)="T",(+E229-D229),0))</f>
        <v>2.569444444088731E-2</v>
      </c>
      <c r="G229" s="193">
        <f>IF(OR(E229="***",E229=""),0,IF(RIGHT(K229)="U",(+E229-D229),0))</f>
        <v>0</v>
      </c>
      <c r="H229" s="193">
        <f>IF(OR(E229="***",E229=""),0,IF(RIGHT(K229)="C",(+E229-D229),0))</f>
        <v>0</v>
      </c>
      <c r="I229" s="193">
        <f>IF(OR(E229="***",E229=""),0,IF(RIGHT(K229)="D",(+E229-D229),0))</f>
        <v>0</v>
      </c>
      <c r="J229" s="213" t="s">
        <v>499</v>
      </c>
      <c r="K229" s="209" t="s">
        <v>463</v>
      </c>
      <c r="L229" s="210" t="s">
        <v>1396</v>
      </c>
    </row>
    <row r="230" spans="1:12" ht="40.5" customHeight="1">
      <c r="A230" s="204" t="s">
        <v>119</v>
      </c>
      <c r="B230" s="205">
        <v>312003</v>
      </c>
      <c r="C230" s="209" t="s">
        <v>120</v>
      </c>
      <c r="D230" s="207">
        <v>43070.500694444447</v>
      </c>
      <c r="E230" s="207">
        <v>43070.72152777778</v>
      </c>
      <c r="F230" s="193">
        <f t="shared" ref="F230:F242" si="44">IF(OR(E230="***",E230=""),0,IF(RIGHT(K230)="T",(+E230-D230),0))</f>
        <v>0.22083333333284827</v>
      </c>
      <c r="G230" s="193">
        <f t="shared" ref="G230:G242" si="45">IF(OR(E230="***",E230=""),0,IF(RIGHT(K230)="U",(+E230-D230),0))</f>
        <v>0</v>
      </c>
      <c r="H230" s="193">
        <f t="shared" ref="H230:H242" si="46">IF(OR(E230="***",E230=""),0,IF(RIGHT(K230)="C",(+E230-D230),0))</f>
        <v>0</v>
      </c>
      <c r="I230" s="193">
        <f t="shared" ref="I230:I242" si="47">IF(OR(E230="***",E230=""),0,IF(RIGHT(K230)="D",(+E230-D230),0))</f>
        <v>0</v>
      </c>
      <c r="J230" s="208" t="s">
        <v>1397</v>
      </c>
      <c r="K230" s="209" t="s">
        <v>463</v>
      </c>
      <c r="L230" s="210" t="s">
        <v>1398</v>
      </c>
    </row>
    <row r="231" spans="1:12" ht="40.5" customHeight="1">
      <c r="A231" s="204" t="s">
        <v>119</v>
      </c>
      <c r="B231" s="205">
        <v>312008</v>
      </c>
      <c r="C231" s="209" t="s">
        <v>120</v>
      </c>
      <c r="D231" s="207">
        <v>43071.043055555558</v>
      </c>
      <c r="E231" s="207">
        <v>43071.307638888888</v>
      </c>
      <c r="F231" s="193">
        <f t="shared" si="44"/>
        <v>0</v>
      </c>
      <c r="G231" s="193">
        <f t="shared" si="45"/>
        <v>0</v>
      </c>
      <c r="H231" s="193">
        <f t="shared" si="46"/>
        <v>0</v>
      </c>
      <c r="I231" s="193">
        <f t="shared" si="47"/>
        <v>0.26458333332993789</v>
      </c>
      <c r="J231" s="208" t="s">
        <v>1399</v>
      </c>
      <c r="K231" s="209" t="s">
        <v>46</v>
      </c>
      <c r="L231" s="210" t="s">
        <v>1400</v>
      </c>
    </row>
    <row r="232" spans="1:12" ht="40.5" customHeight="1">
      <c r="A232" s="204" t="s">
        <v>119</v>
      </c>
      <c r="B232" s="205">
        <v>312011</v>
      </c>
      <c r="C232" s="209" t="s">
        <v>120</v>
      </c>
      <c r="D232" s="207">
        <v>43071.505555555559</v>
      </c>
      <c r="E232" s="207">
        <v>43071.526388888888</v>
      </c>
      <c r="F232" s="193">
        <f t="shared" si="44"/>
        <v>2.0833333328482695E-2</v>
      </c>
      <c r="G232" s="193">
        <f t="shared" si="45"/>
        <v>0</v>
      </c>
      <c r="H232" s="193">
        <f t="shared" si="46"/>
        <v>0</v>
      </c>
      <c r="I232" s="193">
        <f t="shared" si="47"/>
        <v>0</v>
      </c>
      <c r="J232" s="213" t="s">
        <v>499</v>
      </c>
      <c r="K232" s="209" t="s">
        <v>463</v>
      </c>
      <c r="L232" s="210" t="s">
        <v>1401</v>
      </c>
    </row>
    <row r="233" spans="1:12" ht="40.5" customHeight="1">
      <c r="A233" s="204" t="s">
        <v>119</v>
      </c>
      <c r="B233" s="205">
        <v>312019</v>
      </c>
      <c r="C233" s="206" t="s">
        <v>120</v>
      </c>
      <c r="D233" s="207">
        <v>43072.800694444442</v>
      </c>
      <c r="E233" s="207">
        <v>43072.800694444442</v>
      </c>
      <c r="F233" s="193">
        <f t="shared" si="44"/>
        <v>0</v>
      </c>
      <c r="G233" s="193">
        <f t="shared" si="45"/>
        <v>0</v>
      </c>
      <c r="H233" s="193">
        <f t="shared" si="46"/>
        <v>0</v>
      </c>
      <c r="I233" s="193">
        <f t="shared" si="47"/>
        <v>0</v>
      </c>
      <c r="J233" s="213" t="s">
        <v>499</v>
      </c>
      <c r="K233" s="209" t="s">
        <v>477</v>
      </c>
      <c r="L233" s="210" t="s">
        <v>1402</v>
      </c>
    </row>
    <row r="234" spans="1:12" ht="40.5" customHeight="1">
      <c r="A234" s="204" t="s">
        <v>119</v>
      </c>
      <c r="B234" s="205">
        <v>312041</v>
      </c>
      <c r="C234" s="206" t="s">
        <v>120</v>
      </c>
      <c r="D234" s="207">
        <v>43076.170138888891</v>
      </c>
      <c r="E234" s="207">
        <v>43076.28402777778</v>
      </c>
      <c r="F234" s="193">
        <f t="shared" si="44"/>
        <v>0</v>
      </c>
      <c r="G234" s="193">
        <f t="shared" si="45"/>
        <v>0</v>
      </c>
      <c r="H234" s="193">
        <f t="shared" si="46"/>
        <v>0</v>
      </c>
      <c r="I234" s="193">
        <f t="shared" si="47"/>
        <v>0.11388888888905058</v>
      </c>
      <c r="J234" s="208" t="s">
        <v>1403</v>
      </c>
      <c r="K234" s="209" t="s">
        <v>46</v>
      </c>
      <c r="L234" s="210" t="s">
        <v>1116</v>
      </c>
    </row>
    <row r="235" spans="1:12" ht="40.5" customHeight="1">
      <c r="A235" s="204" t="s">
        <v>119</v>
      </c>
      <c r="B235" s="205">
        <v>312069</v>
      </c>
      <c r="C235" s="206" t="s">
        <v>120</v>
      </c>
      <c r="D235" s="207">
        <v>43079.92083333333</v>
      </c>
      <c r="E235" s="207">
        <v>43079.92083333333</v>
      </c>
      <c r="F235" s="193">
        <f t="shared" si="44"/>
        <v>0</v>
      </c>
      <c r="G235" s="193">
        <f t="shared" si="45"/>
        <v>0</v>
      </c>
      <c r="H235" s="193">
        <f t="shared" si="46"/>
        <v>0</v>
      </c>
      <c r="I235" s="193">
        <f t="shared" si="47"/>
        <v>0</v>
      </c>
      <c r="J235" s="208" t="s">
        <v>499</v>
      </c>
      <c r="K235" s="209" t="s">
        <v>477</v>
      </c>
      <c r="L235" s="210" t="s">
        <v>1404</v>
      </c>
    </row>
    <row r="236" spans="1:12" ht="40.5" customHeight="1">
      <c r="A236" s="204" t="s">
        <v>119</v>
      </c>
      <c r="B236" s="205">
        <v>312076</v>
      </c>
      <c r="C236" s="206" t="s">
        <v>120</v>
      </c>
      <c r="D236" s="207">
        <v>43081.030555555553</v>
      </c>
      <c r="E236" s="207">
        <v>43081.5</v>
      </c>
      <c r="F236" s="193">
        <f t="shared" si="44"/>
        <v>0</v>
      </c>
      <c r="G236" s="193">
        <f t="shared" si="45"/>
        <v>0</v>
      </c>
      <c r="H236" s="193">
        <f t="shared" si="46"/>
        <v>0</v>
      </c>
      <c r="I236" s="193">
        <f t="shared" si="47"/>
        <v>0.46944444444670808</v>
      </c>
      <c r="J236" s="208" t="s">
        <v>1405</v>
      </c>
      <c r="K236" s="209" t="s">
        <v>46</v>
      </c>
      <c r="L236" s="210" t="s">
        <v>1406</v>
      </c>
    </row>
    <row r="237" spans="1:12" ht="40.5" customHeight="1">
      <c r="A237" s="204" t="s">
        <v>119</v>
      </c>
      <c r="B237" s="205">
        <v>312126</v>
      </c>
      <c r="C237" s="209" t="s">
        <v>120</v>
      </c>
      <c r="D237" s="207">
        <v>43085.994444444441</v>
      </c>
      <c r="E237" s="207">
        <v>43086.408333333333</v>
      </c>
      <c r="F237" s="193">
        <f t="shared" si="44"/>
        <v>0</v>
      </c>
      <c r="G237" s="193">
        <f t="shared" si="45"/>
        <v>0</v>
      </c>
      <c r="H237" s="193">
        <f t="shared" si="46"/>
        <v>0</v>
      </c>
      <c r="I237" s="193">
        <f t="shared" si="47"/>
        <v>0.41388888889196096</v>
      </c>
      <c r="J237" s="208" t="s">
        <v>1407</v>
      </c>
      <c r="K237" s="209" t="s">
        <v>46</v>
      </c>
      <c r="L237" s="210" t="s">
        <v>1408</v>
      </c>
    </row>
    <row r="238" spans="1:12" ht="40.5" customHeight="1">
      <c r="A238" s="204" t="s">
        <v>119</v>
      </c>
      <c r="B238" s="205">
        <v>312149</v>
      </c>
      <c r="C238" s="209" t="s">
        <v>120</v>
      </c>
      <c r="D238" s="207">
        <v>43089.05972222222</v>
      </c>
      <c r="E238" s="207">
        <v>43089.305555555555</v>
      </c>
      <c r="F238" s="193">
        <f t="shared" si="44"/>
        <v>0</v>
      </c>
      <c r="G238" s="193">
        <f t="shared" si="45"/>
        <v>0</v>
      </c>
      <c r="H238" s="193">
        <f t="shared" si="46"/>
        <v>0</v>
      </c>
      <c r="I238" s="193">
        <f t="shared" si="47"/>
        <v>0.24583333333430346</v>
      </c>
      <c r="J238" s="208" t="s">
        <v>1310</v>
      </c>
      <c r="K238" s="209" t="s">
        <v>46</v>
      </c>
      <c r="L238" s="210" t="s">
        <v>1409</v>
      </c>
    </row>
    <row r="239" spans="1:12" ht="40.5" customHeight="1">
      <c r="A239" s="204" t="s">
        <v>119</v>
      </c>
      <c r="B239" s="205">
        <v>312157</v>
      </c>
      <c r="C239" s="206" t="s">
        <v>120</v>
      </c>
      <c r="D239" s="207">
        <v>43090.038888888892</v>
      </c>
      <c r="E239" s="207">
        <v>43090.259027777778</v>
      </c>
      <c r="F239" s="193">
        <f t="shared" si="44"/>
        <v>0</v>
      </c>
      <c r="G239" s="193">
        <f t="shared" si="45"/>
        <v>0</v>
      </c>
      <c r="H239" s="193">
        <f t="shared" si="46"/>
        <v>0</v>
      </c>
      <c r="I239" s="193">
        <f t="shared" si="47"/>
        <v>0.22013888888614019</v>
      </c>
      <c r="J239" s="211" t="s">
        <v>1377</v>
      </c>
      <c r="K239" s="209" t="s">
        <v>46</v>
      </c>
      <c r="L239" s="210" t="s">
        <v>1409</v>
      </c>
    </row>
    <row r="240" spans="1:12" ht="40.5" customHeight="1">
      <c r="A240" s="204" t="s">
        <v>119</v>
      </c>
      <c r="B240" s="205">
        <v>312243</v>
      </c>
      <c r="C240" s="206" t="s">
        <v>120</v>
      </c>
      <c r="D240" s="207">
        <v>43097.974999999999</v>
      </c>
      <c r="E240" s="207">
        <v>43098.289583333331</v>
      </c>
      <c r="F240" s="193">
        <f t="shared" si="44"/>
        <v>0</v>
      </c>
      <c r="G240" s="193">
        <f t="shared" si="45"/>
        <v>0</v>
      </c>
      <c r="H240" s="193">
        <f t="shared" si="46"/>
        <v>0</v>
      </c>
      <c r="I240" s="193">
        <f t="shared" si="47"/>
        <v>0.31458333333284827</v>
      </c>
      <c r="J240" s="211" t="s">
        <v>1385</v>
      </c>
      <c r="K240" s="209" t="s">
        <v>46</v>
      </c>
      <c r="L240" s="210" t="s">
        <v>1410</v>
      </c>
    </row>
    <row r="241" spans="1:12" ht="40.5" customHeight="1">
      <c r="A241" s="204" t="s">
        <v>119</v>
      </c>
      <c r="B241" s="205">
        <v>312248</v>
      </c>
      <c r="C241" s="209" t="s">
        <v>120</v>
      </c>
      <c r="D241" s="207">
        <v>43098.618750000001</v>
      </c>
      <c r="E241" s="207">
        <v>43098.618750000001</v>
      </c>
      <c r="F241" s="193">
        <f t="shared" si="44"/>
        <v>0</v>
      </c>
      <c r="G241" s="193">
        <f t="shared" si="45"/>
        <v>0</v>
      </c>
      <c r="H241" s="193">
        <f t="shared" si="46"/>
        <v>0</v>
      </c>
      <c r="I241" s="193">
        <f t="shared" si="47"/>
        <v>0</v>
      </c>
      <c r="J241" s="219" t="s">
        <v>499</v>
      </c>
      <c r="K241" s="207" t="s">
        <v>477</v>
      </c>
      <c r="L241" s="185" t="s">
        <v>1411</v>
      </c>
    </row>
    <row r="242" spans="1:12" ht="40.5" customHeight="1">
      <c r="A242" s="204" t="s">
        <v>119</v>
      </c>
      <c r="B242" s="205">
        <v>312276</v>
      </c>
      <c r="C242" s="218" t="s">
        <v>120</v>
      </c>
      <c r="D242" s="207">
        <v>43100.808333333334</v>
      </c>
      <c r="E242" s="207">
        <v>43101</v>
      </c>
      <c r="F242" s="193">
        <f t="shared" si="44"/>
        <v>0</v>
      </c>
      <c r="G242" s="193">
        <f t="shared" si="45"/>
        <v>0</v>
      </c>
      <c r="H242" s="193">
        <f t="shared" si="46"/>
        <v>0</v>
      </c>
      <c r="I242" s="193">
        <f t="shared" si="47"/>
        <v>0.19166666666569654</v>
      </c>
      <c r="J242" s="211" t="s">
        <v>1389</v>
      </c>
      <c r="K242" s="209" t="s">
        <v>46</v>
      </c>
      <c r="L242" s="210" t="s">
        <v>1412</v>
      </c>
    </row>
    <row r="243" spans="1:12" ht="40.5" customHeight="1">
      <c r="A243" s="204" t="s">
        <v>121</v>
      </c>
      <c r="B243" s="205">
        <v>312031</v>
      </c>
      <c r="C243" s="209" t="s">
        <v>122</v>
      </c>
      <c r="D243" s="207">
        <v>43074.922222222223</v>
      </c>
      <c r="E243" s="207">
        <v>43075.291666666664</v>
      </c>
      <c r="F243" s="193">
        <f>IF(OR(E243="***",E243=""),0,IF(RIGHT(K243)="T",(+E243-D243),0))</f>
        <v>0</v>
      </c>
      <c r="G243" s="193">
        <f>IF(OR(E243="***",E243=""),0,IF(RIGHT(K243)="U",(+E243-D243),0))</f>
        <v>0</v>
      </c>
      <c r="H243" s="193">
        <f>IF(OR(E243="***",E243=""),0,IF(RIGHT(K243)="C",(+E243-D243),0))</f>
        <v>0</v>
      </c>
      <c r="I243" s="193">
        <f>IF(OR(E243="***",E243=""),0,IF(RIGHT(K243)="D",(+E243-D243),0))</f>
        <v>0.36944444444088731</v>
      </c>
      <c r="J243" s="211" t="s">
        <v>1308</v>
      </c>
      <c r="K243" s="209" t="s">
        <v>46</v>
      </c>
      <c r="L243" s="210" t="s">
        <v>1413</v>
      </c>
    </row>
    <row r="244" spans="1:12" ht="40.5" customHeight="1">
      <c r="A244" s="204" t="s">
        <v>121</v>
      </c>
      <c r="B244" s="205">
        <v>312100</v>
      </c>
      <c r="C244" s="209" t="s">
        <v>122</v>
      </c>
      <c r="D244" s="207">
        <v>43082.870138888888</v>
      </c>
      <c r="E244" s="207">
        <v>43083.369444444441</v>
      </c>
      <c r="F244" s="193">
        <f>IF(OR(E244="***",E244=""),0,IF(RIGHT(K244)="T",(+E244-D244),0))</f>
        <v>0</v>
      </c>
      <c r="G244" s="193">
        <f>IF(OR(E244="***",E244=""),0,IF(RIGHT(K244)="U",(+E244-D244),0))</f>
        <v>0</v>
      </c>
      <c r="H244" s="193">
        <f>IF(OR(E244="***",E244=""),0,IF(RIGHT(K244)="C",(+E244-D244),0))</f>
        <v>0</v>
      </c>
      <c r="I244" s="193">
        <f>IF(OR(E244="***",E244=""),0,IF(RIGHT(K244)="D",(+E244-D244),0))</f>
        <v>0.49930555555329192</v>
      </c>
      <c r="J244" s="211" t="s">
        <v>1301</v>
      </c>
      <c r="K244" s="209" t="s">
        <v>46</v>
      </c>
      <c r="L244" s="210" t="s">
        <v>1414</v>
      </c>
    </row>
    <row r="245" spans="1:12" ht="40.5" customHeight="1">
      <c r="A245" s="204" t="s">
        <v>121</v>
      </c>
      <c r="B245" s="205">
        <v>312110</v>
      </c>
      <c r="C245" s="209" t="s">
        <v>122</v>
      </c>
      <c r="D245" s="207">
        <v>43083.873611111114</v>
      </c>
      <c r="E245" s="207">
        <v>43084.377083333333</v>
      </c>
      <c r="F245" s="193">
        <f>IF(OR(E245="***",E245=""),0,IF(RIGHT(K245)="T",(+E245-D245),0))</f>
        <v>0</v>
      </c>
      <c r="G245" s="193">
        <f>IF(OR(E245="***",E245=""),0,IF(RIGHT(K245)="U",(+E245-D245),0))</f>
        <v>0</v>
      </c>
      <c r="H245" s="193">
        <f>IF(OR(E245="***",E245=""),0,IF(RIGHT(K245)="C",(+E245-D245),0))</f>
        <v>0</v>
      </c>
      <c r="I245" s="193">
        <f>IF(OR(E245="***",E245=""),0,IF(RIGHT(K245)="D",(+E245-D245),0))</f>
        <v>0.50347222221898846</v>
      </c>
      <c r="J245" s="208" t="s">
        <v>1309</v>
      </c>
      <c r="K245" s="209" t="s">
        <v>46</v>
      </c>
      <c r="L245" s="210" t="s">
        <v>1408</v>
      </c>
    </row>
    <row r="246" spans="1:12" ht="40.5" customHeight="1">
      <c r="A246" s="204" t="s">
        <v>121</v>
      </c>
      <c r="B246" s="205">
        <v>312178</v>
      </c>
      <c r="C246" s="209" t="s">
        <v>122</v>
      </c>
      <c r="D246" s="207">
        <v>43092.013888888891</v>
      </c>
      <c r="E246" s="207">
        <v>43092.304166666669</v>
      </c>
      <c r="F246" s="193">
        <f>IF(OR(E246="***",E246=""),0,IF(RIGHT(K246)="T",(+E246-D246),0))</f>
        <v>0</v>
      </c>
      <c r="G246" s="193">
        <f>IF(OR(E246="***",E246=""),0,IF(RIGHT(K246)="U",(+E246-D246),0))</f>
        <v>0</v>
      </c>
      <c r="H246" s="193">
        <f>IF(OR(E246="***",E246=""),0,IF(RIGHT(K246)="C",(+E246-D246),0))</f>
        <v>0</v>
      </c>
      <c r="I246" s="193">
        <f>IF(OR(E246="***",E246=""),0,IF(RIGHT(K246)="D",(+E246-D246),0))</f>
        <v>0.29027777777810115</v>
      </c>
      <c r="J246" s="208" t="s">
        <v>1306</v>
      </c>
      <c r="K246" s="209" t="s">
        <v>46</v>
      </c>
      <c r="L246" s="210" t="s">
        <v>1143</v>
      </c>
    </row>
    <row r="247" spans="1:12" ht="40.5" customHeight="1">
      <c r="A247" s="204" t="s">
        <v>121</v>
      </c>
      <c r="B247" s="205">
        <v>312233</v>
      </c>
      <c r="C247" s="209" t="s">
        <v>122</v>
      </c>
      <c r="D247" s="207">
        <v>43097.038888888892</v>
      </c>
      <c r="E247" s="207">
        <v>43097.386111111111</v>
      </c>
      <c r="F247" s="193">
        <f>IF(OR(E247="***",E247=""),0,IF(RIGHT(K247)="T",(+E247-D247),0))</f>
        <v>0</v>
      </c>
      <c r="G247" s="193">
        <f>IF(OR(E247="***",E247=""),0,IF(RIGHT(K247)="U",(+E247-D247),0))</f>
        <v>0</v>
      </c>
      <c r="H247" s="193">
        <f>IF(OR(E247="***",E247=""),0,IF(RIGHT(K247)="C",(+E247-D247),0))</f>
        <v>0</v>
      </c>
      <c r="I247" s="193">
        <f>IF(OR(E247="***",E247=""),0,IF(RIGHT(K247)="D",(+E247-D247),0))</f>
        <v>0.34722222221898846</v>
      </c>
      <c r="J247" s="208" t="s">
        <v>1384</v>
      </c>
      <c r="K247" s="209" t="s">
        <v>46</v>
      </c>
      <c r="L247" s="210" t="s">
        <v>1400</v>
      </c>
    </row>
    <row r="248" spans="1:12" ht="40.5" customHeight="1">
      <c r="A248" s="204" t="s">
        <v>123</v>
      </c>
      <c r="B248" s="205">
        <v>312090</v>
      </c>
      <c r="C248" s="206" t="s">
        <v>124</v>
      </c>
      <c r="D248" s="207">
        <v>43081.90347222222</v>
      </c>
      <c r="E248" s="207">
        <v>43082.783333333333</v>
      </c>
      <c r="F248" s="193">
        <f t="shared" ref="F248:F253" si="48">IF(OR(E248="***",E248=""),0,IF(RIGHT(K248)="T",(+E248-D248),0))</f>
        <v>0</v>
      </c>
      <c r="G248" s="193">
        <f t="shared" ref="G248:G253" si="49">IF(OR(E248="***",E248=""),0,IF(RIGHT(K248)="U",(+E248-D248),0))</f>
        <v>0</v>
      </c>
      <c r="H248" s="193">
        <f t="shared" ref="H248:H253" si="50">IF(OR(E248="***",E248=""),0,IF(RIGHT(K248)="C",(+E248-D248),0))</f>
        <v>0</v>
      </c>
      <c r="I248" s="193">
        <f t="shared" ref="I248:I253" si="51">IF(OR(E248="***",E248=""),0,IF(RIGHT(K248)="D",(+E248-D248),0))</f>
        <v>0.87986111111240461</v>
      </c>
      <c r="J248" s="208" t="s">
        <v>1415</v>
      </c>
      <c r="K248" s="209" t="s">
        <v>46</v>
      </c>
      <c r="L248" s="210" t="s">
        <v>1416</v>
      </c>
    </row>
    <row r="249" spans="1:12" ht="40.5" customHeight="1">
      <c r="A249" s="204" t="s">
        <v>123</v>
      </c>
      <c r="B249" s="205">
        <v>312131</v>
      </c>
      <c r="C249" s="209" t="s">
        <v>124</v>
      </c>
      <c r="D249" s="207">
        <v>43086.841666666667</v>
      </c>
      <c r="E249" s="207">
        <v>43087.401388888888</v>
      </c>
      <c r="F249" s="193">
        <f t="shared" si="48"/>
        <v>0</v>
      </c>
      <c r="G249" s="193">
        <f t="shared" si="49"/>
        <v>0</v>
      </c>
      <c r="H249" s="193">
        <f t="shared" si="50"/>
        <v>0</v>
      </c>
      <c r="I249" s="193">
        <f t="shared" si="51"/>
        <v>0.55972222222044365</v>
      </c>
      <c r="J249" s="208" t="s">
        <v>1137</v>
      </c>
      <c r="K249" s="209" t="s">
        <v>46</v>
      </c>
      <c r="L249" s="210" t="s">
        <v>1417</v>
      </c>
    </row>
    <row r="250" spans="1:12" ht="40.5" customHeight="1">
      <c r="A250" s="204" t="s">
        <v>123</v>
      </c>
      <c r="B250" s="205">
        <v>312168</v>
      </c>
      <c r="C250" s="209" t="s">
        <v>124</v>
      </c>
      <c r="D250" s="207">
        <v>43090.991666666669</v>
      </c>
      <c r="E250" s="207">
        <v>43091.323611111111</v>
      </c>
      <c r="F250" s="193">
        <f t="shared" si="48"/>
        <v>0</v>
      </c>
      <c r="G250" s="193">
        <f t="shared" si="49"/>
        <v>0</v>
      </c>
      <c r="H250" s="193">
        <f t="shared" si="50"/>
        <v>0</v>
      </c>
      <c r="I250" s="193">
        <f t="shared" si="51"/>
        <v>0.3319444444423425</v>
      </c>
      <c r="J250" s="208" t="s">
        <v>1378</v>
      </c>
      <c r="K250" s="209" t="s">
        <v>46</v>
      </c>
      <c r="L250" s="210" t="s">
        <v>1418</v>
      </c>
    </row>
    <row r="251" spans="1:12" ht="40.5" customHeight="1">
      <c r="A251" s="204" t="s">
        <v>123</v>
      </c>
      <c r="B251" s="205">
        <v>312253</v>
      </c>
      <c r="C251" s="212" t="s">
        <v>124</v>
      </c>
      <c r="D251" s="207">
        <v>43098.876388888886</v>
      </c>
      <c r="E251" s="207">
        <v>43099.438888888886</v>
      </c>
      <c r="F251" s="193">
        <f t="shared" si="48"/>
        <v>0</v>
      </c>
      <c r="G251" s="193">
        <f t="shared" si="49"/>
        <v>0</v>
      </c>
      <c r="H251" s="193">
        <f t="shared" si="50"/>
        <v>0</v>
      </c>
      <c r="I251" s="193">
        <f t="shared" si="51"/>
        <v>0.5625</v>
      </c>
      <c r="J251" s="208" t="s">
        <v>1387</v>
      </c>
      <c r="K251" s="209" t="s">
        <v>46</v>
      </c>
      <c r="L251" s="210" t="s">
        <v>1419</v>
      </c>
    </row>
    <row r="252" spans="1:12" ht="40.5" customHeight="1">
      <c r="A252" s="204" t="s">
        <v>123</v>
      </c>
      <c r="B252" s="205">
        <v>312265</v>
      </c>
      <c r="C252" s="225" t="s">
        <v>124</v>
      </c>
      <c r="D252" s="207">
        <v>43099.863888888889</v>
      </c>
      <c r="E252" s="207">
        <v>43100.376388888886</v>
      </c>
      <c r="F252" s="193">
        <f t="shared" si="48"/>
        <v>0</v>
      </c>
      <c r="G252" s="193">
        <f t="shared" si="49"/>
        <v>0</v>
      </c>
      <c r="H252" s="193">
        <f t="shared" si="50"/>
        <v>0</v>
      </c>
      <c r="I252" s="193">
        <f t="shared" si="51"/>
        <v>0.51249999999708962</v>
      </c>
      <c r="J252" s="208" t="s">
        <v>1388</v>
      </c>
      <c r="K252" s="209" t="s">
        <v>46</v>
      </c>
      <c r="L252" s="210" t="s">
        <v>1420</v>
      </c>
    </row>
    <row r="253" spans="1:12" ht="40.5" customHeight="1">
      <c r="A253" s="204" t="s">
        <v>123</v>
      </c>
      <c r="B253" s="205">
        <v>312274</v>
      </c>
      <c r="C253" s="226" t="s">
        <v>124</v>
      </c>
      <c r="D253" s="207">
        <v>43100.51458333333</v>
      </c>
      <c r="E253" s="207">
        <v>43100.665277777778</v>
      </c>
      <c r="F253" s="193">
        <f t="shared" si="48"/>
        <v>0.15069444444816327</v>
      </c>
      <c r="G253" s="193">
        <f t="shared" si="49"/>
        <v>0</v>
      </c>
      <c r="H253" s="193">
        <f t="shared" si="50"/>
        <v>0</v>
      </c>
      <c r="I253" s="193">
        <f t="shared" si="51"/>
        <v>0</v>
      </c>
      <c r="J253" s="211" t="s">
        <v>1421</v>
      </c>
      <c r="K253" s="209" t="s">
        <v>464</v>
      </c>
      <c r="L253" s="210" t="s">
        <v>1422</v>
      </c>
    </row>
    <row r="254" spans="1:12" ht="40.5" customHeight="1">
      <c r="A254" s="204" t="s">
        <v>125</v>
      </c>
      <c r="B254" s="205">
        <v>312009</v>
      </c>
      <c r="C254" s="209" t="s">
        <v>126</v>
      </c>
      <c r="D254" s="207">
        <v>43071.294444444444</v>
      </c>
      <c r="E254" s="207">
        <v>43075.64166666667</v>
      </c>
      <c r="F254" s="193">
        <f t="shared" ref="F254:F285" si="52">IF(OR(E254="***",E254=""),0,IF(RIGHT(K254)="T",(+E254-D254),0))</f>
        <v>0</v>
      </c>
      <c r="G254" s="193">
        <f t="shared" ref="G254:G285" si="53">IF(OR(E254="***",E254=""),0,IF(RIGHT(K254)="U",(+E254-D254),0))</f>
        <v>0</v>
      </c>
      <c r="H254" s="193">
        <f t="shared" ref="H254:H285" si="54">IF(OR(E254="***",E254=""),0,IF(RIGHT(K254)="C",(+E254-D254),0))</f>
        <v>0</v>
      </c>
      <c r="I254" s="193">
        <f t="shared" ref="I254:I285" si="55">IF(OR(E254="***",E254=""),0,IF(RIGHT(K254)="D",(+E254-D254),0))</f>
        <v>4.3472222222262644</v>
      </c>
      <c r="J254" s="208" t="s">
        <v>1423</v>
      </c>
      <c r="K254" s="209" t="s">
        <v>462</v>
      </c>
      <c r="L254" s="210" t="s">
        <v>1424</v>
      </c>
    </row>
    <row r="255" spans="1:12" ht="40.5" customHeight="1">
      <c r="A255" s="204" t="s">
        <v>125</v>
      </c>
      <c r="B255" s="205">
        <v>312087</v>
      </c>
      <c r="C255" s="209" t="s">
        <v>126</v>
      </c>
      <c r="D255" s="207">
        <v>43081.318749999999</v>
      </c>
      <c r="E255" s="207">
        <v>43085.76458333333</v>
      </c>
      <c r="F255" s="193">
        <f t="shared" si="52"/>
        <v>0</v>
      </c>
      <c r="G255" s="193">
        <f t="shared" si="53"/>
        <v>0</v>
      </c>
      <c r="H255" s="193">
        <f t="shared" si="54"/>
        <v>0</v>
      </c>
      <c r="I255" s="193">
        <f t="shared" si="55"/>
        <v>4.4458333333313931</v>
      </c>
      <c r="J255" s="208" t="s">
        <v>1425</v>
      </c>
      <c r="K255" s="209" t="s">
        <v>462</v>
      </c>
      <c r="L255" s="210" t="s">
        <v>1426</v>
      </c>
    </row>
    <row r="256" spans="1:12" ht="40.5" customHeight="1">
      <c r="A256" s="204" t="s">
        <v>129</v>
      </c>
      <c r="B256" s="205">
        <v>312096</v>
      </c>
      <c r="C256" s="209" t="s">
        <v>130</v>
      </c>
      <c r="D256" s="207">
        <v>43082.625694444447</v>
      </c>
      <c r="E256" s="207">
        <v>43082.823611111111</v>
      </c>
      <c r="F256" s="193">
        <f t="shared" si="52"/>
        <v>0.19791666666424135</v>
      </c>
      <c r="G256" s="193">
        <f t="shared" si="53"/>
        <v>0</v>
      </c>
      <c r="H256" s="193">
        <f t="shared" si="54"/>
        <v>0</v>
      </c>
      <c r="I256" s="193">
        <f t="shared" si="55"/>
        <v>0</v>
      </c>
      <c r="J256" s="208" t="s">
        <v>1427</v>
      </c>
      <c r="K256" s="209" t="s">
        <v>463</v>
      </c>
      <c r="L256" s="210" t="s">
        <v>1428</v>
      </c>
    </row>
    <row r="257" spans="1:12" ht="40.5" customHeight="1">
      <c r="A257" s="204" t="s">
        <v>129</v>
      </c>
      <c r="B257" s="205">
        <v>312163</v>
      </c>
      <c r="C257" s="209" t="s">
        <v>130</v>
      </c>
      <c r="D257" s="207">
        <v>43090.477777777778</v>
      </c>
      <c r="E257" s="207">
        <v>43090.69027777778</v>
      </c>
      <c r="F257" s="193">
        <f t="shared" si="52"/>
        <v>0.21250000000145519</v>
      </c>
      <c r="G257" s="193">
        <f t="shared" si="53"/>
        <v>0</v>
      </c>
      <c r="H257" s="193">
        <f t="shared" si="54"/>
        <v>0</v>
      </c>
      <c r="I257" s="193">
        <f t="shared" si="55"/>
        <v>0</v>
      </c>
      <c r="J257" s="208" t="s">
        <v>1429</v>
      </c>
      <c r="K257" s="209" t="s">
        <v>463</v>
      </c>
      <c r="L257" s="210" t="s">
        <v>1430</v>
      </c>
    </row>
    <row r="258" spans="1:12" ht="40.5" customHeight="1">
      <c r="A258" s="204" t="s">
        <v>1058</v>
      </c>
      <c r="B258" s="205">
        <v>312134</v>
      </c>
      <c r="C258" s="209" t="s">
        <v>552</v>
      </c>
      <c r="D258" s="207">
        <v>43087.121527777781</v>
      </c>
      <c r="E258" s="207">
        <v>43087.422222222223</v>
      </c>
      <c r="F258" s="193">
        <f t="shared" si="52"/>
        <v>0</v>
      </c>
      <c r="G258" s="193">
        <f t="shared" si="53"/>
        <v>0</v>
      </c>
      <c r="H258" s="193">
        <f t="shared" si="54"/>
        <v>0</v>
      </c>
      <c r="I258" s="193">
        <f t="shared" si="55"/>
        <v>0.3006944444423425</v>
      </c>
      <c r="J258" s="208" t="s">
        <v>1431</v>
      </c>
      <c r="K258" s="209" t="s">
        <v>46</v>
      </c>
      <c r="L258" s="210" t="s">
        <v>1432</v>
      </c>
    </row>
    <row r="259" spans="1:12" ht="40.5" customHeight="1">
      <c r="A259" s="204" t="s">
        <v>141</v>
      </c>
      <c r="B259" s="205">
        <v>312143</v>
      </c>
      <c r="C259" s="206" t="s">
        <v>142</v>
      </c>
      <c r="D259" s="207">
        <v>43088.17083333333</v>
      </c>
      <c r="E259" s="207">
        <v>43088.213888888888</v>
      </c>
      <c r="F259" s="193">
        <f t="shared" si="52"/>
        <v>0</v>
      </c>
      <c r="G259" s="193">
        <f t="shared" si="53"/>
        <v>0</v>
      </c>
      <c r="H259" s="193">
        <f t="shared" si="54"/>
        <v>4.3055555557657499E-2</v>
      </c>
      <c r="I259" s="193">
        <f t="shared" si="55"/>
        <v>0</v>
      </c>
      <c r="J259" s="219" t="s">
        <v>499</v>
      </c>
      <c r="K259" s="207" t="s">
        <v>1433</v>
      </c>
      <c r="L259" s="185" t="s">
        <v>1434</v>
      </c>
    </row>
    <row r="260" spans="1:12" ht="40.5" customHeight="1">
      <c r="A260" s="204" t="s">
        <v>141</v>
      </c>
      <c r="B260" s="205">
        <v>312205</v>
      </c>
      <c r="C260" s="209" t="s">
        <v>142</v>
      </c>
      <c r="D260" s="207">
        <v>43094.724305555559</v>
      </c>
      <c r="E260" s="207">
        <v>43094.768055555556</v>
      </c>
      <c r="F260" s="193">
        <f t="shared" si="52"/>
        <v>0</v>
      </c>
      <c r="G260" s="193">
        <f t="shared" si="53"/>
        <v>4.3749999997089617E-2</v>
      </c>
      <c r="H260" s="193">
        <f t="shared" si="54"/>
        <v>0</v>
      </c>
      <c r="I260" s="193">
        <f t="shared" si="55"/>
        <v>0</v>
      </c>
      <c r="J260" s="219" t="s">
        <v>499</v>
      </c>
      <c r="K260" s="207" t="s">
        <v>1155</v>
      </c>
      <c r="L260" s="185" t="s">
        <v>1364</v>
      </c>
    </row>
    <row r="261" spans="1:12" ht="40.5" customHeight="1">
      <c r="A261" s="204" t="s">
        <v>141</v>
      </c>
      <c r="B261" s="205">
        <v>312213</v>
      </c>
      <c r="C261" s="206" t="s">
        <v>142</v>
      </c>
      <c r="D261" s="207">
        <v>43095.083333333336</v>
      </c>
      <c r="E261" s="207">
        <v>43095.369444444441</v>
      </c>
      <c r="F261" s="193">
        <f t="shared" si="52"/>
        <v>0</v>
      </c>
      <c r="G261" s="193">
        <f t="shared" si="53"/>
        <v>0.28611111110512866</v>
      </c>
      <c r="H261" s="193">
        <f t="shared" si="54"/>
        <v>0</v>
      </c>
      <c r="I261" s="193">
        <f t="shared" si="55"/>
        <v>0</v>
      </c>
      <c r="J261" s="213" t="s">
        <v>499</v>
      </c>
      <c r="K261" s="207" t="s">
        <v>465</v>
      </c>
      <c r="L261" s="185" t="s">
        <v>1435</v>
      </c>
    </row>
    <row r="262" spans="1:12" ht="40.5" customHeight="1">
      <c r="A262" s="204" t="s">
        <v>141</v>
      </c>
      <c r="B262" s="205">
        <v>312215</v>
      </c>
      <c r="C262" s="206" t="s">
        <v>142</v>
      </c>
      <c r="D262" s="207">
        <v>43095.369444444441</v>
      </c>
      <c r="E262" s="207">
        <v>43095.727777777778</v>
      </c>
      <c r="F262" s="193">
        <f t="shared" si="52"/>
        <v>0</v>
      </c>
      <c r="G262" s="193">
        <f t="shared" si="53"/>
        <v>0</v>
      </c>
      <c r="H262" s="193">
        <f t="shared" si="54"/>
        <v>0</v>
      </c>
      <c r="I262" s="193">
        <f t="shared" si="55"/>
        <v>0.35833333333721384</v>
      </c>
      <c r="J262" s="208" t="s">
        <v>1158</v>
      </c>
      <c r="K262" s="207" t="s">
        <v>466</v>
      </c>
      <c r="L262" s="185" t="s">
        <v>1436</v>
      </c>
    </row>
    <row r="263" spans="1:12" ht="40.5" customHeight="1">
      <c r="A263" s="204" t="s">
        <v>589</v>
      </c>
      <c r="B263" s="205">
        <v>312145</v>
      </c>
      <c r="C263" s="209" t="s">
        <v>590</v>
      </c>
      <c r="D263" s="207">
        <v>43088.355555555558</v>
      </c>
      <c r="E263" s="207">
        <v>43088.704861111109</v>
      </c>
      <c r="F263" s="193">
        <f t="shared" si="52"/>
        <v>0</v>
      </c>
      <c r="G263" s="193">
        <f t="shared" si="53"/>
        <v>0</v>
      </c>
      <c r="H263" s="193">
        <f t="shared" si="54"/>
        <v>0</v>
      </c>
      <c r="I263" s="193">
        <f t="shared" si="55"/>
        <v>0.34930555555183673</v>
      </c>
      <c r="J263" s="208" t="s">
        <v>1437</v>
      </c>
      <c r="K263" s="209" t="s">
        <v>466</v>
      </c>
      <c r="L263" s="210" t="s">
        <v>1438</v>
      </c>
    </row>
    <row r="264" spans="1:12" ht="40.5" customHeight="1">
      <c r="A264" s="204" t="s">
        <v>591</v>
      </c>
      <c r="B264" s="205">
        <v>312151</v>
      </c>
      <c r="C264" s="209" t="s">
        <v>592</v>
      </c>
      <c r="D264" s="207">
        <v>43089.338194444441</v>
      </c>
      <c r="E264" s="207">
        <v>43089.745833333334</v>
      </c>
      <c r="F264" s="193">
        <f t="shared" si="52"/>
        <v>0.40763888889341615</v>
      </c>
      <c r="G264" s="193">
        <f t="shared" si="53"/>
        <v>0</v>
      </c>
      <c r="H264" s="193">
        <f t="shared" si="54"/>
        <v>0</v>
      </c>
      <c r="I264" s="193">
        <f t="shared" si="55"/>
        <v>0</v>
      </c>
      <c r="J264" s="208" t="s">
        <v>1439</v>
      </c>
      <c r="K264" s="209" t="s">
        <v>464</v>
      </c>
      <c r="L264" s="210" t="s">
        <v>1440</v>
      </c>
    </row>
    <row r="265" spans="1:12" ht="40.5" customHeight="1">
      <c r="A265" s="204" t="s">
        <v>159</v>
      </c>
      <c r="B265" s="205">
        <v>312236</v>
      </c>
      <c r="C265" s="221" t="s">
        <v>160</v>
      </c>
      <c r="D265" s="207">
        <v>43097.384027777778</v>
      </c>
      <c r="E265" s="207">
        <v>43097.81527777778</v>
      </c>
      <c r="F265" s="193">
        <f t="shared" si="52"/>
        <v>0.43125000000145519</v>
      </c>
      <c r="G265" s="193">
        <f t="shared" si="53"/>
        <v>0</v>
      </c>
      <c r="H265" s="193">
        <f t="shared" si="54"/>
        <v>0</v>
      </c>
      <c r="I265" s="193">
        <f t="shared" si="55"/>
        <v>0</v>
      </c>
      <c r="J265" s="208" t="s">
        <v>1441</v>
      </c>
      <c r="K265" s="209" t="s">
        <v>464</v>
      </c>
      <c r="L265" s="210" t="s">
        <v>1442</v>
      </c>
    </row>
    <row r="266" spans="1:12" ht="40.5" customHeight="1">
      <c r="A266" s="204" t="s">
        <v>161</v>
      </c>
      <c r="B266" s="205">
        <v>312204</v>
      </c>
      <c r="C266" s="218" t="s">
        <v>162</v>
      </c>
      <c r="D266" s="207">
        <v>43094.376388888886</v>
      </c>
      <c r="E266" s="207">
        <v>43094.804861111108</v>
      </c>
      <c r="F266" s="193">
        <f t="shared" si="52"/>
        <v>0.42847222222189885</v>
      </c>
      <c r="G266" s="193">
        <f t="shared" si="53"/>
        <v>0</v>
      </c>
      <c r="H266" s="193">
        <f t="shared" si="54"/>
        <v>0</v>
      </c>
      <c r="I266" s="193">
        <f t="shared" si="55"/>
        <v>0</v>
      </c>
      <c r="J266" s="208" t="s">
        <v>1443</v>
      </c>
      <c r="K266" s="209" t="s">
        <v>464</v>
      </c>
      <c r="L266" s="210" t="s">
        <v>1280</v>
      </c>
    </row>
    <row r="267" spans="1:12" ht="40.5" customHeight="1">
      <c r="A267" s="204" t="s">
        <v>161</v>
      </c>
      <c r="B267" s="205">
        <v>312214</v>
      </c>
      <c r="C267" s="218" t="s">
        <v>162</v>
      </c>
      <c r="D267" s="207">
        <v>43095.365972222222</v>
      </c>
      <c r="E267" s="207">
        <v>43095.813194444447</v>
      </c>
      <c r="F267" s="193">
        <f t="shared" si="52"/>
        <v>0.44722222222480923</v>
      </c>
      <c r="G267" s="193">
        <f t="shared" si="53"/>
        <v>0</v>
      </c>
      <c r="H267" s="193">
        <f t="shared" si="54"/>
        <v>0</v>
      </c>
      <c r="I267" s="193">
        <f t="shared" si="55"/>
        <v>0</v>
      </c>
      <c r="J267" s="208" t="s">
        <v>1444</v>
      </c>
      <c r="K267" s="209" t="s">
        <v>464</v>
      </c>
      <c r="L267" s="210" t="s">
        <v>1287</v>
      </c>
    </row>
    <row r="268" spans="1:12" ht="40.5" customHeight="1">
      <c r="A268" s="204" t="s">
        <v>165</v>
      </c>
      <c r="B268" s="205">
        <v>312183</v>
      </c>
      <c r="C268" s="206" t="s">
        <v>166</v>
      </c>
      <c r="D268" s="207">
        <v>43092.379166666666</v>
      </c>
      <c r="E268" s="207">
        <v>43092.917361111111</v>
      </c>
      <c r="F268" s="193">
        <f t="shared" si="52"/>
        <v>0.53819444444525288</v>
      </c>
      <c r="G268" s="193">
        <f t="shared" si="53"/>
        <v>0</v>
      </c>
      <c r="H268" s="193">
        <f t="shared" si="54"/>
        <v>0</v>
      </c>
      <c r="I268" s="193">
        <f t="shared" si="55"/>
        <v>0</v>
      </c>
      <c r="J268" s="208" t="s">
        <v>1445</v>
      </c>
      <c r="K268" s="209" t="s">
        <v>464</v>
      </c>
      <c r="L268" s="210" t="s">
        <v>1280</v>
      </c>
    </row>
    <row r="269" spans="1:12" ht="40.5" customHeight="1">
      <c r="A269" s="204" t="s">
        <v>165</v>
      </c>
      <c r="B269" s="205">
        <v>312194</v>
      </c>
      <c r="C269" s="218" t="s">
        <v>166</v>
      </c>
      <c r="D269" s="207">
        <v>43093.384722222225</v>
      </c>
      <c r="E269" s="207">
        <v>43093.818749999999</v>
      </c>
      <c r="F269" s="193">
        <f t="shared" si="52"/>
        <v>0.43402777777373558</v>
      </c>
      <c r="G269" s="193">
        <f t="shared" si="53"/>
        <v>0</v>
      </c>
      <c r="H269" s="193">
        <f t="shared" si="54"/>
        <v>0</v>
      </c>
      <c r="I269" s="193">
        <f t="shared" si="55"/>
        <v>0</v>
      </c>
      <c r="J269" s="208" t="s">
        <v>1132</v>
      </c>
      <c r="K269" s="209" t="s">
        <v>464</v>
      </c>
      <c r="L269" s="210" t="s">
        <v>1280</v>
      </c>
    </row>
    <row r="270" spans="1:12" ht="40.5" customHeight="1">
      <c r="A270" s="204" t="s">
        <v>165</v>
      </c>
      <c r="B270" s="205">
        <v>312270</v>
      </c>
      <c r="C270" s="206" t="s">
        <v>166</v>
      </c>
      <c r="D270" s="207">
        <v>43100.102777777778</v>
      </c>
      <c r="E270" s="207">
        <v>43100.710416666669</v>
      </c>
      <c r="F270" s="193">
        <f t="shared" si="52"/>
        <v>0</v>
      </c>
      <c r="G270" s="193">
        <f t="shared" si="53"/>
        <v>0</v>
      </c>
      <c r="H270" s="193">
        <f t="shared" si="54"/>
        <v>0.60763888889050577</v>
      </c>
      <c r="I270" s="193">
        <f t="shared" si="55"/>
        <v>0</v>
      </c>
      <c r="J270" s="213" t="s">
        <v>499</v>
      </c>
      <c r="K270" s="207" t="s">
        <v>1190</v>
      </c>
      <c r="L270" s="185" t="s">
        <v>1446</v>
      </c>
    </row>
    <row r="271" spans="1:12" ht="40.5" customHeight="1">
      <c r="A271" s="204" t="s">
        <v>167</v>
      </c>
      <c r="B271" s="205">
        <v>312042</v>
      </c>
      <c r="C271" s="206" t="s">
        <v>593</v>
      </c>
      <c r="D271" s="207">
        <v>43076.380555555559</v>
      </c>
      <c r="E271" s="207">
        <v>43078.940972222219</v>
      </c>
      <c r="F271" s="193">
        <f t="shared" si="52"/>
        <v>0</v>
      </c>
      <c r="G271" s="193">
        <f t="shared" si="53"/>
        <v>0</v>
      </c>
      <c r="H271" s="193">
        <f t="shared" si="54"/>
        <v>0</v>
      </c>
      <c r="I271" s="193">
        <f t="shared" si="55"/>
        <v>2.5604166666598758</v>
      </c>
      <c r="J271" s="208" t="s">
        <v>1447</v>
      </c>
      <c r="K271" s="209" t="s">
        <v>462</v>
      </c>
      <c r="L271" s="210" t="s">
        <v>1448</v>
      </c>
    </row>
    <row r="272" spans="1:12" ht="40.5" customHeight="1">
      <c r="A272" s="204" t="s">
        <v>167</v>
      </c>
      <c r="B272" s="205">
        <v>312207</v>
      </c>
      <c r="C272" s="206" t="s">
        <v>593</v>
      </c>
      <c r="D272" s="207">
        <v>43094.724305555559</v>
      </c>
      <c r="E272" s="207">
        <v>43094.770833333336</v>
      </c>
      <c r="F272" s="193">
        <f t="shared" si="52"/>
        <v>0</v>
      </c>
      <c r="G272" s="193">
        <f t="shared" si="53"/>
        <v>4.6527777776645962E-2</v>
      </c>
      <c r="H272" s="193">
        <f t="shared" si="54"/>
        <v>0</v>
      </c>
      <c r="I272" s="193">
        <f t="shared" si="55"/>
        <v>0</v>
      </c>
      <c r="J272" s="213" t="s">
        <v>499</v>
      </c>
      <c r="K272" s="207" t="s">
        <v>1155</v>
      </c>
      <c r="L272" s="185" t="s">
        <v>1364</v>
      </c>
    </row>
    <row r="273" spans="1:12" ht="40.5" customHeight="1">
      <c r="A273" s="204" t="s">
        <v>1056</v>
      </c>
      <c r="B273" s="205">
        <v>312127</v>
      </c>
      <c r="C273" s="206" t="s">
        <v>508</v>
      </c>
      <c r="D273" s="207">
        <v>43086.338888888888</v>
      </c>
      <c r="E273" s="207">
        <v>43086.734027777777</v>
      </c>
      <c r="F273" s="193">
        <f t="shared" si="52"/>
        <v>0</v>
      </c>
      <c r="G273" s="193">
        <f t="shared" si="53"/>
        <v>0</v>
      </c>
      <c r="H273" s="193">
        <f t="shared" si="54"/>
        <v>0</v>
      </c>
      <c r="I273" s="193">
        <f t="shared" si="55"/>
        <v>0.39513888888905058</v>
      </c>
      <c r="J273" s="208" t="s">
        <v>1449</v>
      </c>
      <c r="K273" s="209" t="s">
        <v>466</v>
      </c>
      <c r="L273" s="210" t="s">
        <v>1450</v>
      </c>
    </row>
    <row r="274" spans="1:12" ht="40.5" customHeight="1">
      <c r="A274" s="204" t="s">
        <v>1056</v>
      </c>
      <c r="B274" s="205">
        <v>312224</v>
      </c>
      <c r="C274" s="209" t="s">
        <v>508</v>
      </c>
      <c r="D274" s="207">
        <v>43096.068055555559</v>
      </c>
      <c r="E274" s="207">
        <v>43096.107638888891</v>
      </c>
      <c r="F274" s="193">
        <f t="shared" si="52"/>
        <v>0</v>
      </c>
      <c r="G274" s="193">
        <f t="shared" si="53"/>
        <v>3.9583333331393078E-2</v>
      </c>
      <c r="H274" s="193">
        <f t="shared" si="54"/>
        <v>0</v>
      </c>
      <c r="I274" s="193">
        <f t="shared" si="55"/>
        <v>0</v>
      </c>
      <c r="J274" s="219" t="s">
        <v>499</v>
      </c>
      <c r="K274" s="207" t="s">
        <v>465</v>
      </c>
      <c r="L274" s="185" t="s">
        <v>1451</v>
      </c>
    </row>
    <row r="275" spans="1:12" ht="40.5" customHeight="1">
      <c r="A275" s="204" t="s">
        <v>594</v>
      </c>
      <c r="B275" s="205">
        <v>312118</v>
      </c>
      <c r="C275" s="209" t="s">
        <v>526</v>
      </c>
      <c r="D275" s="207">
        <v>43085.356944444444</v>
      </c>
      <c r="E275" s="207">
        <v>43085.753472222219</v>
      </c>
      <c r="F275" s="193">
        <f t="shared" si="52"/>
        <v>0</v>
      </c>
      <c r="G275" s="193">
        <f t="shared" si="53"/>
        <v>0</v>
      </c>
      <c r="H275" s="193">
        <f t="shared" si="54"/>
        <v>0</v>
      </c>
      <c r="I275" s="193">
        <f t="shared" si="55"/>
        <v>0.39652777777519077</v>
      </c>
      <c r="J275" s="211" t="s">
        <v>1452</v>
      </c>
      <c r="K275" s="209" t="s">
        <v>466</v>
      </c>
      <c r="L275" s="210" t="s">
        <v>1453</v>
      </c>
    </row>
    <row r="276" spans="1:12" ht="40.5" customHeight="1">
      <c r="A276" s="204" t="s">
        <v>594</v>
      </c>
      <c r="B276" s="209">
        <v>312225</v>
      </c>
      <c r="C276" s="209" t="s">
        <v>526</v>
      </c>
      <c r="D276" s="207">
        <v>43096.068055555559</v>
      </c>
      <c r="E276" s="207">
        <v>43096.107638888891</v>
      </c>
      <c r="F276" s="193">
        <f t="shared" si="52"/>
        <v>0</v>
      </c>
      <c r="G276" s="193">
        <f t="shared" si="53"/>
        <v>3.9583333331393078E-2</v>
      </c>
      <c r="H276" s="193">
        <f t="shared" si="54"/>
        <v>0</v>
      </c>
      <c r="I276" s="193">
        <f t="shared" si="55"/>
        <v>0</v>
      </c>
      <c r="J276" s="219" t="s">
        <v>499</v>
      </c>
      <c r="K276" s="207" t="s">
        <v>465</v>
      </c>
      <c r="L276" s="185" t="s">
        <v>1451</v>
      </c>
    </row>
    <row r="277" spans="1:12" ht="40.5" customHeight="1">
      <c r="A277" s="204" t="s">
        <v>177</v>
      </c>
      <c r="B277" s="205">
        <v>312257</v>
      </c>
      <c r="C277" s="209" t="s">
        <v>178</v>
      </c>
      <c r="D277" s="207">
        <v>43098.964583333334</v>
      </c>
      <c r="E277" s="207">
        <v>43099.06527777778</v>
      </c>
      <c r="F277" s="193">
        <f t="shared" si="52"/>
        <v>0</v>
      </c>
      <c r="G277" s="193">
        <f t="shared" si="53"/>
        <v>0.10069444444525288</v>
      </c>
      <c r="H277" s="193">
        <f t="shared" si="54"/>
        <v>0</v>
      </c>
      <c r="I277" s="193">
        <f t="shared" si="55"/>
        <v>0</v>
      </c>
      <c r="J277" s="219" t="s">
        <v>1454</v>
      </c>
      <c r="K277" s="207" t="s">
        <v>465</v>
      </c>
      <c r="L277" s="185" t="s">
        <v>1455</v>
      </c>
    </row>
    <row r="278" spans="1:12" ht="40.5" customHeight="1">
      <c r="A278" s="204" t="s">
        <v>183</v>
      </c>
      <c r="B278" s="227">
        <v>312264</v>
      </c>
      <c r="C278" s="209" t="s">
        <v>184</v>
      </c>
      <c r="D278" s="207">
        <v>43099.636111111111</v>
      </c>
      <c r="E278" s="207">
        <v>43099.724999999999</v>
      </c>
      <c r="F278" s="193">
        <f t="shared" si="52"/>
        <v>0</v>
      </c>
      <c r="G278" s="193">
        <f t="shared" si="53"/>
        <v>0</v>
      </c>
      <c r="H278" s="193">
        <f t="shared" si="54"/>
        <v>0</v>
      </c>
      <c r="I278" s="193">
        <f t="shared" si="55"/>
        <v>8.8888888887595385E-2</v>
      </c>
      <c r="J278" s="211" t="s">
        <v>1456</v>
      </c>
      <c r="K278" s="209" t="s">
        <v>1360</v>
      </c>
      <c r="L278" s="210" t="s">
        <v>1457</v>
      </c>
    </row>
    <row r="279" spans="1:12" ht="40.5" customHeight="1">
      <c r="A279" s="204" t="s">
        <v>190</v>
      </c>
      <c r="B279" s="227">
        <v>312079</v>
      </c>
      <c r="C279" s="206" t="s">
        <v>191</v>
      </c>
      <c r="D279" s="207">
        <v>43081.07916666667</v>
      </c>
      <c r="E279" s="207">
        <v>43081.088888888888</v>
      </c>
      <c r="F279" s="193">
        <f t="shared" si="52"/>
        <v>0</v>
      </c>
      <c r="G279" s="193">
        <f t="shared" si="53"/>
        <v>0</v>
      </c>
      <c r="H279" s="193">
        <f t="shared" si="54"/>
        <v>9.7222222175332718E-3</v>
      </c>
      <c r="I279" s="193">
        <f t="shared" si="55"/>
        <v>0</v>
      </c>
      <c r="J279" s="211" t="s">
        <v>499</v>
      </c>
      <c r="K279" s="209" t="s">
        <v>1433</v>
      </c>
      <c r="L279" s="210" t="s">
        <v>1458</v>
      </c>
    </row>
    <row r="280" spans="1:12" ht="40.5" customHeight="1">
      <c r="A280" s="204" t="s">
        <v>190</v>
      </c>
      <c r="B280" s="227">
        <v>312083</v>
      </c>
      <c r="C280" s="209" t="s">
        <v>191</v>
      </c>
      <c r="D280" s="207">
        <v>43081.088888888888</v>
      </c>
      <c r="E280" s="207">
        <v>43081.265277777777</v>
      </c>
      <c r="F280" s="193">
        <f t="shared" si="52"/>
        <v>0</v>
      </c>
      <c r="G280" s="193">
        <f t="shared" si="53"/>
        <v>0</v>
      </c>
      <c r="H280" s="193">
        <f t="shared" si="54"/>
        <v>0</v>
      </c>
      <c r="I280" s="193">
        <f t="shared" si="55"/>
        <v>0.17638888888905058</v>
      </c>
      <c r="J280" s="211" t="s">
        <v>1459</v>
      </c>
      <c r="K280" s="209" t="s">
        <v>46</v>
      </c>
      <c r="L280" s="210" t="s">
        <v>1460</v>
      </c>
    </row>
    <row r="281" spans="1:12" ht="40.5" customHeight="1">
      <c r="A281" s="204" t="s">
        <v>190</v>
      </c>
      <c r="B281" s="227">
        <v>312119</v>
      </c>
      <c r="C281" s="206" t="s">
        <v>191</v>
      </c>
      <c r="D281" s="207">
        <v>43085.388194444444</v>
      </c>
      <c r="E281" s="207">
        <v>43085.763194444444</v>
      </c>
      <c r="F281" s="193">
        <f t="shared" si="52"/>
        <v>0.375</v>
      </c>
      <c r="G281" s="193">
        <f t="shared" si="53"/>
        <v>0</v>
      </c>
      <c r="H281" s="193">
        <f t="shared" si="54"/>
        <v>0</v>
      </c>
      <c r="I281" s="193">
        <f t="shared" si="55"/>
        <v>0</v>
      </c>
      <c r="J281" s="211" t="s">
        <v>1461</v>
      </c>
      <c r="K281" s="209" t="s">
        <v>464</v>
      </c>
      <c r="L281" s="210" t="s">
        <v>1462</v>
      </c>
    </row>
    <row r="282" spans="1:12" ht="40.5" customHeight="1">
      <c r="A282" s="204" t="s">
        <v>190</v>
      </c>
      <c r="B282" s="227">
        <v>312185</v>
      </c>
      <c r="C282" s="206" t="s">
        <v>191</v>
      </c>
      <c r="D282" s="207">
        <v>43092.472222222219</v>
      </c>
      <c r="E282" s="207">
        <v>43092.647222222222</v>
      </c>
      <c r="F282" s="193">
        <f t="shared" si="52"/>
        <v>0</v>
      </c>
      <c r="G282" s="193">
        <f t="shared" si="53"/>
        <v>0</v>
      </c>
      <c r="H282" s="193">
        <f t="shared" si="54"/>
        <v>0</v>
      </c>
      <c r="I282" s="193">
        <f t="shared" si="55"/>
        <v>0.17500000000291038</v>
      </c>
      <c r="J282" s="211" t="s">
        <v>1463</v>
      </c>
      <c r="K282" s="209" t="s">
        <v>466</v>
      </c>
      <c r="L282" s="210" t="s">
        <v>1464</v>
      </c>
    </row>
    <row r="283" spans="1:12" ht="40.5" customHeight="1">
      <c r="A283" s="204" t="s">
        <v>190</v>
      </c>
      <c r="B283" s="205">
        <v>312196</v>
      </c>
      <c r="C283" s="209" t="s">
        <v>191</v>
      </c>
      <c r="D283" s="207">
        <v>43093.96597222222</v>
      </c>
      <c r="E283" s="207">
        <v>43094.183333333334</v>
      </c>
      <c r="F283" s="193">
        <f t="shared" si="52"/>
        <v>0</v>
      </c>
      <c r="G283" s="193">
        <f t="shared" si="53"/>
        <v>0</v>
      </c>
      <c r="H283" s="193">
        <f t="shared" si="54"/>
        <v>0.21736111111385981</v>
      </c>
      <c r="I283" s="193">
        <f t="shared" si="55"/>
        <v>0</v>
      </c>
      <c r="J283" s="219" t="s">
        <v>499</v>
      </c>
      <c r="K283" s="207" t="s">
        <v>1433</v>
      </c>
      <c r="L283" s="185" t="s">
        <v>1465</v>
      </c>
    </row>
    <row r="284" spans="1:12" ht="40.5" customHeight="1">
      <c r="A284" s="204" t="s">
        <v>192</v>
      </c>
      <c r="B284" s="205">
        <v>312080</v>
      </c>
      <c r="C284" s="206" t="s">
        <v>193</v>
      </c>
      <c r="D284" s="207">
        <v>43081.07916666667</v>
      </c>
      <c r="E284" s="207">
        <v>43081.088888888888</v>
      </c>
      <c r="F284" s="193">
        <f t="shared" si="52"/>
        <v>0</v>
      </c>
      <c r="G284" s="193">
        <f t="shared" si="53"/>
        <v>0</v>
      </c>
      <c r="H284" s="193">
        <f t="shared" si="54"/>
        <v>9.7222222175332718E-3</v>
      </c>
      <c r="I284" s="193">
        <f t="shared" si="55"/>
        <v>0</v>
      </c>
      <c r="J284" s="211" t="s">
        <v>499</v>
      </c>
      <c r="K284" s="209" t="s">
        <v>1433</v>
      </c>
      <c r="L284" s="210" t="s">
        <v>1466</v>
      </c>
    </row>
    <row r="285" spans="1:12" ht="40.5" customHeight="1">
      <c r="A285" s="204" t="s">
        <v>192</v>
      </c>
      <c r="B285" s="205">
        <v>312084</v>
      </c>
      <c r="C285" s="206" t="s">
        <v>193</v>
      </c>
      <c r="D285" s="207">
        <v>43081.088888888888</v>
      </c>
      <c r="E285" s="207">
        <v>43081.301388888889</v>
      </c>
      <c r="F285" s="193">
        <f t="shared" si="52"/>
        <v>0</v>
      </c>
      <c r="G285" s="193">
        <f t="shared" si="53"/>
        <v>0</v>
      </c>
      <c r="H285" s="193">
        <f t="shared" si="54"/>
        <v>0</v>
      </c>
      <c r="I285" s="193">
        <f t="shared" si="55"/>
        <v>0.21250000000145519</v>
      </c>
      <c r="J285" s="211" t="s">
        <v>1459</v>
      </c>
      <c r="K285" s="209" t="s">
        <v>46</v>
      </c>
      <c r="L285" s="210" t="s">
        <v>1467</v>
      </c>
    </row>
    <row r="286" spans="1:12" ht="40.5" customHeight="1">
      <c r="A286" s="204" t="s">
        <v>192</v>
      </c>
      <c r="B286" s="228" t="s">
        <v>1468</v>
      </c>
      <c r="C286" s="206" t="s">
        <v>193</v>
      </c>
      <c r="D286" s="207">
        <v>43094.127083333333</v>
      </c>
      <c r="E286" s="207">
        <v>43094.365972222222</v>
      </c>
      <c r="F286" s="193">
        <f t="shared" ref="F286:F304" si="56">IF(OR(E286="***",E286=""),0,IF(RIGHT(K286)="T",(+E286-D286),0))</f>
        <v>0</v>
      </c>
      <c r="G286" s="193">
        <f t="shared" ref="G286:G304" si="57">IF(OR(E286="***",E286=""),0,IF(RIGHT(K286)="U",(+E286-D286),0))</f>
        <v>0</v>
      </c>
      <c r="H286" s="193">
        <f t="shared" ref="H286:H304" si="58">IF(OR(E286="***",E286=""),0,IF(RIGHT(K286)="C",(+E286-D286),0))</f>
        <v>0.23888888888905058</v>
      </c>
      <c r="I286" s="193">
        <f t="shared" ref="I286:I304" si="59">IF(OR(E286="***",E286=""),0,IF(RIGHT(K286)="D",(+E286-D286),0))</f>
        <v>0</v>
      </c>
      <c r="J286" s="219" t="s">
        <v>499</v>
      </c>
      <c r="K286" s="207" t="s">
        <v>1433</v>
      </c>
      <c r="L286" s="185" t="s">
        <v>1465</v>
      </c>
    </row>
    <row r="287" spans="1:12" ht="40.5" customHeight="1">
      <c r="A287" s="204" t="s">
        <v>201</v>
      </c>
      <c r="B287" s="205">
        <v>312120</v>
      </c>
      <c r="C287" s="225" t="s">
        <v>202</v>
      </c>
      <c r="D287" s="207">
        <v>43085.540277777778</v>
      </c>
      <c r="E287" s="207">
        <v>43095.924305555556</v>
      </c>
      <c r="F287" s="193">
        <f t="shared" si="56"/>
        <v>0</v>
      </c>
      <c r="G287" s="193">
        <f t="shared" si="57"/>
        <v>0</v>
      </c>
      <c r="H287" s="193">
        <f t="shared" si="58"/>
        <v>0</v>
      </c>
      <c r="I287" s="193">
        <f t="shared" si="59"/>
        <v>10.384027777778101</v>
      </c>
      <c r="J287" s="211" t="s">
        <v>1469</v>
      </c>
      <c r="K287" s="209" t="s">
        <v>466</v>
      </c>
      <c r="L287" s="210" t="s">
        <v>1470</v>
      </c>
    </row>
    <row r="288" spans="1:12" ht="40.5" customHeight="1">
      <c r="A288" s="204" t="s">
        <v>208</v>
      </c>
      <c r="B288" s="205">
        <v>312034</v>
      </c>
      <c r="C288" s="206" t="s">
        <v>209</v>
      </c>
      <c r="D288" s="207">
        <v>43075.359027777777</v>
      </c>
      <c r="E288" s="207">
        <v>43078.684027777781</v>
      </c>
      <c r="F288" s="193">
        <f t="shared" si="56"/>
        <v>0</v>
      </c>
      <c r="G288" s="193">
        <f t="shared" si="57"/>
        <v>0</v>
      </c>
      <c r="H288" s="193">
        <f t="shared" si="58"/>
        <v>0</v>
      </c>
      <c r="I288" s="193">
        <f t="shared" si="59"/>
        <v>3.3250000000043656</v>
      </c>
      <c r="J288" s="211" t="s">
        <v>1471</v>
      </c>
      <c r="K288" s="209" t="s">
        <v>462</v>
      </c>
      <c r="L288" s="210" t="s">
        <v>1472</v>
      </c>
    </row>
    <row r="289" spans="1:12" ht="40.5" customHeight="1">
      <c r="A289" s="204" t="s">
        <v>208</v>
      </c>
      <c r="B289" s="205">
        <v>312060</v>
      </c>
      <c r="C289" s="206" t="s">
        <v>209</v>
      </c>
      <c r="D289" s="207">
        <v>43078.684027777781</v>
      </c>
      <c r="E289" s="207">
        <v>43079.712500000001</v>
      </c>
      <c r="F289" s="193">
        <f t="shared" si="56"/>
        <v>0</v>
      </c>
      <c r="G289" s="193">
        <f t="shared" si="57"/>
        <v>0</v>
      </c>
      <c r="H289" s="193">
        <f t="shared" si="58"/>
        <v>1.0284722222204437</v>
      </c>
      <c r="I289" s="193">
        <f t="shared" si="59"/>
        <v>0</v>
      </c>
      <c r="J289" s="211" t="s">
        <v>499</v>
      </c>
      <c r="K289" s="209" t="s">
        <v>1473</v>
      </c>
      <c r="L289" s="210" t="s">
        <v>1474</v>
      </c>
    </row>
    <row r="290" spans="1:12" ht="40.5" customHeight="1">
      <c r="A290" s="204" t="s">
        <v>210</v>
      </c>
      <c r="B290" s="205">
        <v>312035</v>
      </c>
      <c r="C290" s="206" t="s">
        <v>211</v>
      </c>
      <c r="D290" s="207">
        <v>43075.359027777777</v>
      </c>
      <c r="E290" s="207">
        <v>43078.7</v>
      </c>
      <c r="F290" s="193">
        <f t="shared" si="56"/>
        <v>0</v>
      </c>
      <c r="G290" s="193">
        <f t="shared" si="57"/>
        <v>0</v>
      </c>
      <c r="H290" s="193">
        <f t="shared" si="58"/>
        <v>0</v>
      </c>
      <c r="I290" s="193">
        <f t="shared" si="59"/>
        <v>3.3409722222204437</v>
      </c>
      <c r="J290" s="211" t="s">
        <v>1471</v>
      </c>
      <c r="K290" s="209" t="s">
        <v>462</v>
      </c>
      <c r="L290" s="210" t="s">
        <v>1472</v>
      </c>
    </row>
    <row r="291" spans="1:12" ht="40.5" customHeight="1">
      <c r="A291" s="204" t="s">
        <v>210</v>
      </c>
      <c r="B291" s="205">
        <v>312065</v>
      </c>
      <c r="C291" s="206" t="s">
        <v>211</v>
      </c>
      <c r="D291" s="207">
        <v>43079.431944444441</v>
      </c>
      <c r="E291" s="207">
        <v>43079.711805555555</v>
      </c>
      <c r="F291" s="193">
        <f t="shared" si="56"/>
        <v>0</v>
      </c>
      <c r="G291" s="193">
        <f t="shared" si="57"/>
        <v>0</v>
      </c>
      <c r="H291" s="193">
        <f t="shared" si="58"/>
        <v>0</v>
      </c>
      <c r="I291" s="193">
        <f t="shared" si="59"/>
        <v>0.27986111111385981</v>
      </c>
      <c r="J291" s="211" t="s">
        <v>1475</v>
      </c>
      <c r="K291" s="209" t="s">
        <v>462</v>
      </c>
      <c r="L291" s="210" t="s">
        <v>1476</v>
      </c>
    </row>
    <row r="292" spans="1:12" ht="40.5" customHeight="1">
      <c r="A292" s="204" t="s">
        <v>212</v>
      </c>
      <c r="B292" s="205">
        <v>312094</v>
      </c>
      <c r="C292" s="206" t="s">
        <v>213</v>
      </c>
      <c r="D292" s="207">
        <v>43082.338194444441</v>
      </c>
      <c r="E292" s="207">
        <v>43086.865277777775</v>
      </c>
      <c r="F292" s="193">
        <f t="shared" si="56"/>
        <v>0</v>
      </c>
      <c r="G292" s="193">
        <f t="shared" si="57"/>
        <v>0</v>
      </c>
      <c r="H292" s="193">
        <f t="shared" si="58"/>
        <v>0</v>
      </c>
      <c r="I292" s="193">
        <f t="shared" si="59"/>
        <v>4.5270833333343035</v>
      </c>
      <c r="J292" s="211" t="s">
        <v>1477</v>
      </c>
      <c r="K292" s="209" t="s">
        <v>462</v>
      </c>
      <c r="L292" s="210" t="s">
        <v>1426</v>
      </c>
    </row>
    <row r="293" spans="1:12" ht="40.5" customHeight="1">
      <c r="A293" s="204" t="s">
        <v>212</v>
      </c>
      <c r="B293" s="205">
        <v>312237</v>
      </c>
      <c r="C293" s="221" t="s">
        <v>213</v>
      </c>
      <c r="D293" s="207">
        <v>43097.393055555556</v>
      </c>
      <c r="E293" s="207">
        <v>43097.816666666666</v>
      </c>
      <c r="F293" s="193">
        <f t="shared" si="56"/>
        <v>0</v>
      </c>
      <c r="G293" s="193">
        <f t="shared" si="57"/>
        <v>0</v>
      </c>
      <c r="H293" s="193">
        <f t="shared" si="58"/>
        <v>0</v>
      </c>
      <c r="I293" s="193">
        <f t="shared" si="59"/>
        <v>0.42361111110949423</v>
      </c>
      <c r="J293" s="211" t="s">
        <v>1478</v>
      </c>
      <c r="K293" s="209" t="s">
        <v>466</v>
      </c>
      <c r="L293" s="210" t="s">
        <v>1479</v>
      </c>
    </row>
    <row r="294" spans="1:12" ht="40.5" customHeight="1">
      <c r="A294" s="204" t="s">
        <v>214</v>
      </c>
      <c r="B294" s="205">
        <v>312095</v>
      </c>
      <c r="C294" s="209" t="s">
        <v>215</v>
      </c>
      <c r="D294" s="207">
        <v>43082.338194444441</v>
      </c>
      <c r="E294" s="207">
        <v>43085.761111111111</v>
      </c>
      <c r="F294" s="193">
        <f t="shared" si="56"/>
        <v>0</v>
      </c>
      <c r="G294" s="193">
        <f t="shared" si="57"/>
        <v>0</v>
      </c>
      <c r="H294" s="193">
        <f t="shared" si="58"/>
        <v>0</v>
      </c>
      <c r="I294" s="193">
        <f t="shared" si="59"/>
        <v>3.4229166666700621</v>
      </c>
      <c r="J294" s="211" t="s">
        <v>1477</v>
      </c>
      <c r="K294" s="209" t="s">
        <v>462</v>
      </c>
      <c r="L294" s="210" t="s">
        <v>1426</v>
      </c>
    </row>
    <row r="295" spans="1:12" ht="40.5" customHeight="1">
      <c r="A295" s="204" t="s">
        <v>214</v>
      </c>
      <c r="B295" s="205">
        <v>312238</v>
      </c>
      <c r="C295" s="221" t="s">
        <v>215</v>
      </c>
      <c r="D295" s="207">
        <v>43097.393055555556</v>
      </c>
      <c r="E295" s="207">
        <v>43097.819444444445</v>
      </c>
      <c r="F295" s="193">
        <f t="shared" si="56"/>
        <v>0</v>
      </c>
      <c r="G295" s="193">
        <f t="shared" si="57"/>
        <v>0</v>
      </c>
      <c r="H295" s="193">
        <f t="shared" si="58"/>
        <v>0</v>
      </c>
      <c r="I295" s="193">
        <f t="shared" si="59"/>
        <v>0.42638888888905058</v>
      </c>
      <c r="J295" s="211" t="s">
        <v>1478</v>
      </c>
      <c r="K295" s="209" t="s">
        <v>466</v>
      </c>
      <c r="L295" s="210" t="s">
        <v>1479</v>
      </c>
    </row>
    <row r="296" spans="1:12" ht="40.5" customHeight="1">
      <c r="A296" s="204" t="s">
        <v>216</v>
      </c>
      <c r="B296" s="205">
        <v>312195</v>
      </c>
      <c r="C296" s="206" t="s">
        <v>217</v>
      </c>
      <c r="D296" s="207">
        <v>43093.956944444442</v>
      </c>
      <c r="E296" s="207">
        <v>43094.010416666664</v>
      </c>
      <c r="F296" s="193">
        <f t="shared" si="56"/>
        <v>0</v>
      </c>
      <c r="G296" s="193">
        <f t="shared" si="57"/>
        <v>0</v>
      </c>
      <c r="H296" s="193">
        <f t="shared" si="58"/>
        <v>5.3472222221898846E-2</v>
      </c>
      <c r="I296" s="193">
        <f t="shared" si="59"/>
        <v>0</v>
      </c>
      <c r="J296" s="219" t="s">
        <v>499</v>
      </c>
      <c r="K296" s="207" t="s">
        <v>1433</v>
      </c>
      <c r="L296" s="185" t="s">
        <v>1465</v>
      </c>
    </row>
    <row r="297" spans="1:12" ht="40.5" customHeight="1">
      <c r="A297" s="204" t="s">
        <v>218</v>
      </c>
      <c r="B297" s="205">
        <v>312228</v>
      </c>
      <c r="C297" s="209" t="s">
        <v>219</v>
      </c>
      <c r="D297" s="207">
        <v>43096.410416666666</v>
      </c>
      <c r="E297" s="207">
        <v>43096.7</v>
      </c>
      <c r="F297" s="193">
        <f t="shared" si="56"/>
        <v>0</v>
      </c>
      <c r="G297" s="193">
        <f t="shared" si="57"/>
        <v>0</v>
      </c>
      <c r="H297" s="193">
        <f t="shared" si="58"/>
        <v>0</v>
      </c>
      <c r="I297" s="193">
        <f t="shared" si="59"/>
        <v>0.28958333333139308</v>
      </c>
      <c r="J297" s="211" t="s">
        <v>1480</v>
      </c>
      <c r="K297" s="209" t="s">
        <v>1360</v>
      </c>
      <c r="L297" s="210" t="s">
        <v>1481</v>
      </c>
    </row>
    <row r="298" spans="1:12" ht="40.5" customHeight="1">
      <c r="A298" s="204" t="s">
        <v>224</v>
      </c>
      <c r="B298" s="205">
        <v>312261</v>
      </c>
      <c r="C298" s="206" t="s">
        <v>225</v>
      </c>
      <c r="D298" s="207">
        <v>43098.488194444442</v>
      </c>
      <c r="E298" s="207">
        <v>43098.644444444442</v>
      </c>
      <c r="F298" s="193">
        <f t="shared" si="56"/>
        <v>0.15625</v>
      </c>
      <c r="G298" s="193">
        <f t="shared" si="57"/>
        <v>0</v>
      </c>
      <c r="H298" s="193">
        <f t="shared" si="58"/>
        <v>0</v>
      </c>
      <c r="I298" s="193">
        <f t="shared" si="59"/>
        <v>0</v>
      </c>
      <c r="J298" s="211" t="s">
        <v>1482</v>
      </c>
      <c r="K298" s="209" t="s">
        <v>463</v>
      </c>
      <c r="L298" s="210" t="s">
        <v>1483</v>
      </c>
    </row>
    <row r="299" spans="1:12" ht="40.5" customHeight="1">
      <c r="A299" s="204" t="s">
        <v>445</v>
      </c>
      <c r="B299" s="205">
        <v>312049</v>
      </c>
      <c r="C299" s="218" t="s">
        <v>446</v>
      </c>
      <c r="D299" s="207">
        <v>43077.418055555558</v>
      </c>
      <c r="E299" s="207">
        <v>43077.645138888889</v>
      </c>
      <c r="F299" s="193">
        <f t="shared" si="56"/>
        <v>0.22708333333139308</v>
      </c>
      <c r="G299" s="193">
        <f t="shared" si="57"/>
        <v>0</v>
      </c>
      <c r="H299" s="193">
        <f t="shared" si="58"/>
        <v>0</v>
      </c>
      <c r="I299" s="193">
        <f t="shared" si="59"/>
        <v>0</v>
      </c>
      <c r="J299" s="211" t="s">
        <v>1484</v>
      </c>
      <c r="K299" s="209" t="s">
        <v>464</v>
      </c>
      <c r="L299" s="210" t="s">
        <v>1118</v>
      </c>
    </row>
    <row r="300" spans="1:12" ht="40.5" customHeight="1">
      <c r="A300" s="204" t="s">
        <v>292</v>
      </c>
      <c r="B300" s="205">
        <v>312081</v>
      </c>
      <c r="C300" s="218" t="s">
        <v>786</v>
      </c>
      <c r="D300" s="207">
        <v>43081.12777777778</v>
      </c>
      <c r="E300" s="207">
        <v>43081.131944444445</v>
      </c>
      <c r="F300" s="193">
        <f t="shared" si="56"/>
        <v>0</v>
      </c>
      <c r="G300" s="193">
        <f t="shared" si="57"/>
        <v>0</v>
      </c>
      <c r="H300" s="193">
        <f t="shared" si="58"/>
        <v>4.166666665696539E-3</v>
      </c>
      <c r="I300" s="193">
        <f t="shared" si="59"/>
        <v>0</v>
      </c>
      <c r="J300" s="211" t="s">
        <v>499</v>
      </c>
      <c r="K300" s="209" t="s">
        <v>1485</v>
      </c>
      <c r="L300" s="210" t="s">
        <v>1486</v>
      </c>
    </row>
    <row r="301" spans="1:12" ht="40.5" customHeight="1">
      <c r="A301" s="204" t="s">
        <v>292</v>
      </c>
      <c r="B301" s="205">
        <v>312085</v>
      </c>
      <c r="C301" s="215" t="s">
        <v>786</v>
      </c>
      <c r="D301" s="207">
        <v>43081.131944444445</v>
      </c>
      <c r="E301" s="207">
        <v>43081.313194444447</v>
      </c>
      <c r="F301" s="193">
        <f t="shared" si="56"/>
        <v>0</v>
      </c>
      <c r="G301" s="193">
        <f t="shared" si="57"/>
        <v>0</v>
      </c>
      <c r="H301" s="193">
        <f t="shared" si="58"/>
        <v>0</v>
      </c>
      <c r="I301" s="193">
        <f t="shared" si="59"/>
        <v>0.18125000000145519</v>
      </c>
      <c r="J301" s="211" t="s">
        <v>1487</v>
      </c>
      <c r="K301" s="209" t="s">
        <v>1128</v>
      </c>
      <c r="L301" s="210" t="s">
        <v>1460</v>
      </c>
    </row>
    <row r="302" spans="1:12" ht="40.5" customHeight="1">
      <c r="A302" s="204" t="s">
        <v>294</v>
      </c>
      <c r="B302" s="205">
        <v>312082</v>
      </c>
      <c r="C302" s="229" t="s">
        <v>1071</v>
      </c>
      <c r="D302" s="207">
        <v>43081.122916666667</v>
      </c>
      <c r="E302" s="207">
        <v>43081.131944444445</v>
      </c>
      <c r="F302" s="193">
        <f t="shared" si="56"/>
        <v>0</v>
      </c>
      <c r="G302" s="193">
        <f t="shared" si="57"/>
        <v>0</v>
      </c>
      <c r="H302" s="193">
        <f t="shared" si="58"/>
        <v>9.0277777781011537E-3</v>
      </c>
      <c r="I302" s="193">
        <f t="shared" si="59"/>
        <v>0</v>
      </c>
      <c r="J302" s="211" t="s">
        <v>499</v>
      </c>
      <c r="K302" s="209" t="s">
        <v>1485</v>
      </c>
      <c r="L302" s="210" t="s">
        <v>1486</v>
      </c>
    </row>
    <row r="303" spans="1:12" ht="40.5" customHeight="1">
      <c r="A303" s="204" t="s">
        <v>294</v>
      </c>
      <c r="B303" s="205">
        <v>312086</v>
      </c>
      <c r="C303" s="230" t="s">
        <v>1071</v>
      </c>
      <c r="D303" s="207">
        <v>43081.131944444445</v>
      </c>
      <c r="E303" s="207">
        <v>43081.327777777777</v>
      </c>
      <c r="F303" s="193">
        <f t="shared" si="56"/>
        <v>0</v>
      </c>
      <c r="G303" s="193">
        <f t="shared" si="57"/>
        <v>0</v>
      </c>
      <c r="H303" s="193">
        <f t="shared" si="58"/>
        <v>0</v>
      </c>
      <c r="I303" s="193">
        <f t="shared" si="59"/>
        <v>0.19583333333139308</v>
      </c>
      <c r="J303" s="211" t="s">
        <v>1487</v>
      </c>
      <c r="K303" s="209" t="s">
        <v>1128</v>
      </c>
      <c r="L303" s="210" t="s">
        <v>1460</v>
      </c>
    </row>
    <row r="304" spans="1:12" ht="40.5" customHeight="1">
      <c r="A304" s="204" t="s">
        <v>300</v>
      </c>
      <c r="B304" s="205">
        <v>312016</v>
      </c>
      <c r="C304" s="230" t="s">
        <v>1488</v>
      </c>
      <c r="D304" s="207">
        <v>43072.066666666666</v>
      </c>
      <c r="E304" s="207">
        <v>43072.759027777778</v>
      </c>
      <c r="F304" s="193">
        <f t="shared" si="56"/>
        <v>0.69236111111240461</v>
      </c>
      <c r="G304" s="193">
        <f t="shared" si="57"/>
        <v>0</v>
      </c>
      <c r="H304" s="193">
        <f t="shared" si="58"/>
        <v>0</v>
      </c>
      <c r="I304" s="193">
        <f t="shared" si="59"/>
        <v>0</v>
      </c>
      <c r="J304" s="219" t="s">
        <v>499</v>
      </c>
      <c r="K304" s="207" t="s">
        <v>1489</v>
      </c>
      <c r="L304" s="185" t="s">
        <v>1490</v>
      </c>
    </row>
  </sheetData>
  <autoFilter ref="A10:L304"/>
  <mergeCells count="12">
    <mergeCell ref="A1:L1"/>
    <mergeCell ref="A2:L2"/>
    <mergeCell ref="C3:E3"/>
    <mergeCell ref="L5:L9"/>
    <mergeCell ref="F5:I5"/>
    <mergeCell ref="D6:D9"/>
    <mergeCell ref="E6:E9"/>
    <mergeCell ref="A5:A9"/>
    <mergeCell ref="B5:B9"/>
    <mergeCell ref="C5:C9"/>
    <mergeCell ref="J5:J9"/>
    <mergeCell ref="K5:K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3"/>
  <sheetViews>
    <sheetView topLeftCell="A20" workbookViewId="0">
      <selection activeCell="D3" sqref="D3:D33"/>
    </sheetView>
  </sheetViews>
  <sheetFormatPr defaultRowHeight="12.75"/>
  <cols>
    <col min="1" max="1" width="39.140625" bestFit="1" customWidth="1"/>
    <col min="2" max="2" width="9.140625" style="29"/>
    <col min="3" max="3" width="39" bestFit="1" customWidth="1"/>
    <col min="4" max="4" width="9.140625" style="29"/>
    <col min="5" max="5" width="44" bestFit="1" customWidth="1"/>
    <col min="6" max="6" width="9.140625" style="29"/>
    <col min="7" max="7" width="41.42578125" bestFit="1" customWidth="1"/>
    <col min="9" max="9" width="43.85546875" bestFit="1" customWidth="1"/>
  </cols>
  <sheetData>
    <row r="1" spans="1:13" ht="15.75">
      <c r="A1" s="251" t="s">
        <v>604</v>
      </c>
      <c r="B1" s="251"/>
      <c r="C1" s="251"/>
      <c r="D1" s="44"/>
      <c r="E1" s="45" t="s">
        <v>605</v>
      </c>
      <c r="F1" s="44"/>
      <c r="G1" s="45" t="s">
        <v>606</v>
      </c>
      <c r="H1" s="46"/>
      <c r="I1" s="47" t="s">
        <v>607</v>
      </c>
      <c r="J1" s="46"/>
      <c r="K1" s="46"/>
      <c r="L1" s="46"/>
    </row>
    <row r="2" spans="1:13" ht="15">
      <c r="A2" s="48" t="s">
        <v>608</v>
      </c>
      <c r="B2" s="106"/>
      <c r="C2" s="48" t="s">
        <v>609</v>
      </c>
      <c r="D2" s="106"/>
      <c r="E2" s="49" t="s">
        <v>610</v>
      </c>
      <c r="F2" s="106"/>
      <c r="G2" s="49" t="s">
        <v>611</v>
      </c>
      <c r="H2" s="46"/>
      <c r="I2" s="46" t="s">
        <v>612</v>
      </c>
      <c r="J2" s="46"/>
      <c r="K2" s="46"/>
      <c r="L2" s="46"/>
    </row>
    <row r="3" spans="1:13" ht="15">
      <c r="A3" s="50" t="s">
        <v>613</v>
      </c>
      <c r="B3" s="107">
        <v>1</v>
      </c>
      <c r="C3" s="50" t="s">
        <v>537</v>
      </c>
      <c r="D3" s="107">
        <v>1</v>
      </c>
      <c r="E3" s="50" t="s">
        <v>614</v>
      </c>
      <c r="F3" s="107">
        <v>1</v>
      </c>
      <c r="G3" s="50" t="s">
        <v>178</v>
      </c>
      <c r="H3" s="51" t="s">
        <v>615</v>
      </c>
      <c r="I3" s="50" t="s">
        <v>616</v>
      </c>
      <c r="J3" s="52"/>
      <c r="K3" s="52"/>
      <c r="L3" s="52"/>
      <c r="M3" s="53"/>
    </row>
    <row r="4" spans="1:13" ht="15">
      <c r="A4" s="50" t="s">
        <v>617</v>
      </c>
      <c r="B4" s="107">
        <v>2</v>
      </c>
      <c r="C4" s="54" t="s">
        <v>583</v>
      </c>
      <c r="D4" s="107">
        <v>2</v>
      </c>
      <c r="E4" s="50" t="s">
        <v>618</v>
      </c>
      <c r="F4" s="107">
        <v>2</v>
      </c>
      <c r="G4" s="50" t="s">
        <v>182</v>
      </c>
      <c r="H4" s="51" t="s">
        <v>615</v>
      </c>
      <c r="I4" s="50" t="s">
        <v>619</v>
      </c>
      <c r="J4" s="52"/>
      <c r="K4" s="52"/>
      <c r="L4" s="52"/>
      <c r="M4" s="53"/>
    </row>
    <row r="5" spans="1:13" ht="15">
      <c r="A5" s="50" t="s">
        <v>620</v>
      </c>
      <c r="B5" s="107">
        <v>3</v>
      </c>
      <c r="C5" s="50" t="s">
        <v>58</v>
      </c>
      <c r="D5" s="107">
        <v>3</v>
      </c>
      <c r="E5" s="50" t="s">
        <v>621</v>
      </c>
      <c r="F5" s="107">
        <v>3</v>
      </c>
      <c r="G5" s="50" t="s">
        <v>184</v>
      </c>
      <c r="H5" s="51" t="s">
        <v>615</v>
      </c>
      <c r="I5" s="50" t="s">
        <v>622</v>
      </c>
      <c r="J5" s="55"/>
      <c r="K5" s="52"/>
      <c r="L5" s="52"/>
      <c r="M5" s="53"/>
    </row>
    <row r="6" spans="1:13" ht="15">
      <c r="A6" s="50" t="s">
        <v>623</v>
      </c>
      <c r="B6" s="107">
        <v>4</v>
      </c>
      <c r="C6" s="50" t="s">
        <v>60</v>
      </c>
      <c r="D6" s="107">
        <v>4</v>
      </c>
      <c r="E6" s="50" t="s">
        <v>624</v>
      </c>
      <c r="F6" s="107">
        <v>4</v>
      </c>
      <c r="G6" s="50" t="s">
        <v>187</v>
      </c>
      <c r="H6" s="51" t="s">
        <v>615</v>
      </c>
      <c r="I6" s="50" t="s">
        <v>625</v>
      </c>
      <c r="J6" s="56"/>
      <c r="K6" s="52"/>
      <c r="L6" s="52"/>
      <c r="M6" s="53"/>
    </row>
    <row r="7" spans="1:13" ht="15">
      <c r="A7" s="50" t="s">
        <v>626</v>
      </c>
      <c r="B7" s="107">
        <v>5</v>
      </c>
      <c r="C7" s="50" t="s">
        <v>62</v>
      </c>
      <c r="D7" s="107">
        <v>5</v>
      </c>
      <c r="E7" s="57" t="s">
        <v>627</v>
      </c>
      <c r="F7" s="107">
        <v>5</v>
      </c>
      <c r="G7" s="50" t="s">
        <v>189</v>
      </c>
      <c r="H7" s="51" t="s">
        <v>615</v>
      </c>
      <c r="I7" s="50" t="s">
        <v>628</v>
      </c>
      <c r="J7" s="56"/>
      <c r="K7" s="52"/>
      <c r="L7" s="52"/>
      <c r="M7" s="53"/>
    </row>
    <row r="8" spans="1:13" ht="15">
      <c r="A8" s="50" t="s">
        <v>629</v>
      </c>
      <c r="B8" s="107">
        <v>6</v>
      </c>
      <c r="C8" s="50" t="s">
        <v>64</v>
      </c>
      <c r="D8" s="107">
        <v>6</v>
      </c>
      <c r="E8" s="50" t="s">
        <v>630</v>
      </c>
      <c r="F8" s="107">
        <v>6</v>
      </c>
      <c r="G8" s="50" t="s">
        <v>191</v>
      </c>
      <c r="H8" s="51" t="s">
        <v>615</v>
      </c>
      <c r="I8" s="50" t="s">
        <v>631</v>
      </c>
      <c r="J8" s="56"/>
      <c r="K8" s="52"/>
      <c r="L8" s="52"/>
      <c r="M8" s="53"/>
    </row>
    <row r="9" spans="1:13" ht="15">
      <c r="A9" s="50" t="s">
        <v>632</v>
      </c>
      <c r="B9" s="107">
        <v>7</v>
      </c>
      <c r="C9" s="50" t="s">
        <v>66</v>
      </c>
      <c r="D9" s="107">
        <v>7</v>
      </c>
      <c r="E9" s="50" t="s">
        <v>633</v>
      </c>
      <c r="F9" s="107">
        <v>7</v>
      </c>
      <c r="G9" s="50" t="s">
        <v>193</v>
      </c>
      <c r="H9" s="51" t="s">
        <v>615</v>
      </c>
      <c r="I9" s="50" t="s">
        <v>634</v>
      </c>
      <c r="J9" s="58"/>
      <c r="K9" s="52"/>
      <c r="L9" s="52"/>
      <c r="M9" s="53"/>
    </row>
    <row r="10" spans="1:13" ht="15">
      <c r="A10" s="59" t="s">
        <v>635</v>
      </c>
      <c r="B10" s="107">
        <v>8</v>
      </c>
      <c r="C10" s="50" t="s">
        <v>68</v>
      </c>
      <c r="D10" s="107">
        <v>8</v>
      </c>
      <c r="E10" s="50" t="s">
        <v>636</v>
      </c>
      <c r="F10" s="107">
        <v>8</v>
      </c>
      <c r="G10" s="50" t="s">
        <v>194</v>
      </c>
      <c r="H10" s="51" t="s">
        <v>615</v>
      </c>
      <c r="I10" s="50" t="s">
        <v>637</v>
      </c>
      <c r="J10" s="52"/>
      <c r="K10" s="52"/>
      <c r="L10" s="52"/>
      <c r="M10" s="53"/>
    </row>
    <row r="11" spans="1:13" ht="15">
      <c r="A11" s="50" t="s">
        <v>638</v>
      </c>
      <c r="B11" s="107">
        <v>9</v>
      </c>
      <c r="C11" s="50" t="s">
        <v>70</v>
      </c>
      <c r="D11" s="107">
        <v>9</v>
      </c>
      <c r="E11" s="50" t="s">
        <v>639</v>
      </c>
      <c r="F11" s="107">
        <v>9</v>
      </c>
      <c r="G11" s="50" t="s">
        <v>196</v>
      </c>
      <c r="H11" s="51" t="s">
        <v>615</v>
      </c>
      <c r="I11" s="50" t="s">
        <v>640</v>
      </c>
      <c r="J11" s="52"/>
      <c r="K11" s="52"/>
      <c r="L11" s="52"/>
      <c r="M11" s="53"/>
    </row>
    <row r="12" spans="1:13" ht="15">
      <c r="A12" s="50" t="s">
        <v>641</v>
      </c>
      <c r="B12" s="107">
        <v>10</v>
      </c>
      <c r="C12" s="50" t="s">
        <v>72</v>
      </c>
      <c r="D12" s="107">
        <v>10</v>
      </c>
      <c r="E12" s="50" t="s">
        <v>642</v>
      </c>
      <c r="F12" s="107">
        <v>10</v>
      </c>
      <c r="G12" s="50" t="s">
        <v>198</v>
      </c>
      <c r="H12" s="51" t="s">
        <v>615</v>
      </c>
      <c r="I12" s="50" t="s">
        <v>643</v>
      </c>
      <c r="J12" s="52"/>
      <c r="K12" s="52"/>
      <c r="L12" s="52"/>
      <c r="M12" s="53"/>
    </row>
    <row r="13" spans="1:13" ht="15">
      <c r="A13" s="50" t="s">
        <v>644</v>
      </c>
      <c r="B13" s="107">
        <v>11</v>
      </c>
      <c r="C13" s="50" t="s">
        <v>74</v>
      </c>
      <c r="D13" s="107">
        <v>11</v>
      </c>
      <c r="E13" s="50" t="s">
        <v>645</v>
      </c>
      <c r="F13" s="107">
        <v>11</v>
      </c>
      <c r="G13" s="50" t="s">
        <v>200</v>
      </c>
      <c r="H13" s="60" t="s">
        <v>615</v>
      </c>
      <c r="I13" s="57" t="s">
        <v>646</v>
      </c>
      <c r="J13" s="52"/>
      <c r="K13" s="61" t="s">
        <v>647</v>
      </c>
      <c r="L13" s="52"/>
      <c r="M13" s="53"/>
    </row>
    <row r="14" spans="1:13" ht="15">
      <c r="A14" s="50" t="s">
        <v>648</v>
      </c>
      <c r="B14" s="107">
        <v>12</v>
      </c>
      <c r="C14" s="50" t="s">
        <v>76</v>
      </c>
      <c r="D14" s="107">
        <v>12</v>
      </c>
      <c r="E14" s="50" t="s">
        <v>649</v>
      </c>
      <c r="F14" s="107">
        <v>12</v>
      </c>
      <c r="G14" s="50" t="s">
        <v>180</v>
      </c>
      <c r="H14" s="60" t="s">
        <v>615</v>
      </c>
      <c r="I14" s="57" t="s">
        <v>650</v>
      </c>
      <c r="J14" s="52"/>
      <c r="K14" s="52"/>
      <c r="L14" s="52"/>
      <c r="M14" s="53"/>
    </row>
    <row r="15" spans="1:13" ht="15">
      <c r="A15" s="50" t="s">
        <v>651</v>
      </c>
      <c r="B15" s="107">
        <v>13</v>
      </c>
      <c r="C15" s="50" t="s">
        <v>78</v>
      </c>
      <c r="D15" s="107">
        <v>13</v>
      </c>
      <c r="E15" s="50" t="s">
        <v>652</v>
      </c>
      <c r="F15" s="107">
        <v>13</v>
      </c>
      <c r="G15" s="50" t="s">
        <v>202</v>
      </c>
      <c r="H15" s="62" t="s">
        <v>615</v>
      </c>
      <c r="I15" s="57" t="s">
        <v>653</v>
      </c>
      <c r="J15" s="52"/>
      <c r="K15" s="63"/>
      <c r="L15" s="52" t="s">
        <v>654</v>
      </c>
      <c r="M15" s="53"/>
    </row>
    <row r="16" spans="1:13" ht="15">
      <c r="A16" s="50" t="s">
        <v>655</v>
      </c>
      <c r="B16" s="107">
        <v>14</v>
      </c>
      <c r="C16" s="50" t="s">
        <v>519</v>
      </c>
      <c r="D16" s="107">
        <v>14</v>
      </c>
      <c r="E16" s="50" t="s">
        <v>656</v>
      </c>
      <c r="F16" s="107">
        <v>14</v>
      </c>
      <c r="G16" s="50" t="s">
        <v>204</v>
      </c>
      <c r="H16" s="60" t="s">
        <v>615</v>
      </c>
      <c r="I16" s="57" t="s">
        <v>657</v>
      </c>
      <c r="J16" s="52"/>
      <c r="K16" s="52"/>
      <c r="L16" s="52"/>
      <c r="M16" s="53"/>
    </row>
    <row r="17" spans="1:13" ht="15">
      <c r="A17" s="50" t="s">
        <v>658</v>
      </c>
      <c r="B17" s="107">
        <v>15</v>
      </c>
      <c r="C17" s="50" t="s">
        <v>80</v>
      </c>
      <c r="D17" s="107">
        <v>15</v>
      </c>
      <c r="E17" s="50" t="s">
        <v>659</v>
      </c>
      <c r="F17" s="107">
        <v>15</v>
      </c>
      <c r="G17" s="50" t="s">
        <v>660</v>
      </c>
      <c r="H17" s="51" t="s">
        <v>615</v>
      </c>
      <c r="I17" s="50" t="s">
        <v>661</v>
      </c>
      <c r="J17" s="52"/>
      <c r="K17" s="52"/>
      <c r="L17" s="52"/>
      <c r="M17" s="53"/>
    </row>
    <row r="18" spans="1:13" ht="15">
      <c r="A18" s="50" t="s">
        <v>662</v>
      </c>
      <c r="B18" s="107">
        <v>16</v>
      </c>
      <c r="C18" s="50" t="s">
        <v>82</v>
      </c>
      <c r="D18" s="107">
        <v>16</v>
      </c>
      <c r="E18" s="50" t="s">
        <v>663</v>
      </c>
      <c r="F18" s="107">
        <v>16</v>
      </c>
      <c r="G18" s="50" t="s">
        <v>664</v>
      </c>
      <c r="H18" s="51" t="s">
        <v>615</v>
      </c>
      <c r="I18" s="50" t="s">
        <v>665</v>
      </c>
      <c r="J18" s="64"/>
      <c r="K18" s="65"/>
      <c r="L18" s="52"/>
      <c r="M18" s="53"/>
    </row>
    <row r="19" spans="1:13" ht="15">
      <c r="A19" s="50" t="s">
        <v>666</v>
      </c>
      <c r="B19" s="107">
        <v>17</v>
      </c>
      <c r="C19" s="50" t="s">
        <v>84</v>
      </c>
      <c r="D19" s="107">
        <v>17</v>
      </c>
      <c r="E19" s="66" t="s">
        <v>667</v>
      </c>
      <c r="F19" s="107">
        <v>17</v>
      </c>
      <c r="G19" s="50" t="s">
        <v>207</v>
      </c>
      <c r="H19" s="51" t="s">
        <v>615</v>
      </c>
      <c r="I19" s="50" t="s">
        <v>668</v>
      </c>
      <c r="J19" s="64"/>
      <c r="K19" s="52"/>
      <c r="L19" s="52"/>
      <c r="M19" s="53"/>
    </row>
    <row r="20" spans="1:13" ht="15">
      <c r="A20" s="50" t="s">
        <v>669</v>
      </c>
      <c r="B20" s="107">
        <v>18</v>
      </c>
      <c r="C20" s="50" t="s">
        <v>86</v>
      </c>
      <c r="D20" s="107">
        <v>18</v>
      </c>
      <c r="E20" s="50" t="s">
        <v>670</v>
      </c>
      <c r="F20" s="107">
        <v>18</v>
      </c>
      <c r="G20" s="50" t="s">
        <v>209</v>
      </c>
      <c r="H20" s="51" t="s">
        <v>615</v>
      </c>
      <c r="I20" s="50" t="s">
        <v>671</v>
      </c>
      <c r="J20" s="64"/>
      <c r="K20" s="67"/>
      <c r="L20" s="52" t="s">
        <v>672</v>
      </c>
      <c r="M20" s="53"/>
    </row>
    <row r="21" spans="1:13" ht="15">
      <c r="A21" s="50" t="s">
        <v>673</v>
      </c>
      <c r="B21" s="107">
        <v>19</v>
      </c>
      <c r="C21" s="50" t="s">
        <v>674</v>
      </c>
      <c r="D21" s="107">
        <v>19</v>
      </c>
      <c r="E21" s="50" t="s">
        <v>675</v>
      </c>
      <c r="F21" s="107">
        <v>19</v>
      </c>
      <c r="G21" s="50" t="s">
        <v>211</v>
      </c>
      <c r="H21" s="51" t="s">
        <v>615</v>
      </c>
      <c r="I21" s="50" t="s">
        <v>676</v>
      </c>
      <c r="J21" s="52"/>
      <c r="K21" s="52"/>
      <c r="L21" s="52"/>
      <c r="M21" s="53"/>
    </row>
    <row r="22" spans="1:13" ht="15">
      <c r="A22" s="50" t="s">
        <v>677</v>
      </c>
      <c r="B22" s="107">
        <v>20</v>
      </c>
      <c r="C22" s="50" t="s">
        <v>678</v>
      </c>
      <c r="D22" s="107">
        <v>20</v>
      </c>
      <c r="E22" s="50" t="s">
        <v>679</v>
      </c>
      <c r="F22" s="107">
        <v>20</v>
      </c>
      <c r="G22" s="50" t="s">
        <v>213</v>
      </c>
      <c r="H22" s="51" t="s">
        <v>615</v>
      </c>
      <c r="I22" s="50" t="s">
        <v>680</v>
      </c>
      <c r="J22" s="52"/>
      <c r="K22" s="68"/>
      <c r="L22" s="52" t="s">
        <v>681</v>
      </c>
      <c r="M22" s="53"/>
    </row>
    <row r="23" spans="1:13" ht="15">
      <c r="A23" s="50" t="s">
        <v>682</v>
      </c>
      <c r="B23" s="107">
        <v>21</v>
      </c>
      <c r="C23" s="50" t="s">
        <v>90</v>
      </c>
      <c r="D23" s="107">
        <v>21</v>
      </c>
      <c r="E23" s="50" t="s">
        <v>683</v>
      </c>
      <c r="F23" s="107">
        <v>21</v>
      </c>
      <c r="G23" s="50" t="s">
        <v>215</v>
      </c>
      <c r="H23" s="51" t="s">
        <v>615</v>
      </c>
      <c r="I23" s="50" t="s">
        <v>684</v>
      </c>
      <c r="J23" s="52"/>
      <c r="K23" s="52"/>
      <c r="L23" s="52"/>
      <c r="M23" s="53"/>
    </row>
    <row r="24" spans="1:13" ht="15">
      <c r="A24" s="50" t="s">
        <v>685</v>
      </c>
      <c r="B24" s="107">
        <v>22</v>
      </c>
      <c r="C24" s="50" t="s">
        <v>92</v>
      </c>
      <c r="D24" s="107">
        <v>22</v>
      </c>
      <c r="E24" s="50" t="s">
        <v>686</v>
      </c>
      <c r="F24" s="107">
        <v>22</v>
      </c>
      <c r="G24" s="50" t="s">
        <v>217</v>
      </c>
      <c r="H24" s="51" t="s">
        <v>615</v>
      </c>
      <c r="I24" s="50" t="s">
        <v>687</v>
      </c>
      <c r="J24" s="52"/>
      <c r="K24" s="69"/>
      <c r="L24" s="52" t="s">
        <v>688</v>
      </c>
      <c r="M24" s="53"/>
    </row>
    <row r="25" spans="1:13" ht="15">
      <c r="A25" s="50" t="s">
        <v>689</v>
      </c>
      <c r="B25" s="107">
        <v>23</v>
      </c>
      <c r="C25" s="50" t="s">
        <v>94</v>
      </c>
      <c r="D25" s="107">
        <v>23</v>
      </c>
      <c r="E25" s="50" t="s">
        <v>690</v>
      </c>
      <c r="F25" s="107">
        <v>23</v>
      </c>
      <c r="G25" s="50" t="s">
        <v>219</v>
      </c>
      <c r="H25" s="60" t="s">
        <v>615</v>
      </c>
      <c r="I25" s="50" t="s">
        <v>691</v>
      </c>
      <c r="J25" s="52"/>
      <c r="K25" s="52"/>
      <c r="L25" s="52"/>
      <c r="M25" s="53"/>
    </row>
    <row r="26" spans="1:13" ht="15">
      <c r="A26" s="50" t="s">
        <v>692</v>
      </c>
      <c r="B26" s="107">
        <v>24</v>
      </c>
      <c r="C26" s="50" t="s">
        <v>96</v>
      </c>
      <c r="D26" s="107">
        <v>24</v>
      </c>
      <c r="E26" s="50" t="s">
        <v>693</v>
      </c>
      <c r="F26" s="107">
        <v>24</v>
      </c>
      <c r="G26" s="59" t="s">
        <v>221</v>
      </c>
      <c r="H26" s="60" t="s">
        <v>615</v>
      </c>
      <c r="I26" s="50" t="s">
        <v>694</v>
      </c>
      <c r="J26" s="52"/>
      <c r="K26" s="52"/>
      <c r="L26" s="52"/>
      <c r="M26" s="53"/>
    </row>
    <row r="27" spans="1:13" ht="15">
      <c r="A27" s="50" t="s">
        <v>695</v>
      </c>
      <c r="B27" s="107">
        <v>25</v>
      </c>
      <c r="C27" s="50" t="s">
        <v>98</v>
      </c>
      <c r="D27" s="107">
        <v>25</v>
      </c>
      <c r="E27" s="50" t="s">
        <v>696</v>
      </c>
      <c r="F27" s="107">
        <v>25</v>
      </c>
      <c r="G27" s="50" t="s">
        <v>223</v>
      </c>
      <c r="H27" s="51" t="s">
        <v>615</v>
      </c>
      <c r="I27" s="50" t="s">
        <v>697</v>
      </c>
      <c r="J27" s="52"/>
      <c r="K27" s="52"/>
      <c r="L27" s="52"/>
      <c r="M27" s="53"/>
    </row>
    <row r="28" spans="1:13" ht="15">
      <c r="A28" s="50" t="s">
        <v>698</v>
      </c>
      <c r="B28" s="107">
        <v>26</v>
      </c>
      <c r="C28" s="50" t="s">
        <v>100</v>
      </c>
      <c r="D28" s="107">
        <v>26</v>
      </c>
      <c r="E28" s="57" t="s">
        <v>699</v>
      </c>
      <c r="F28" s="107">
        <v>26</v>
      </c>
      <c r="G28" s="50" t="s">
        <v>225</v>
      </c>
      <c r="H28" s="51" t="s">
        <v>615</v>
      </c>
      <c r="I28" s="50" t="s">
        <v>700</v>
      </c>
      <c r="J28" s="52"/>
      <c r="K28" s="52"/>
      <c r="L28" s="52" t="s">
        <v>701</v>
      </c>
      <c r="M28" s="53"/>
    </row>
    <row r="29" spans="1:13" ht="15">
      <c r="A29" s="50" t="s">
        <v>702</v>
      </c>
      <c r="B29" s="107">
        <v>27</v>
      </c>
      <c r="C29" s="50" t="s">
        <v>506</v>
      </c>
      <c r="D29" s="107">
        <v>27</v>
      </c>
      <c r="E29" s="50" t="s">
        <v>703</v>
      </c>
      <c r="F29" s="107">
        <v>27</v>
      </c>
      <c r="G29" s="50" t="s">
        <v>227</v>
      </c>
      <c r="H29" s="70" t="s">
        <v>704</v>
      </c>
      <c r="I29" s="50" t="s">
        <v>705</v>
      </c>
      <c r="J29" s="52"/>
      <c r="K29" s="52"/>
      <c r="L29" s="52"/>
      <c r="M29" s="53"/>
    </row>
    <row r="30" spans="1:13" ht="15">
      <c r="A30" s="50" t="s">
        <v>706</v>
      </c>
      <c r="B30" s="107">
        <v>28</v>
      </c>
      <c r="C30" s="50" t="s">
        <v>440</v>
      </c>
      <c r="D30" s="107">
        <v>28</v>
      </c>
      <c r="E30" s="50" t="s">
        <v>707</v>
      </c>
      <c r="F30" s="107">
        <v>28</v>
      </c>
      <c r="G30" s="50" t="s">
        <v>229</v>
      </c>
      <c r="H30" s="70" t="s">
        <v>704</v>
      </c>
      <c r="I30" s="50" t="s">
        <v>708</v>
      </c>
      <c r="J30" s="52"/>
      <c r="K30" s="52"/>
      <c r="L30" s="52"/>
      <c r="M30" s="53"/>
    </row>
    <row r="31" spans="1:13" ht="15">
      <c r="A31" s="50" t="s">
        <v>709</v>
      </c>
      <c r="B31" s="107">
        <v>29</v>
      </c>
      <c r="C31" s="50" t="s">
        <v>550</v>
      </c>
      <c r="D31" s="107">
        <v>29</v>
      </c>
      <c r="E31" s="50" t="s">
        <v>710</v>
      </c>
      <c r="F31" s="107">
        <v>29</v>
      </c>
      <c r="G31" s="50" t="s">
        <v>231</v>
      </c>
      <c r="H31" s="70" t="s">
        <v>704</v>
      </c>
      <c r="I31" s="50" t="s">
        <v>711</v>
      </c>
      <c r="J31" s="52"/>
      <c r="K31" s="52"/>
      <c r="L31" s="52"/>
      <c r="M31" s="53"/>
    </row>
    <row r="32" spans="1:13" ht="15">
      <c r="A32" s="50" t="s">
        <v>712</v>
      </c>
      <c r="B32" s="107">
        <v>30</v>
      </c>
      <c r="C32" s="50" t="s">
        <v>551</v>
      </c>
      <c r="D32" s="107">
        <v>30</v>
      </c>
      <c r="E32" s="57" t="s">
        <v>713</v>
      </c>
      <c r="F32" s="107">
        <v>30</v>
      </c>
      <c r="G32" s="50" t="s">
        <v>233</v>
      </c>
      <c r="H32" s="70" t="s">
        <v>704</v>
      </c>
      <c r="I32" s="50" t="s">
        <v>714</v>
      </c>
      <c r="J32" s="52"/>
      <c r="K32" s="52"/>
      <c r="L32" s="52"/>
      <c r="M32" s="53"/>
    </row>
    <row r="33" spans="1:13" ht="15">
      <c r="A33" s="50" t="s">
        <v>715</v>
      </c>
      <c r="B33" s="107">
        <v>31</v>
      </c>
      <c r="C33" s="50" t="s">
        <v>585</v>
      </c>
      <c r="D33" s="107">
        <v>31</v>
      </c>
      <c r="E33" s="71" t="s">
        <v>716</v>
      </c>
      <c r="F33" s="107"/>
      <c r="G33" s="50"/>
      <c r="H33" s="70" t="s">
        <v>704</v>
      </c>
      <c r="I33" s="57" t="s">
        <v>717</v>
      </c>
      <c r="J33" s="52"/>
      <c r="K33" s="52"/>
      <c r="L33" s="52"/>
      <c r="M33" s="53"/>
    </row>
    <row r="34" spans="1:13" ht="15">
      <c r="A34" s="50" t="s">
        <v>718</v>
      </c>
      <c r="B34" s="107">
        <v>32</v>
      </c>
      <c r="C34" s="50" t="s">
        <v>104</v>
      </c>
      <c r="D34" s="107">
        <v>32</v>
      </c>
      <c r="E34" s="71" t="s">
        <v>719</v>
      </c>
      <c r="F34" s="107"/>
      <c r="G34" s="50"/>
      <c r="H34" s="70" t="s">
        <v>704</v>
      </c>
      <c r="I34" s="50" t="s">
        <v>720</v>
      </c>
      <c r="J34" s="52"/>
      <c r="K34" s="52"/>
      <c r="L34" s="52"/>
      <c r="M34" s="53"/>
    </row>
    <row r="35" spans="1:13" ht="15">
      <c r="A35" s="50" t="s">
        <v>721</v>
      </c>
      <c r="B35" s="107">
        <v>33</v>
      </c>
      <c r="C35" s="50" t="s">
        <v>507</v>
      </c>
      <c r="D35" s="107"/>
      <c r="E35" s="50"/>
      <c r="F35" s="107"/>
      <c r="G35" s="50"/>
      <c r="H35" s="70" t="s">
        <v>704</v>
      </c>
      <c r="I35" s="50" t="s">
        <v>722</v>
      </c>
      <c r="J35" s="52"/>
      <c r="K35" s="52"/>
      <c r="L35" s="52"/>
      <c r="M35" s="53"/>
    </row>
    <row r="36" spans="1:13" ht="15">
      <c r="A36" s="50" t="s">
        <v>723</v>
      </c>
      <c r="B36" s="107">
        <v>34</v>
      </c>
      <c r="C36" s="50" t="s">
        <v>108</v>
      </c>
      <c r="D36" s="107"/>
      <c r="E36" s="50"/>
      <c r="F36" s="107"/>
      <c r="G36" s="50"/>
      <c r="H36" s="70" t="s">
        <v>704</v>
      </c>
      <c r="I36" s="50" t="s">
        <v>724</v>
      </c>
      <c r="J36" s="52"/>
      <c r="K36" s="52"/>
      <c r="L36" s="52"/>
      <c r="M36" s="53"/>
    </row>
    <row r="37" spans="1:13" ht="15">
      <c r="A37" s="50" t="s">
        <v>725</v>
      </c>
      <c r="B37" s="107">
        <v>35</v>
      </c>
      <c r="C37" s="50" t="s">
        <v>110</v>
      </c>
      <c r="D37" s="107"/>
      <c r="E37" s="50"/>
      <c r="F37" s="107"/>
      <c r="G37" s="50"/>
      <c r="H37" s="70" t="s">
        <v>704</v>
      </c>
      <c r="I37" s="50" t="s">
        <v>726</v>
      </c>
      <c r="J37" s="52"/>
      <c r="K37" s="52"/>
      <c r="L37" s="52"/>
      <c r="M37" s="53"/>
    </row>
    <row r="38" spans="1:13" ht="15">
      <c r="A38" s="72" t="s">
        <v>727</v>
      </c>
      <c r="B38" s="107">
        <v>36</v>
      </c>
      <c r="C38" s="72" t="s">
        <v>728</v>
      </c>
      <c r="D38" s="107"/>
      <c r="E38" s="72"/>
      <c r="F38" s="107"/>
      <c r="G38" s="72"/>
      <c r="H38" s="74" t="s">
        <v>704</v>
      </c>
      <c r="I38" s="57" t="s">
        <v>729</v>
      </c>
      <c r="J38" s="46"/>
      <c r="K38" s="75"/>
      <c r="L38" s="46"/>
    </row>
    <row r="39" spans="1:13" ht="15">
      <c r="A39" s="72" t="s">
        <v>730</v>
      </c>
      <c r="B39" s="107">
        <v>37</v>
      </c>
      <c r="C39" s="72" t="s">
        <v>114</v>
      </c>
      <c r="D39" s="107"/>
      <c r="E39" s="66"/>
      <c r="F39" s="107"/>
      <c r="G39" s="72"/>
      <c r="H39" s="74" t="s">
        <v>704</v>
      </c>
      <c r="I39" s="50" t="s">
        <v>731</v>
      </c>
      <c r="J39" s="46"/>
      <c r="K39" s="75"/>
      <c r="L39" s="46"/>
    </row>
    <row r="40" spans="1:13" ht="15">
      <c r="A40" s="72" t="s">
        <v>732</v>
      </c>
      <c r="B40" s="107">
        <v>38</v>
      </c>
      <c r="C40" s="72" t="s">
        <v>116</v>
      </c>
      <c r="D40" s="107"/>
      <c r="E40" s="72"/>
      <c r="F40" s="107"/>
      <c r="G40" s="72"/>
      <c r="H40" s="74" t="s">
        <v>704</v>
      </c>
      <c r="I40" s="50" t="s">
        <v>733</v>
      </c>
      <c r="J40" s="46"/>
      <c r="K40" s="46"/>
      <c r="L40" s="46"/>
    </row>
    <row r="41" spans="1:13" ht="15">
      <c r="A41" s="72" t="s">
        <v>734</v>
      </c>
      <c r="B41" s="107">
        <v>39</v>
      </c>
      <c r="C41" s="72" t="s">
        <v>118</v>
      </c>
      <c r="D41" s="107"/>
      <c r="E41" s="76" t="s">
        <v>735</v>
      </c>
      <c r="F41" s="107"/>
      <c r="G41" s="72"/>
      <c r="H41" s="74" t="s">
        <v>704</v>
      </c>
      <c r="I41" s="50" t="s">
        <v>736</v>
      </c>
      <c r="J41" s="46"/>
      <c r="K41" s="46"/>
      <c r="L41" s="46"/>
    </row>
    <row r="42" spans="1:13" ht="15">
      <c r="A42" s="72" t="s">
        <v>737</v>
      </c>
      <c r="B42" s="107">
        <v>40</v>
      </c>
      <c r="C42" s="72" t="s">
        <v>120</v>
      </c>
      <c r="D42" s="107">
        <v>1</v>
      </c>
      <c r="E42" s="57" t="s">
        <v>738</v>
      </c>
      <c r="F42" s="107"/>
      <c r="G42" s="76" t="s">
        <v>739</v>
      </c>
      <c r="H42" s="74" t="s">
        <v>704</v>
      </c>
      <c r="I42" s="50" t="s">
        <v>740</v>
      </c>
      <c r="J42" s="46"/>
      <c r="K42" s="46"/>
      <c r="L42" s="46"/>
    </row>
    <row r="43" spans="1:13" ht="15">
      <c r="A43" s="72" t="s">
        <v>741</v>
      </c>
      <c r="B43" s="107">
        <v>41</v>
      </c>
      <c r="C43" s="72" t="s">
        <v>122</v>
      </c>
      <c r="D43" s="107">
        <v>2</v>
      </c>
      <c r="E43" s="57" t="s">
        <v>742</v>
      </c>
      <c r="F43" s="107">
        <v>1</v>
      </c>
      <c r="G43" s="57" t="s">
        <v>483</v>
      </c>
      <c r="H43" s="74" t="s">
        <v>704</v>
      </c>
      <c r="I43" s="50" t="s">
        <v>743</v>
      </c>
      <c r="J43" s="46"/>
      <c r="K43" s="46"/>
      <c r="L43" s="46"/>
    </row>
    <row r="44" spans="1:13" ht="15">
      <c r="A44" s="72" t="s">
        <v>744</v>
      </c>
      <c r="B44" s="107">
        <v>42</v>
      </c>
      <c r="C44" s="72" t="s">
        <v>124</v>
      </c>
      <c r="D44" s="107">
        <v>3</v>
      </c>
      <c r="E44" s="57" t="s">
        <v>745</v>
      </c>
      <c r="F44" s="107">
        <v>2</v>
      </c>
      <c r="G44" s="57" t="s">
        <v>262</v>
      </c>
      <c r="H44" s="74" t="s">
        <v>704</v>
      </c>
      <c r="I44" s="50" t="s">
        <v>746</v>
      </c>
      <c r="J44" s="46"/>
      <c r="K44" s="46"/>
      <c r="L44" s="46"/>
    </row>
    <row r="45" spans="1:13" ht="15">
      <c r="A45" s="72" t="s">
        <v>747</v>
      </c>
      <c r="B45" s="107">
        <v>43</v>
      </c>
      <c r="C45" s="72" t="s">
        <v>126</v>
      </c>
      <c r="D45" s="107">
        <v>4</v>
      </c>
      <c r="E45" s="57" t="s">
        <v>748</v>
      </c>
      <c r="F45" s="107">
        <v>3</v>
      </c>
      <c r="G45" s="57" t="s">
        <v>264</v>
      </c>
      <c r="H45" s="74" t="s">
        <v>704</v>
      </c>
      <c r="I45" s="50" t="s">
        <v>749</v>
      </c>
      <c r="J45" s="46"/>
      <c r="K45" s="46"/>
      <c r="L45" s="46"/>
    </row>
    <row r="46" spans="1:13" ht="15">
      <c r="A46" s="72" t="s">
        <v>750</v>
      </c>
      <c r="B46" s="107">
        <v>44</v>
      </c>
      <c r="C46" s="72" t="s">
        <v>128</v>
      </c>
      <c r="D46" s="107">
        <v>5</v>
      </c>
      <c r="E46" s="57" t="s">
        <v>751</v>
      </c>
      <c r="F46" s="107">
        <v>4</v>
      </c>
      <c r="G46" s="57" t="s">
        <v>444</v>
      </c>
      <c r="H46" s="74" t="s">
        <v>704</v>
      </c>
      <c r="I46" s="50" t="s">
        <v>752</v>
      </c>
      <c r="J46" s="46"/>
      <c r="K46" s="46"/>
      <c r="L46" s="46"/>
    </row>
    <row r="47" spans="1:13" ht="15">
      <c r="A47" s="72" t="s">
        <v>753</v>
      </c>
      <c r="B47" s="107">
        <v>45</v>
      </c>
      <c r="C47" s="72" t="s">
        <v>130</v>
      </c>
      <c r="D47" s="107">
        <v>6</v>
      </c>
      <c r="E47" s="57" t="s">
        <v>754</v>
      </c>
      <c r="F47" s="107">
        <v>5</v>
      </c>
      <c r="G47" s="57" t="s">
        <v>267</v>
      </c>
      <c r="H47" s="74" t="s">
        <v>704</v>
      </c>
      <c r="I47" s="50" t="s">
        <v>755</v>
      </c>
      <c r="J47" s="46"/>
      <c r="K47" s="46"/>
      <c r="L47" s="46"/>
    </row>
    <row r="48" spans="1:13" ht="15">
      <c r="A48" s="72" t="s">
        <v>756</v>
      </c>
      <c r="B48" s="107">
        <v>46</v>
      </c>
      <c r="C48" s="72" t="s">
        <v>132</v>
      </c>
      <c r="D48" s="107">
        <v>7</v>
      </c>
      <c r="E48" s="57" t="s">
        <v>757</v>
      </c>
      <c r="F48" s="107">
        <v>6</v>
      </c>
      <c r="G48" s="57" t="s">
        <v>269</v>
      </c>
      <c r="H48" s="74" t="s">
        <v>704</v>
      </c>
      <c r="I48" s="50" t="s">
        <v>758</v>
      </c>
      <c r="J48" s="46"/>
      <c r="K48" s="46"/>
      <c r="L48" s="46"/>
    </row>
    <row r="49" spans="1:12" ht="15">
      <c r="A49" s="72" t="s">
        <v>759</v>
      </c>
      <c r="B49" s="107">
        <v>47</v>
      </c>
      <c r="C49" s="72" t="s">
        <v>134</v>
      </c>
      <c r="D49" s="107">
        <v>8</v>
      </c>
      <c r="E49" s="57" t="s">
        <v>760</v>
      </c>
      <c r="F49" s="107">
        <v>7</v>
      </c>
      <c r="G49" s="57" t="s">
        <v>271</v>
      </c>
      <c r="H49" s="74" t="s">
        <v>704</v>
      </c>
      <c r="I49" s="50" t="s">
        <v>761</v>
      </c>
      <c r="J49" s="46"/>
      <c r="K49" s="46"/>
      <c r="L49" s="46"/>
    </row>
    <row r="50" spans="1:12" ht="15">
      <c r="A50" s="72" t="s">
        <v>762</v>
      </c>
      <c r="B50" s="107">
        <v>48</v>
      </c>
      <c r="C50" s="72" t="s">
        <v>136</v>
      </c>
      <c r="D50" s="107">
        <v>9</v>
      </c>
      <c r="E50" s="57" t="s">
        <v>763</v>
      </c>
      <c r="F50" s="107">
        <v>8</v>
      </c>
      <c r="G50" s="57" t="s">
        <v>273</v>
      </c>
      <c r="H50" s="74" t="s">
        <v>704</v>
      </c>
      <c r="I50" s="50" t="s">
        <v>764</v>
      </c>
      <c r="J50" s="46"/>
      <c r="K50" s="46"/>
      <c r="L50" s="46"/>
    </row>
    <row r="51" spans="1:12" ht="15">
      <c r="A51" s="72" t="s">
        <v>590</v>
      </c>
      <c r="B51" s="107">
        <v>49</v>
      </c>
      <c r="C51" s="72" t="s">
        <v>138</v>
      </c>
      <c r="D51" s="107">
        <v>10</v>
      </c>
      <c r="E51" s="57" t="s">
        <v>765</v>
      </c>
      <c r="F51" s="107">
        <v>9</v>
      </c>
      <c r="G51" s="57" t="s">
        <v>275</v>
      </c>
      <c r="H51" s="74" t="s">
        <v>704</v>
      </c>
      <c r="I51" s="50" t="s">
        <v>766</v>
      </c>
      <c r="J51" s="46"/>
      <c r="K51" s="46"/>
      <c r="L51" s="46"/>
    </row>
    <row r="52" spans="1:12" ht="15">
      <c r="A52" s="72" t="s">
        <v>592</v>
      </c>
      <c r="B52" s="107">
        <v>50</v>
      </c>
      <c r="C52" s="72" t="s">
        <v>140</v>
      </c>
      <c r="D52" s="107">
        <v>11</v>
      </c>
      <c r="E52" s="57" t="s">
        <v>767</v>
      </c>
      <c r="F52" s="107">
        <v>10</v>
      </c>
      <c r="G52" s="57" t="s">
        <v>277</v>
      </c>
      <c r="H52" s="74" t="s">
        <v>704</v>
      </c>
      <c r="I52" s="50" t="s">
        <v>768</v>
      </c>
      <c r="J52" s="46"/>
      <c r="K52" s="46"/>
      <c r="L52" s="46"/>
    </row>
    <row r="53" spans="1:12" ht="15">
      <c r="A53" s="72" t="s">
        <v>769</v>
      </c>
      <c r="B53" s="107">
        <v>51</v>
      </c>
      <c r="C53" s="72" t="s">
        <v>142</v>
      </c>
      <c r="D53" s="107">
        <v>12</v>
      </c>
      <c r="E53" s="57" t="s">
        <v>770</v>
      </c>
      <c r="F53" s="107">
        <v>11</v>
      </c>
      <c r="G53" s="57" t="s">
        <v>279</v>
      </c>
      <c r="H53" s="77" t="s">
        <v>771</v>
      </c>
      <c r="I53" s="72" t="s">
        <v>772</v>
      </c>
      <c r="J53" s="46"/>
      <c r="K53" s="46"/>
      <c r="L53" s="46"/>
    </row>
    <row r="54" spans="1:12" ht="15">
      <c r="A54" s="72" t="s">
        <v>773</v>
      </c>
      <c r="B54" s="107">
        <v>52</v>
      </c>
      <c r="C54" s="72" t="s">
        <v>144</v>
      </c>
      <c r="D54" s="107">
        <v>13</v>
      </c>
      <c r="E54" s="57" t="s">
        <v>774</v>
      </c>
      <c r="F54" s="107">
        <v>12</v>
      </c>
      <c r="G54" s="57" t="s">
        <v>281</v>
      </c>
      <c r="H54" s="77" t="s">
        <v>771</v>
      </c>
      <c r="I54" s="72" t="s">
        <v>775</v>
      </c>
      <c r="J54" s="46"/>
      <c r="K54" s="46"/>
      <c r="L54" s="46"/>
    </row>
    <row r="55" spans="1:12" ht="15">
      <c r="A55" s="72" t="s">
        <v>776</v>
      </c>
      <c r="B55" s="107">
        <v>53</v>
      </c>
      <c r="C55" s="72" t="s">
        <v>777</v>
      </c>
      <c r="D55" s="107">
        <v>14</v>
      </c>
      <c r="E55" s="57" t="s">
        <v>778</v>
      </c>
      <c r="F55" s="107">
        <v>13</v>
      </c>
      <c r="G55" s="57" t="s">
        <v>284</v>
      </c>
      <c r="H55" s="78" t="s">
        <v>779</v>
      </c>
      <c r="I55" s="72" t="s">
        <v>780</v>
      </c>
      <c r="J55" s="46"/>
      <c r="K55" s="46"/>
      <c r="L55" s="46"/>
    </row>
    <row r="56" spans="1:12" ht="15">
      <c r="A56" s="72" t="s">
        <v>781</v>
      </c>
      <c r="B56" s="107">
        <v>54</v>
      </c>
      <c r="C56" s="72" t="s">
        <v>434</v>
      </c>
      <c r="D56" s="107">
        <v>15</v>
      </c>
      <c r="E56" s="57" t="s">
        <v>782</v>
      </c>
      <c r="F56" s="107">
        <v>14</v>
      </c>
      <c r="G56" s="57" t="s">
        <v>286</v>
      </c>
      <c r="H56" s="78" t="s">
        <v>779</v>
      </c>
      <c r="I56" s="72" t="s">
        <v>783</v>
      </c>
      <c r="J56" s="46"/>
      <c r="K56" s="46"/>
      <c r="L56" s="46"/>
    </row>
    <row r="57" spans="1:12" ht="15">
      <c r="A57" s="72" t="s">
        <v>784</v>
      </c>
      <c r="B57" s="107">
        <v>55</v>
      </c>
      <c r="C57" s="72" t="s">
        <v>146</v>
      </c>
      <c r="D57" s="107">
        <v>16</v>
      </c>
      <c r="E57" s="57" t="s">
        <v>785</v>
      </c>
      <c r="F57" s="107">
        <v>15</v>
      </c>
      <c r="G57" s="57" t="s">
        <v>786</v>
      </c>
      <c r="H57" s="78" t="s">
        <v>779</v>
      </c>
      <c r="I57" s="72" t="s">
        <v>787</v>
      </c>
      <c r="J57" s="46"/>
      <c r="K57" s="46"/>
      <c r="L57" s="46"/>
    </row>
    <row r="58" spans="1:12" ht="15">
      <c r="A58" s="72" t="s">
        <v>788</v>
      </c>
      <c r="B58" s="107">
        <v>56</v>
      </c>
      <c r="C58" s="72" t="s">
        <v>148</v>
      </c>
      <c r="D58" s="107">
        <v>17</v>
      </c>
      <c r="E58" s="57" t="s">
        <v>789</v>
      </c>
      <c r="F58" s="107">
        <v>16</v>
      </c>
      <c r="G58" s="57" t="s">
        <v>790</v>
      </c>
      <c r="H58" s="78" t="s">
        <v>779</v>
      </c>
      <c r="I58" s="72" t="s">
        <v>791</v>
      </c>
      <c r="J58" s="46"/>
      <c r="K58" s="46"/>
      <c r="L58" s="46"/>
    </row>
    <row r="59" spans="1:12" ht="15">
      <c r="A59" s="72" t="s">
        <v>792</v>
      </c>
      <c r="B59" s="107">
        <v>57</v>
      </c>
      <c r="C59" s="72" t="s">
        <v>150</v>
      </c>
      <c r="D59" s="107">
        <v>18</v>
      </c>
      <c r="E59" s="57" t="s">
        <v>793</v>
      </c>
      <c r="F59" s="107">
        <v>17</v>
      </c>
      <c r="G59" s="57" t="s">
        <v>556</v>
      </c>
      <c r="H59" s="78" t="s">
        <v>779</v>
      </c>
      <c r="I59" s="72" t="s">
        <v>794</v>
      </c>
      <c r="J59" s="46"/>
      <c r="K59" s="46"/>
      <c r="L59" s="46"/>
    </row>
    <row r="60" spans="1:12" ht="15">
      <c r="A60" s="72" t="s">
        <v>795</v>
      </c>
      <c r="B60" s="107">
        <v>58</v>
      </c>
      <c r="C60" s="72" t="s">
        <v>152</v>
      </c>
      <c r="D60" s="107">
        <v>19</v>
      </c>
      <c r="E60" s="57" t="s">
        <v>796</v>
      </c>
      <c r="F60" s="107">
        <v>18</v>
      </c>
      <c r="G60" s="57" t="s">
        <v>557</v>
      </c>
      <c r="H60" s="78" t="s">
        <v>779</v>
      </c>
      <c r="I60" s="72" t="s">
        <v>797</v>
      </c>
      <c r="J60" s="46"/>
      <c r="K60" s="46"/>
      <c r="L60" s="46"/>
    </row>
    <row r="61" spans="1:12" ht="15">
      <c r="A61" s="72" t="s">
        <v>798</v>
      </c>
      <c r="B61" s="107">
        <v>59</v>
      </c>
      <c r="C61" s="72" t="s">
        <v>154</v>
      </c>
      <c r="D61" s="107">
        <v>20</v>
      </c>
      <c r="E61" s="57" t="s">
        <v>799</v>
      </c>
      <c r="F61" s="107">
        <v>19</v>
      </c>
      <c r="G61" s="57" t="s">
        <v>558</v>
      </c>
      <c r="H61" s="78" t="s">
        <v>779</v>
      </c>
      <c r="I61" s="72" t="s">
        <v>800</v>
      </c>
      <c r="J61" s="46"/>
      <c r="K61" s="46"/>
      <c r="L61" s="46"/>
    </row>
    <row r="62" spans="1:12" ht="15">
      <c r="A62" s="72" t="s">
        <v>801</v>
      </c>
      <c r="B62" s="107">
        <v>60</v>
      </c>
      <c r="C62" s="79" t="s">
        <v>590</v>
      </c>
      <c r="D62" s="107">
        <v>21</v>
      </c>
      <c r="E62" s="57" t="s">
        <v>802</v>
      </c>
      <c r="F62" s="107">
        <v>20</v>
      </c>
      <c r="G62" s="57" t="s">
        <v>446</v>
      </c>
      <c r="H62" s="78" t="s">
        <v>779</v>
      </c>
      <c r="I62" s="72" t="s">
        <v>803</v>
      </c>
      <c r="J62" s="46"/>
      <c r="K62" s="46"/>
      <c r="L62" s="46"/>
    </row>
    <row r="63" spans="1:12" ht="15">
      <c r="A63" s="72" t="s">
        <v>804</v>
      </c>
      <c r="B63" s="107">
        <v>61</v>
      </c>
      <c r="C63" s="79" t="s">
        <v>592</v>
      </c>
      <c r="D63" s="107">
        <v>22</v>
      </c>
      <c r="E63" s="57" t="s">
        <v>805</v>
      </c>
      <c r="F63" s="107">
        <v>21</v>
      </c>
      <c r="G63" s="57" t="s">
        <v>806</v>
      </c>
      <c r="H63" s="78" t="s">
        <v>779</v>
      </c>
      <c r="I63" s="72" t="s">
        <v>807</v>
      </c>
      <c r="J63" s="80"/>
      <c r="K63" s="46"/>
      <c r="L63" s="46"/>
    </row>
    <row r="64" spans="1:12" ht="15">
      <c r="A64" s="72" t="s">
        <v>808</v>
      </c>
      <c r="B64" s="107">
        <v>62</v>
      </c>
      <c r="C64" s="72" t="s">
        <v>156</v>
      </c>
      <c r="D64" s="107">
        <v>23</v>
      </c>
      <c r="E64" s="57" t="s">
        <v>809</v>
      </c>
      <c r="F64" s="107">
        <v>22</v>
      </c>
      <c r="G64" s="57" t="s">
        <v>810</v>
      </c>
      <c r="H64" s="78" t="s">
        <v>779</v>
      </c>
      <c r="I64" s="72" t="s">
        <v>811</v>
      </c>
      <c r="J64" s="46"/>
      <c r="K64" s="46"/>
      <c r="L64" s="46"/>
    </row>
    <row r="65" spans="1:12" ht="15">
      <c r="A65" s="72" t="s">
        <v>812</v>
      </c>
      <c r="B65" s="107">
        <v>63</v>
      </c>
      <c r="C65" s="72" t="s">
        <v>158</v>
      </c>
      <c r="D65" s="107">
        <v>24</v>
      </c>
      <c r="E65" s="57" t="s">
        <v>813</v>
      </c>
      <c r="F65" s="107">
        <v>23</v>
      </c>
      <c r="G65" s="57" t="s">
        <v>814</v>
      </c>
      <c r="H65" s="78" t="s">
        <v>779</v>
      </c>
      <c r="I65" s="72" t="s">
        <v>815</v>
      </c>
      <c r="J65" s="46"/>
      <c r="K65" s="46"/>
      <c r="L65" s="46"/>
    </row>
    <row r="66" spans="1:12" ht="15">
      <c r="A66" s="72" t="s">
        <v>816</v>
      </c>
      <c r="B66" s="107">
        <v>64</v>
      </c>
      <c r="C66" s="72" t="s">
        <v>521</v>
      </c>
      <c r="D66" s="107">
        <v>25</v>
      </c>
      <c r="E66" s="57" t="s">
        <v>817</v>
      </c>
      <c r="F66" s="107">
        <v>24</v>
      </c>
      <c r="G66" s="57" t="s">
        <v>288</v>
      </c>
      <c r="H66" s="78" t="s">
        <v>779</v>
      </c>
      <c r="I66" s="72" t="s">
        <v>818</v>
      </c>
      <c r="J66" s="46"/>
      <c r="K66" s="46"/>
      <c r="L66" s="46"/>
    </row>
    <row r="67" spans="1:12" ht="15">
      <c r="A67" s="72" t="s">
        <v>819</v>
      </c>
      <c r="B67" s="107">
        <v>65</v>
      </c>
      <c r="C67" s="72" t="s">
        <v>522</v>
      </c>
      <c r="D67" s="107">
        <v>26</v>
      </c>
      <c r="E67" s="57" t="s">
        <v>820</v>
      </c>
      <c r="F67" s="107">
        <v>25</v>
      </c>
      <c r="G67" s="57" t="s">
        <v>290</v>
      </c>
      <c r="H67" s="78" t="s">
        <v>779</v>
      </c>
      <c r="I67" s="72" t="s">
        <v>821</v>
      </c>
      <c r="J67" s="46"/>
      <c r="K67" s="46"/>
      <c r="L67" s="46"/>
    </row>
    <row r="68" spans="1:12" ht="15">
      <c r="A68" s="72" t="s">
        <v>822</v>
      </c>
      <c r="B68" s="107">
        <v>66</v>
      </c>
      <c r="C68" s="72" t="s">
        <v>160</v>
      </c>
      <c r="D68" s="107">
        <v>27</v>
      </c>
      <c r="E68" s="57" t="s">
        <v>823</v>
      </c>
      <c r="F68" s="107">
        <v>26</v>
      </c>
      <c r="G68" s="57"/>
      <c r="H68" s="78" t="s">
        <v>779</v>
      </c>
      <c r="I68" s="72" t="s">
        <v>824</v>
      </c>
      <c r="J68" s="46"/>
      <c r="K68" s="46"/>
      <c r="L68" s="46"/>
    </row>
    <row r="69" spans="1:12" ht="15">
      <c r="A69" s="72" t="s">
        <v>825</v>
      </c>
      <c r="B69" s="107">
        <v>67</v>
      </c>
      <c r="C69" s="72" t="s">
        <v>162</v>
      </c>
      <c r="D69" s="107">
        <v>28</v>
      </c>
      <c r="E69" s="57" t="s">
        <v>826</v>
      </c>
      <c r="F69" s="107">
        <v>27</v>
      </c>
      <c r="G69" s="57"/>
      <c r="H69" s="78" t="s">
        <v>779</v>
      </c>
      <c r="I69" s="72" t="s">
        <v>827</v>
      </c>
      <c r="J69" s="46"/>
      <c r="K69" s="46"/>
      <c r="L69" s="46"/>
    </row>
    <row r="70" spans="1:12" ht="15">
      <c r="A70" s="72" t="s">
        <v>828</v>
      </c>
      <c r="B70" s="107">
        <v>68</v>
      </c>
      <c r="C70" s="72" t="s">
        <v>829</v>
      </c>
      <c r="D70" s="107">
        <v>29</v>
      </c>
      <c r="E70" s="57" t="s">
        <v>830</v>
      </c>
      <c r="F70" s="107">
        <v>28</v>
      </c>
      <c r="G70" s="57"/>
      <c r="H70" s="78" t="s">
        <v>779</v>
      </c>
      <c r="I70" s="72" t="s">
        <v>831</v>
      </c>
      <c r="J70" s="46"/>
      <c r="K70" s="46"/>
      <c r="L70" s="46"/>
    </row>
    <row r="71" spans="1:12" ht="15">
      <c r="A71" s="72" t="s">
        <v>832</v>
      </c>
      <c r="B71" s="107">
        <v>69</v>
      </c>
      <c r="C71" s="72" t="s">
        <v>166</v>
      </c>
      <c r="D71" s="107">
        <v>30</v>
      </c>
      <c r="E71" s="50" t="s">
        <v>833</v>
      </c>
      <c r="F71" s="107">
        <v>29</v>
      </c>
      <c r="G71" s="81"/>
      <c r="H71" s="74" t="s">
        <v>834</v>
      </c>
      <c r="I71" s="72" t="s">
        <v>835</v>
      </c>
      <c r="J71" s="46"/>
      <c r="K71" s="46"/>
      <c r="L71" s="46"/>
    </row>
    <row r="72" spans="1:12" ht="15">
      <c r="A72" s="72" t="s">
        <v>836</v>
      </c>
      <c r="B72" s="107">
        <v>70</v>
      </c>
      <c r="C72" s="72" t="s">
        <v>593</v>
      </c>
      <c r="D72" s="107">
        <v>31</v>
      </c>
      <c r="E72" s="57" t="s">
        <v>837</v>
      </c>
      <c r="F72" s="107">
        <v>30</v>
      </c>
      <c r="G72" s="57"/>
      <c r="H72" s="74" t="s">
        <v>834</v>
      </c>
      <c r="I72" s="72" t="s">
        <v>838</v>
      </c>
      <c r="J72" s="46"/>
      <c r="K72" s="46"/>
      <c r="L72" s="46"/>
    </row>
    <row r="73" spans="1:12" ht="15">
      <c r="A73" s="72" t="s">
        <v>839</v>
      </c>
      <c r="B73" s="107">
        <v>71</v>
      </c>
      <c r="C73" s="72" t="s">
        <v>170</v>
      </c>
      <c r="D73" s="107">
        <v>32</v>
      </c>
      <c r="E73" s="57" t="s">
        <v>840</v>
      </c>
      <c r="F73" s="107"/>
      <c r="G73" s="57"/>
      <c r="H73" s="82" t="s">
        <v>834</v>
      </c>
      <c r="I73" s="57" t="s">
        <v>841</v>
      </c>
      <c r="J73" s="46"/>
      <c r="K73" s="46"/>
      <c r="L73" s="46"/>
    </row>
    <row r="74" spans="1:12" ht="15">
      <c r="A74" s="72" t="s">
        <v>842</v>
      </c>
      <c r="B74" s="107">
        <v>72</v>
      </c>
      <c r="C74" s="72" t="s">
        <v>172</v>
      </c>
      <c r="D74" s="107">
        <v>33</v>
      </c>
      <c r="E74" s="57" t="s">
        <v>843</v>
      </c>
      <c r="F74" s="107"/>
      <c r="G74" s="57"/>
      <c r="H74" s="82" t="s">
        <v>834</v>
      </c>
      <c r="I74" s="83" t="s">
        <v>844</v>
      </c>
      <c r="J74" s="46"/>
      <c r="K74" s="46"/>
      <c r="L74" s="46"/>
    </row>
    <row r="75" spans="1:12" ht="15">
      <c r="A75" s="72" t="s">
        <v>845</v>
      </c>
      <c r="B75" s="107">
        <v>73</v>
      </c>
      <c r="C75" s="72" t="s">
        <v>174</v>
      </c>
      <c r="D75" s="107">
        <v>34</v>
      </c>
      <c r="E75" s="57" t="s">
        <v>846</v>
      </c>
      <c r="F75" s="107"/>
      <c r="G75" s="57"/>
      <c r="H75" s="82" t="s">
        <v>834</v>
      </c>
      <c r="I75" s="72" t="s">
        <v>847</v>
      </c>
      <c r="J75" s="46"/>
      <c r="K75" s="46"/>
      <c r="L75" s="46"/>
    </row>
    <row r="76" spans="1:12" ht="15">
      <c r="A76" s="72"/>
      <c r="B76" s="107">
        <v>74</v>
      </c>
      <c r="C76" s="72" t="s">
        <v>176</v>
      </c>
      <c r="D76" s="107">
        <v>35</v>
      </c>
      <c r="E76" s="57" t="s">
        <v>848</v>
      </c>
      <c r="F76" s="107"/>
      <c r="G76" s="57"/>
      <c r="H76" s="82" t="s">
        <v>834</v>
      </c>
      <c r="I76" s="72" t="s">
        <v>849</v>
      </c>
      <c r="J76" s="46"/>
      <c r="K76" s="46"/>
      <c r="L76" s="46"/>
    </row>
    <row r="77" spans="1:12" ht="15">
      <c r="A77" s="72"/>
      <c r="B77" s="107">
        <v>75</v>
      </c>
      <c r="C77" s="50" t="s">
        <v>491</v>
      </c>
      <c r="D77" s="107">
        <v>36</v>
      </c>
      <c r="E77" s="57" t="s">
        <v>850</v>
      </c>
      <c r="F77" s="107"/>
      <c r="G77" s="84" t="s">
        <v>851</v>
      </c>
      <c r="H77" s="82" t="s">
        <v>834</v>
      </c>
      <c r="I77" s="72" t="s">
        <v>852</v>
      </c>
      <c r="J77" s="46"/>
      <c r="K77" s="46"/>
      <c r="L77" s="46"/>
    </row>
    <row r="78" spans="1:12" ht="15">
      <c r="A78" s="72"/>
      <c r="B78" s="107">
        <v>76</v>
      </c>
      <c r="C78" s="72" t="s">
        <v>493</v>
      </c>
      <c r="D78" s="107">
        <v>37</v>
      </c>
      <c r="E78" s="57" t="s">
        <v>853</v>
      </c>
      <c r="F78" s="107">
        <v>1</v>
      </c>
      <c r="G78" s="57" t="s">
        <v>854</v>
      </c>
      <c r="H78" s="74" t="s">
        <v>834</v>
      </c>
      <c r="I78" s="72" t="s">
        <v>855</v>
      </c>
      <c r="J78" s="46"/>
      <c r="K78" s="46"/>
      <c r="L78" s="46"/>
    </row>
    <row r="79" spans="1:12" ht="15">
      <c r="A79" s="85"/>
      <c r="B79" s="107">
        <v>77</v>
      </c>
      <c r="C79" s="72" t="s">
        <v>596</v>
      </c>
      <c r="D79" s="107">
        <v>38</v>
      </c>
      <c r="E79" s="57" t="s">
        <v>856</v>
      </c>
      <c r="F79" s="107">
        <v>2</v>
      </c>
      <c r="G79" s="57" t="s">
        <v>857</v>
      </c>
      <c r="H79" s="74" t="s">
        <v>834</v>
      </c>
      <c r="I79" s="86" t="s">
        <v>858</v>
      </c>
      <c r="J79" s="46"/>
      <c r="K79" s="46"/>
      <c r="L79" s="46"/>
    </row>
    <row r="80" spans="1:12" ht="15">
      <c r="A80" s="72" t="s">
        <v>859</v>
      </c>
      <c r="B80" s="107">
        <v>78</v>
      </c>
      <c r="C80" s="72" t="s">
        <v>508</v>
      </c>
      <c r="D80" s="107">
        <v>39</v>
      </c>
      <c r="E80" s="57" t="s">
        <v>860</v>
      </c>
      <c r="F80" s="107">
        <v>3</v>
      </c>
      <c r="G80" s="57" t="s">
        <v>536</v>
      </c>
      <c r="H80" s="82" t="s">
        <v>834</v>
      </c>
      <c r="I80" s="50" t="s">
        <v>861</v>
      </c>
      <c r="J80" s="46"/>
      <c r="K80" s="46"/>
      <c r="L80" s="46"/>
    </row>
    <row r="81" spans="1:12" ht="15">
      <c r="A81" s="72" t="s">
        <v>862</v>
      </c>
      <c r="B81" s="107">
        <v>79</v>
      </c>
      <c r="C81" s="72" t="s">
        <v>526</v>
      </c>
      <c r="D81" s="107">
        <v>40</v>
      </c>
      <c r="E81" s="57" t="s">
        <v>863</v>
      </c>
      <c r="F81" s="107">
        <v>4</v>
      </c>
      <c r="G81" s="57" t="s">
        <v>554</v>
      </c>
      <c r="H81" s="82" t="s">
        <v>834</v>
      </c>
      <c r="I81" s="50" t="s">
        <v>864</v>
      </c>
      <c r="J81" s="46"/>
      <c r="K81" s="46"/>
      <c r="L81" s="46"/>
    </row>
    <row r="82" spans="1:12" ht="15">
      <c r="A82" s="72" t="s">
        <v>865</v>
      </c>
      <c r="B82" s="107">
        <v>80</v>
      </c>
      <c r="C82" s="72" t="s">
        <v>866</v>
      </c>
      <c r="D82" s="107">
        <v>41</v>
      </c>
      <c r="E82" s="57" t="s">
        <v>867</v>
      </c>
      <c r="F82" s="107">
        <v>5</v>
      </c>
      <c r="G82" s="57" t="s">
        <v>868</v>
      </c>
      <c r="H82" s="74" t="s">
        <v>834</v>
      </c>
      <c r="I82" s="72" t="s">
        <v>869</v>
      </c>
      <c r="J82" s="46"/>
      <c r="K82" s="46"/>
      <c r="L82" s="46"/>
    </row>
    <row r="83" spans="1:12" ht="15">
      <c r="A83" s="72" t="s">
        <v>870</v>
      </c>
      <c r="B83" s="107">
        <v>81</v>
      </c>
      <c r="C83" s="72" t="s">
        <v>502</v>
      </c>
      <c r="D83" s="107">
        <v>42</v>
      </c>
      <c r="E83" s="57" t="s">
        <v>871</v>
      </c>
      <c r="F83" s="107">
        <v>6</v>
      </c>
      <c r="G83" s="57" t="s">
        <v>872</v>
      </c>
      <c r="H83" s="74" t="s">
        <v>834</v>
      </c>
      <c r="I83" s="72" t="s">
        <v>873</v>
      </c>
      <c r="J83" s="46"/>
      <c r="K83" s="46"/>
      <c r="L83" s="46"/>
    </row>
    <row r="84" spans="1:12" ht="15">
      <c r="A84" s="72" t="s">
        <v>874</v>
      </c>
      <c r="B84" s="107">
        <v>82</v>
      </c>
      <c r="C84" s="72" t="s">
        <v>503</v>
      </c>
      <c r="D84" s="107">
        <v>43</v>
      </c>
      <c r="E84" s="57" t="s">
        <v>875</v>
      </c>
      <c r="F84" s="107">
        <v>7</v>
      </c>
      <c r="G84" s="57" t="s">
        <v>492</v>
      </c>
      <c r="H84" s="74" t="s">
        <v>834</v>
      </c>
      <c r="I84" s="72" t="s">
        <v>876</v>
      </c>
      <c r="J84" s="46"/>
      <c r="K84" s="46"/>
      <c r="L84" s="46"/>
    </row>
    <row r="85" spans="1:12" ht="15">
      <c r="A85" s="72" t="s">
        <v>877</v>
      </c>
      <c r="B85" s="107">
        <v>83</v>
      </c>
      <c r="C85" s="72" t="s">
        <v>520</v>
      </c>
      <c r="D85" s="107">
        <v>44</v>
      </c>
      <c r="E85" s="57" t="s">
        <v>878</v>
      </c>
      <c r="F85" s="107">
        <v>8</v>
      </c>
      <c r="G85" s="57" t="s">
        <v>879</v>
      </c>
      <c r="H85" s="74" t="s">
        <v>834</v>
      </c>
      <c r="I85" s="72" t="s">
        <v>880</v>
      </c>
      <c r="J85" s="46"/>
      <c r="K85" s="46"/>
      <c r="L85" s="46"/>
    </row>
    <row r="86" spans="1:12" ht="15">
      <c r="A86" s="72" t="s">
        <v>881</v>
      </c>
      <c r="B86" s="107">
        <v>84</v>
      </c>
      <c r="C86" s="72" t="s">
        <v>504</v>
      </c>
      <c r="D86" s="107">
        <v>45</v>
      </c>
      <c r="E86" s="57" t="s">
        <v>882</v>
      </c>
      <c r="F86" s="107">
        <v>9</v>
      </c>
      <c r="G86" s="57" t="s">
        <v>555</v>
      </c>
      <c r="H86" s="82" t="s">
        <v>834</v>
      </c>
      <c r="I86" s="57" t="s">
        <v>883</v>
      </c>
      <c r="J86" s="46"/>
      <c r="K86" s="46"/>
      <c r="L86" s="46"/>
    </row>
    <row r="87" spans="1:12" ht="15">
      <c r="A87" s="72" t="s">
        <v>884</v>
      </c>
      <c r="B87" s="107">
        <v>85</v>
      </c>
      <c r="C87" s="72" t="s">
        <v>505</v>
      </c>
      <c r="D87" s="107">
        <v>46</v>
      </c>
      <c r="E87" s="57" t="s">
        <v>885</v>
      </c>
      <c r="F87" s="107">
        <v>10</v>
      </c>
      <c r="G87" s="57" t="s">
        <v>886</v>
      </c>
      <c r="H87" s="82" t="s">
        <v>834</v>
      </c>
      <c r="I87" s="57" t="s">
        <v>887</v>
      </c>
      <c r="J87" s="46"/>
      <c r="K87" s="46"/>
      <c r="L87" s="46"/>
    </row>
    <row r="88" spans="1:12" ht="15">
      <c r="A88" s="72" t="s">
        <v>888</v>
      </c>
      <c r="B88" s="107">
        <v>86</v>
      </c>
      <c r="C88" s="72" t="s">
        <v>513</v>
      </c>
      <c r="D88" s="107">
        <v>47</v>
      </c>
      <c r="E88" s="57" t="s">
        <v>889</v>
      </c>
      <c r="F88" s="107">
        <v>11</v>
      </c>
      <c r="G88" s="57" t="s">
        <v>481</v>
      </c>
      <c r="H88" s="82" t="s">
        <v>834</v>
      </c>
      <c r="I88" s="72" t="s">
        <v>890</v>
      </c>
      <c r="J88" s="46"/>
      <c r="K88" s="46"/>
      <c r="L88" s="46"/>
    </row>
    <row r="89" spans="1:12" ht="15">
      <c r="A89" s="72" t="s">
        <v>891</v>
      </c>
      <c r="B89" s="107">
        <v>87</v>
      </c>
      <c r="C89" s="72" t="s">
        <v>514</v>
      </c>
      <c r="D89" s="107">
        <v>48</v>
      </c>
      <c r="E89" s="57" t="s">
        <v>892</v>
      </c>
      <c r="F89" s="107">
        <v>12</v>
      </c>
      <c r="G89" s="57" t="s">
        <v>482</v>
      </c>
      <c r="H89" s="82" t="s">
        <v>834</v>
      </c>
      <c r="I89" s="72" t="s">
        <v>893</v>
      </c>
      <c r="J89" s="46"/>
      <c r="K89" s="46"/>
      <c r="L89" s="46"/>
    </row>
    <row r="90" spans="1:12" ht="15">
      <c r="A90" s="72" t="s">
        <v>894</v>
      </c>
      <c r="B90" s="107">
        <v>88</v>
      </c>
      <c r="C90" s="87" t="s">
        <v>552</v>
      </c>
      <c r="D90" s="107"/>
      <c r="E90" s="46"/>
      <c r="F90" s="107">
        <v>13</v>
      </c>
      <c r="G90" s="57" t="s">
        <v>597</v>
      </c>
      <c r="H90" s="82" t="s">
        <v>834</v>
      </c>
      <c r="I90" s="72" t="s">
        <v>895</v>
      </c>
      <c r="J90" s="46"/>
      <c r="K90" s="46"/>
      <c r="L90" s="46"/>
    </row>
    <row r="91" spans="1:12" ht="15">
      <c r="A91" s="72" t="s">
        <v>896</v>
      </c>
      <c r="B91" s="107">
        <v>89</v>
      </c>
      <c r="C91" s="87" t="s">
        <v>553</v>
      </c>
      <c r="D91" s="107"/>
      <c r="E91" s="89"/>
      <c r="F91" s="107">
        <v>14</v>
      </c>
      <c r="G91" s="57" t="s">
        <v>897</v>
      </c>
      <c r="H91" s="74" t="s">
        <v>834</v>
      </c>
      <c r="I91" s="72" t="s">
        <v>898</v>
      </c>
      <c r="J91" s="46"/>
      <c r="K91" s="46"/>
      <c r="L91" s="46"/>
    </row>
    <row r="92" spans="1:12" ht="15">
      <c r="A92" s="72" t="s">
        <v>899</v>
      </c>
      <c r="B92" s="108"/>
      <c r="C92" s="90"/>
      <c r="D92" s="108"/>
      <c r="E92" s="89"/>
      <c r="F92" s="108"/>
      <c r="G92" s="72"/>
      <c r="H92" s="82" t="s">
        <v>834</v>
      </c>
      <c r="I92" s="72" t="s">
        <v>900</v>
      </c>
      <c r="J92" s="46"/>
      <c r="K92" s="46"/>
      <c r="L92" s="46"/>
    </row>
    <row r="93" spans="1:12" ht="15">
      <c r="A93" s="72" t="s">
        <v>901</v>
      </c>
      <c r="B93" s="108"/>
      <c r="C93" s="90"/>
      <c r="D93" s="108"/>
      <c r="E93" s="89"/>
      <c r="F93" s="108"/>
      <c r="G93" s="72"/>
      <c r="H93" s="82" t="s">
        <v>834</v>
      </c>
      <c r="I93" s="50" t="s">
        <v>902</v>
      </c>
      <c r="J93" s="46"/>
      <c r="K93" s="46"/>
      <c r="L93" s="46"/>
    </row>
    <row r="94" spans="1:12" ht="15">
      <c r="A94" s="72" t="s">
        <v>903</v>
      </c>
      <c r="B94" s="108"/>
      <c r="C94" s="46"/>
      <c r="D94" s="108"/>
      <c r="E94" s="89"/>
      <c r="F94" s="108"/>
      <c r="G94" s="72"/>
      <c r="H94" s="82" t="s">
        <v>834</v>
      </c>
      <c r="I94" s="50" t="s">
        <v>902</v>
      </c>
      <c r="J94" s="46"/>
      <c r="K94" s="46"/>
      <c r="L94" s="46"/>
    </row>
    <row r="95" spans="1:12" ht="30">
      <c r="A95" s="72" t="s">
        <v>904</v>
      </c>
      <c r="B95" s="108"/>
      <c r="C95" s="91" t="s">
        <v>905</v>
      </c>
      <c r="D95" s="108"/>
      <c r="E95" s="76" t="s">
        <v>906</v>
      </c>
      <c r="F95" s="108"/>
      <c r="G95" s="72"/>
      <c r="H95" s="82" t="s">
        <v>834</v>
      </c>
      <c r="I95" s="50" t="s">
        <v>907</v>
      </c>
      <c r="J95" s="46"/>
      <c r="K95" s="46"/>
      <c r="L95" s="46"/>
    </row>
    <row r="96" spans="1:12" ht="15">
      <c r="A96" s="72" t="s">
        <v>908</v>
      </c>
      <c r="B96" s="109">
        <v>1</v>
      </c>
      <c r="C96" s="72" t="s">
        <v>523</v>
      </c>
      <c r="D96" s="109">
        <v>1</v>
      </c>
      <c r="E96" s="57" t="s">
        <v>909</v>
      </c>
      <c r="F96" s="109"/>
      <c r="G96" s="92" t="s">
        <v>910</v>
      </c>
      <c r="H96" s="82" t="s">
        <v>834</v>
      </c>
      <c r="I96" s="72" t="s">
        <v>911</v>
      </c>
      <c r="J96" s="46"/>
      <c r="K96" s="46"/>
      <c r="L96" s="46"/>
    </row>
    <row r="97" spans="1:12" ht="15">
      <c r="A97" s="72" t="s">
        <v>912</v>
      </c>
      <c r="B97" s="109">
        <v>2</v>
      </c>
      <c r="C97" s="72" t="s">
        <v>524</v>
      </c>
      <c r="D97" s="109">
        <v>2</v>
      </c>
      <c r="E97" s="57" t="s">
        <v>913</v>
      </c>
      <c r="F97" s="109">
        <v>1</v>
      </c>
      <c r="G97" s="72" t="s">
        <v>311</v>
      </c>
      <c r="H97" s="82" t="s">
        <v>834</v>
      </c>
      <c r="I97" s="72" t="s">
        <v>914</v>
      </c>
      <c r="J97" s="46"/>
      <c r="K97" s="46"/>
      <c r="L97" s="46"/>
    </row>
    <row r="98" spans="1:12" ht="15">
      <c r="A98" s="72"/>
      <c r="B98" s="108"/>
      <c r="C98" s="46"/>
      <c r="D98" s="108">
        <v>3</v>
      </c>
      <c r="E98" s="57" t="s">
        <v>915</v>
      </c>
      <c r="F98" s="108">
        <v>2</v>
      </c>
      <c r="G98" s="72" t="s">
        <v>313</v>
      </c>
      <c r="H98" s="93" t="s">
        <v>916</v>
      </c>
      <c r="I98" s="57" t="s">
        <v>917</v>
      </c>
      <c r="J98" s="46"/>
      <c r="K98" s="46"/>
      <c r="L98" s="46"/>
    </row>
    <row r="99" spans="1:12" ht="15">
      <c r="A99" s="72"/>
      <c r="B99" s="110"/>
      <c r="C99" s="72"/>
      <c r="D99" s="110">
        <v>4</v>
      </c>
      <c r="E99" s="57" t="s">
        <v>918</v>
      </c>
      <c r="F99" s="110">
        <v>3</v>
      </c>
      <c r="G99" s="72" t="s">
        <v>500</v>
      </c>
      <c r="H99" s="93" t="s">
        <v>916</v>
      </c>
      <c r="I99" s="57" t="s">
        <v>919</v>
      </c>
      <c r="J99" s="46"/>
      <c r="K99" s="46"/>
      <c r="L99" s="46"/>
    </row>
    <row r="100" spans="1:12" ht="15">
      <c r="A100" s="72"/>
      <c r="B100" s="108"/>
      <c r="C100" s="94" t="s">
        <v>920</v>
      </c>
      <c r="D100" s="108">
        <v>5</v>
      </c>
      <c r="E100" s="57" t="s">
        <v>921</v>
      </c>
      <c r="F100" s="108">
        <v>4</v>
      </c>
      <c r="G100" s="72" t="s">
        <v>501</v>
      </c>
      <c r="H100" s="93" t="s">
        <v>916</v>
      </c>
      <c r="I100" s="72" t="s">
        <v>922</v>
      </c>
      <c r="J100" s="46"/>
      <c r="K100" s="46"/>
      <c r="L100" s="46"/>
    </row>
    <row r="101" spans="1:12" ht="15">
      <c r="A101" s="94" t="s">
        <v>923</v>
      </c>
      <c r="B101" s="111">
        <v>1</v>
      </c>
      <c r="C101" s="72" t="s">
        <v>45</v>
      </c>
      <c r="D101" s="111">
        <v>6</v>
      </c>
      <c r="E101" s="57" t="s">
        <v>924</v>
      </c>
      <c r="F101" s="111">
        <v>5</v>
      </c>
      <c r="G101" s="72" t="s">
        <v>484</v>
      </c>
      <c r="H101" s="93" t="s">
        <v>916</v>
      </c>
      <c r="I101" s="57" t="s">
        <v>925</v>
      </c>
      <c r="J101" s="46"/>
      <c r="K101" s="46"/>
      <c r="L101" s="46"/>
    </row>
    <row r="102" spans="1:12" ht="15">
      <c r="A102" s="72" t="s">
        <v>50</v>
      </c>
      <c r="B102" s="111">
        <v>2</v>
      </c>
      <c r="C102" s="72" t="s">
        <v>49</v>
      </c>
      <c r="D102" s="111">
        <v>7</v>
      </c>
      <c r="E102" s="57" t="s">
        <v>926</v>
      </c>
      <c r="F102" s="111">
        <v>6</v>
      </c>
      <c r="G102" s="72" t="s">
        <v>494</v>
      </c>
      <c r="H102" s="93" t="s">
        <v>916</v>
      </c>
      <c r="I102" s="57" t="s">
        <v>927</v>
      </c>
      <c r="J102" s="46"/>
      <c r="K102" s="46"/>
      <c r="L102" s="46"/>
    </row>
    <row r="103" spans="1:12" ht="15">
      <c r="A103" s="72" t="s">
        <v>928</v>
      </c>
      <c r="B103" s="111">
        <v>3</v>
      </c>
      <c r="C103" s="72" t="s">
        <v>470</v>
      </c>
      <c r="D103" s="111">
        <v>8</v>
      </c>
      <c r="E103" s="57" t="s">
        <v>929</v>
      </c>
      <c r="F103" s="111">
        <v>7</v>
      </c>
      <c r="G103" s="72" t="s">
        <v>486</v>
      </c>
      <c r="H103" s="93" t="s">
        <v>916</v>
      </c>
      <c r="I103" s="57" t="s">
        <v>930</v>
      </c>
      <c r="J103" s="46"/>
      <c r="K103" s="46"/>
      <c r="L103" s="46"/>
    </row>
    <row r="104" spans="1:12" ht="15">
      <c r="A104" s="72" t="s">
        <v>931</v>
      </c>
      <c r="B104" s="111">
        <v>4</v>
      </c>
      <c r="C104" s="72" t="s">
        <v>52</v>
      </c>
      <c r="D104" s="111">
        <v>9</v>
      </c>
      <c r="E104" s="57" t="s">
        <v>932</v>
      </c>
      <c r="F104" s="111">
        <v>8</v>
      </c>
      <c r="G104" s="72" t="s">
        <v>323</v>
      </c>
      <c r="H104" s="95" t="s">
        <v>933</v>
      </c>
      <c r="I104" s="72"/>
      <c r="J104" s="46"/>
      <c r="K104" s="46"/>
      <c r="L104" s="46"/>
    </row>
    <row r="105" spans="1:12" ht="15">
      <c r="A105" s="72" t="s">
        <v>934</v>
      </c>
      <c r="B105" s="111">
        <v>5</v>
      </c>
      <c r="C105" s="72" t="s">
        <v>54</v>
      </c>
      <c r="D105" s="111">
        <v>10</v>
      </c>
      <c r="E105" s="57" t="s">
        <v>935</v>
      </c>
      <c r="F105" s="111">
        <v>9</v>
      </c>
      <c r="G105" s="72" t="s">
        <v>936</v>
      </c>
      <c r="H105" s="96" t="s">
        <v>937</v>
      </c>
      <c r="I105" s="72" t="s">
        <v>938</v>
      </c>
      <c r="J105" s="46"/>
      <c r="K105" s="46"/>
      <c r="L105" s="46"/>
    </row>
    <row r="106" spans="1:12" ht="15">
      <c r="A106" s="72" t="s">
        <v>939</v>
      </c>
      <c r="B106" s="111">
        <v>6</v>
      </c>
      <c r="C106" s="72" t="s">
        <v>442</v>
      </c>
      <c r="D106" s="111">
        <v>11</v>
      </c>
      <c r="E106" s="57" t="s">
        <v>940</v>
      </c>
      <c r="F106" s="111">
        <v>10</v>
      </c>
      <c r="G106" s="72" t="s">
        <v>941</v>
      </c>
      <c r="H106" s="82" t="s">
        <v>937</v>
      </c>
      <c r="I106" s="72" t="s">
        <v>942</v>
      </c>
      <c r="J106" s="46"/>
      <c r="K106" s="46"/>
      <c r="L106" s="46"/>
    </row>
    <row r="107" spans="1:12" ht="15">
      <c r="A107" s="72" t="s">
        <v>943</v>
      </c>
      <c r="B107" s="111">
        <v>7</v>
      </c>
      <c r="C107" s="72" t="s">
        <v>472</v>
      </c>
      <c r="D107" s="111"/>
      <c r="E107" s="57"/>
      <c r="F107" s="111">
        <v>11</v>
      </c>
      <c r="G107" s="72" t="s">
        <v>944</v>
      </c>
      <c r="H107" s="82" t="s">
        <v>937</v>
      </c>
      <c r="I107" s="72" t="s">
        <v>945</v>
      </c>
      <c r="J107" s="46"/>
      <c r="K107" s="46"/>
      <c r="L107" s="46"/>
    </row>
    <row r="108" spans="1:12" ht="15">
      <c r="A108" s="72" t="s">
        <v>946</v>
      </c>
      <c r="B108" s="111">
        <v>8</v>
      </c>
      <c r="C108" s="72" t="s">
        <v>474</v>
      </c>
      <c r="D108" s="111"/>
      <c r="E108" s="57"/>
      <c r="F108" s="111"/>
      <c r="G108" s="46"/>
      <c r="H108" s="82" t="s">
        <v>937</v>
      </c>
      <c r="I108" s="72" t="s">
        <v>947</v>
      </c>
      <c r="J108" s="46"/>
      <c r="K108" s="46"/>
      <c r="L108" s="46"/>
    </row>
    <row r="109" spans="1:12" ht="15">
      <c r="A109" s="72"/>
      <c r="B109" s="111">
        <v>9</v>
      </c>
      <c r="C109" s="72" t="s">
        <v>476</v>
      </c>
      <c r="D109" s="111"/>
      <c r="E109" s="84" t="s">
        <v>948</v>
      </c>
      <c r="F109" s="111"/>
      <c r="G109" s="46"/>
      <c r="H109" s="73"/>
      <c r="I109" s="72"/>
      <c r="J109" s="46"/>
      <c r="K109" s="46"/>
      <c r="L109" s="46"/>
    </row>
    <row r="110" spans="1:12" ht="15">
      <c r="A110" s="72"/>
      <c r="B110" s="111">
        <v>10</v>
      </c>
      <c r="C110" s="57" t="s">
        <v>489</v>
      </c>
      <c r="D110" s="111">
        <v>1</v>
      </c>
      <c r="E110" s="57" t="s">
        <v>949</v>
      </c>
      <c r="F110" s="111"/>
      <c r="G110" s="46"/>
      <c r="H110" s="73"/>
      <c r="I110" s="72"/>
      <c r="J110" s="46"/>
      <c r="K110" s="46"/>
      <c r="L110" s="46"/>
    </row>
    <row r="111" spans="1:12" ht="15">
      <c r="A111" s="76" t="s">
        <v>950</v>
      </c>
      <c r="B111" s="111">
        <v>11</v>
      </c>
      <c r="C111" s="57" t="s">
        <v>490</v>
      </c>
      <c r="D111" s="111">
        <v>2</v>
      </c>
      <c r="E111" s="57" t="s">
        <v>951</v>
      </c>
      <c r="F111" s="111"/>
      <c r="G111" s="76" t="s">
        <v>952</v>
      </c>
      <c r="H111" s="93" t="s">
        <v>953</v>
      </c>
      <c r="I111" s="72" t="s">
        <v>954</v>
      </c>
      <c r="J111" s="46"/>
      <c r="K111" s="46"/>
      <c r="L111" s="46"/>
    </row>
    <row r="112" spans="1:12" ht="15">
      <c r="A112" s="57" t="s">
        <v>955</v>
      </c>
      <c r="B112" s="111">
        <v>12</v>
      </c>
      <c r="C112" s="57" t="s">
        <v>488</v>
      </c>
      <c r="D112" s="111">
        <v>3</v>
      </c>
      <c r="E112" s="57" t="s">
        <v>956</v>
      </c>
      <c r="F112" s="111">
        <v>1</v>
      </c>
      <c r="G112" s="57" t="s">
        <v>396</v>
      </c>
      <c r="H112" s="93" t="s">
        <v>953</v>
      </c>
      <c r="I112" s="72" t="s">
        <v>957</v>
      </c>
      <c r="J112" s="46"/>
      <c r="K112" s="46"/>
      <c r="L112" s="46"/>
    </row>
    <row r="113" spans="1:12" ht="15">
      <c r="A113" s="57" t="s">
        <v>958</v>
      </c>
      <c r="B113" s="108"/>
      <c r="C113" s="72"/>
      <c r="D113" s="108">
        <v>4</v>
      </c>
      <c r="E113" s="57" t="s">
        <v>959</v>
      </c>
      <c r="F113" s="108">
        <v>2</v>
      </c>
      <c r="G113" s="57" t="s">
        <v>960</v>
      </c>
      <c r="H113" s="93" t="s">
        <v>953</v>
      </c>
      <c r="I113" s="72" t="s">
        <v>961</v>
      </c>
      <c r="J113" s="46"/>
      <c r="K113" s="46"/>
      <c r="L113" s="46"/>
    </row>
    <row r="114" spans="1:12" ht="15">
      <c r="A114" s="57" t="s">
        <v>962</v>
      </c>
      <c r="B114" s="112"/>
      <c r="C114" s="72"/>
      <c r="D114" s="112">
        <v>5</v>
      </c>
      <c r="E114" s="57" t="s">
        <v>963</v>
      </c>
      <c r="F114" s="112">
        <v>3</v>
      </c>
      <c r="G114" s="57" t="s">
        <v>964</v>
      </c>
      <c r="H114" s="93" t="s">
        <v>953</v>
      </c>
      <c r="I114" s="57" t="s">
        <v>965</v>
      </c>
      <c r="J114" s="46"/>
      <c r="K114" s="46"/>
      <c r="L114" s="46"/>
    </row>
    <row r="115" spans="1:12" ht="15">
      <c r="A115" s="57" t="s">
        <v>966</v>
      </c>
      <c r="B115" s="108"/>
      <c r="C115" s="76" t="s">
        <v>967</v>
      </c>
      <c r="D115" s="108">
        <v>6</v>
      </c>
      <c r="E115" s="57" t="s">
        <v>968</v>
      </c>
      <c r="F115" s="108">
        <v>4</v>
      </c>
      <c r="G115" s="57" t="s">
        <v>969</v>
      </c>
      <c r="H115" s="93" t="s">
        <v>953</v>
      </c>
      <c r="I115" s="72" t="s">
        <v>970</v>
      </c>
      <c r="J115" s="72" t="s">
        <v>971</v>
      </c>
      <c r="K115" s="46"/>
      <c r="L115" s="46"/>
    </row>
    <row r="116" spans="1:12" ht="15">
      <c r="A116" s="97" t="s">
        <v>972</v>
      </c>
      <c r="B116" s="113">
        <v>1</v>
      </c>
      <c r="C116" s="57" t="s">
        <v>451</v>
      </c>
      <c r="D116" s="113">
        <v>7</v>
      </c>
      <c r="E116" s="57" t="s">
        <v>973</v>
      </c>
      <c r="F116" s="113">
        <v>5</v>
      </c>
      <c r="G116" s="57" t="s">
        <v>974</v>
      </c>
      <c r="H116" s="93" t="s">
        <v>953</v>
      </c>
      <c r="I116" s="72" t="s">
        <v>975</v>
      </c>
      <c r="J116" s="72" t="s">
        <v>971</v>
      </c>
      <c r="K116" s="46"/>
      <c r="L116" s="46"/>
    </row>
    <row r="117" spans="1:12" ht="15">
      <c r="A117" s="57" t="s">
        <v>976</v>
      </c>
      <c r="B117" s="113">
        <v>2</v>
      </c>
      <c r="C117" s="57" t="s">
        <v>337</v>
      </c>
      <c r="D117" s="113">
        <v>8</v>
      </c>
      <c r="E117" s="57" t="s">
        <v>977</v>
      </c>
      <c r="F117" s="113">
        <v>6</v>
      </c>
      <c r="G117" s="57" t="s">
        <v>978</v>
      </c>
      <c r="H117" s="93" t="s">
        <v>953</v>
      </c>
      <c r="I117" s="83" t="s">
        <v>979</v>
      </c>
      <c r="J117" s="72"/>
      <c r="K117" s="46"/>
      <c r="L117" s="46"/>
    </row>
    <row r="118" spans="1:12" ht="15">
      <c r="A118" s="57" t="s">
        <v>980</v>
      </c>
      <c r="B118" s="113">
        <v>3</v>
      </c>
      <c r="C118" s="57" t="s">
        <v>342</v>
      </c>
      <c r="D118" s="113"/>
      <c r="E118" s="89"/>
      <c r="F118" s="113">
        <v>7</v>
      </c>
      <c r="G118" s="57" t="s">
        <v>404</v>
      </c>
      <c r="H118" s="93" t="s">
        <v>953</v>
      </c>
      <c r="I118" s="83" t="s">
        <v>981</v>
      </c>
      <c r="J118" s="72"/>
      <c r="K118" s="46"/>
      <c r="L118" s="46"/>
    </row>
    <row r="119" spans="1:12" ht="15">
      <c r="A119" s="57" t="s">
        <v>982</v>
      </c>
      <c r="B119" s="113">
        <v>4</v>
      </c>
      <c r="C119" s="57" t="s">
        <v>340</v>
      </c>
      <c r="D119" s="113"/>
      <c r="E119" s="46"/>
      <c r="F119" s="113">
        <v>8</v>
      </c>
      <c r="G119" s="57" t="s">
        <v>402</v>
      </c>
      <c r="H119" s="93" t="s">
        <v>953</v>
      </c>
      <c r="I119" s="83" t="s">
        <v>983</v>
      </c>
      <c r="J119" s="72"/>
      <c r="K119" s="46"/>
      <c r="L119" s="46"/>
    </row>
    <row r="120" spans="1:12" ht="15">
      <c r="A120" s="57" t="s">
        <v>984</v>
      </c>
      <c r="B120" s="113">
        <v>5</v>
      </c>
      <c r="C120" s="57" t="s">
        <v>344</v>
      </c>
      <c r="D120" s="113"/>
      <c r="E120" s="46"/>
      <c r="F120" s="113">
        <v>9</v>
      </c>
      <c r="G120" s="57" t="s">
        <v>406</v>
      </c>
      <c r="H120" s="98"/>
      <c r="I120" s="72"/>
      <c r="J120" s="46"/>
      <c r="K120" s="46"/>
      <c r="L120" s="46"/>
    </row>
    <row r="121" spans="1:12" ht="15">
      <c r="A121" s="57" t="s">
        <v>985</v>
      </c>
      <c r="B121" s="113">
        <v>6</v>
      </c>
      <c r="C121" s="57" t="s">
        <v>598</v>
      </c>
      <c r="D121" s="113"/>
      <c r="E121" s="46"/>
      <c r="F121" s="113">
        <v>10</v>
      </c>
      <c r="G121" s="57" t="s">
        <v>986</v>
      </c>
      <c r="H121" s="98"/>
      <c r="I121" s="72"/>
      <c r="J121" s="46"/>
      <c r="K121" s="46"/>
      <c r="L121" s="46"/>
    </row>
    <row r="122" spans="1:12" ht="15">
      <c r="A122" s="57" t="s">
        <v>987</v>
      </c>
      <c r="B122" s="113">
        <v>7</v>
      </c>
      <c r="C122" s="57" t="s">
        <v>348</v>
      </c>
      <c r="D122" s="113"/>
      <c r="E122" s="46"/>
      <c r="F122" s="113">
        <v>11</v>
      </c>
      <c r="G122" s="57" t="s">
        <v>988</v>
      </c>
      <c r="H122" s="98"/>
      <c r="I122" s="72"/>
      <c r="J122" s="46"/>
      <c r="K122" s="46"/>
      <c r="L122" s="46"/>
    </row>
    <row r="123" spans="1:12" ht="15">
      <c r="A123" s="57" t="s">
        <v>989</v>
      </c>
      <c r="B123" s="113">
        <v>8</v>
      </c>
      <c r="C123" s="57" t="s">
        <v>350</v>
      </c>
      <c r="D123" s="113"/>
      <c r="E123" s="46"/>
      <c r="F123" s="113">
        <v>12</v>
      </c>
      <c r="G123" s="57" t="s">
        <v>412</v>
      </c>
      <c r="H123" s="98"/>
      <c r="I123" s="72"/>
      <c r="J123" s="46"/>
      <c r="K123" s="46"/>
      <c r="L123" s="46"/>
    </row>
    <row r="124" spans="1:12" ht="15">
      <c r="A124" s="57" t="s">
        <v>990</v>
      </c>
      <c r="B124" s="113">
        <v>9</v>
      </c>
      <c r="C124" s="57" t="s">
        <v>352</v>
      </c>
      <c r="D124" s="113"/>
      <c r="E124" s="99" t="s">
        <v>991</v>
      </c>
      <c r="F124" s="113">
        <v>13</v>
      </c>
      <c r="G124" s="57" t="s">
        <v>414</v>
      </c>
      <c r="H124" s="82" t="s">
        <v>992</v>
      </c>
      <c r="I124" s="72" t="s">
        <v>993</v>
      </c>
      <c r="J124" s="46"/>
      <c r="K124" s="46"/>
      <c r="L124" s="46"/>
    </row>
    <row r="125" spans="1:12" ht="15">
      <c r="A125" s="57" t="s">
        <v>994</v>
      </c>
      <c r="B125" s="113">
        <v>10</v>
      </c>
      <c r="C125" s="57" t="s">
        <v>354</v>
      </c>
      <c r="D125" s="113">
        <v>1</v>
      </c>
      <c r="E125" s="57" t="s">
        <v>995</v>
      </c>
      <c r="F125" s="113">
        <v>14</v>
      </c>
      <c r="G125" s="57" t="s">
        <v>996</v>
      </c>
      <c r="H125" s="82" t="s">
        <v>992</v>
      </c>
      <c r="I125" s="83" t="s">
        <v>997</v>
      </c>
      <c r="J125" s="46"/>
      <c r="K125" s="46"/>
      <c r="L125" s="46"/>
    </row>
    <row r="126" spans="1:12" ht="15">
      <c r="A126" s="50" t="s">
        <v>998</v>
      </c>
      <c r="B126" s="113">
        <v>11</v>
      </c>
      <c r="C126" s="57" t="s">
        <v>356</v>
      </c>
      <c r="D126" s="113">
        <v>2</v>
      </c>
      <c r="E126" s="57" t="s">
        <v>999</v>
      </c>
      <c r="F126" s="113">
        <v>15</v>
      </c>
      <c r="G126" s="57" t="s">
        <v>1000</v>
      </c>
      <c r="H126" s="82" t="s">
        <v>992</v>
      </c>
      <c r="I126" s="72" t="s">
        <v>1001</v>
      </c>
      <c r="J126" s="46"/>
      <c r="K126" s="46"/>
      <c r="L126" s="46"/>
    </row>
    <row r="127" spans="1:12" ht="15">
      <c r="A127" s="57" t="s">
        <v>1002</v>
      </c>
      <c r="B127" s="113">
        <v>12</v>
      </c>
      <c r="C127" s="57" t="s">
        <v>358</v>
      </c>
      <c r="D127" s="113">
        <v>3</v>
      </c>
      <c r="E127" s="57" t="s">
        <v>1003</v>
      </c>
      <c r="F127" s="113">
        <v>16</v>
      </c>
      <c r="G127" s="57" t="s">
        <v>1004</v>
      </c>
      <c r="H127" s="82" t="s">
        <v>992</v>
      </c>
      <c r="I127" s="72" t="s">
        <v>1005</v>
      </c>
      <c r="J127" s="46"/>
      <c r="K127" s="46"/>
      <c r="L127" s="46"/>
    </row>
    <row r="128" spans="1:12" ht="15">
      <c r="A128" s="57" t="s">
        <v>1006</v>
      </c>
      <c r="B128" s="113">
        <v>13</v>
      </c>
      <c r="C128" s="57" t="s">
        <v>360</v>
      </c>
      <c r="D128" s="113">
        <v>4</v>
      </c>
      <c r="E128" s="57" t="s">
        <v>416</v>
      </c>
      <c r="F128" s="113">
        <v>17</v>
      </c>
      <c r="G128" s="57" t="s">
        <v>418</v>
      </c>
      <c r="H128" s="82" t="s">
        <v>992</v>
      </c>
      <c r="I128" s="83" t="s">
        <v>1007</v>
      </c>
      <c r="J128" s="46"/>
      <c r="K128" s="46"/>
      <c r="L128" s="46"/>
    </row>
    <row r="129" spans="1:12" ht="15">
      <c r="A129" s="57" t="s">
        <v>1008</v>
      </c>
      <c r="B129" s="113">
        <v>14</v>
      </c>
      <c r="C129" s="57" t="s">
        <v>1009</v>
      </c>
      <c r="D129" s="113">
        <v>5</v>
      </c>
      <c r="E129" s="57" t="s">
        <v>424</v>
      </c>
      <c r="F129" s="113">
        <v>18</v>
      </c>
      <c r="G129" s="57" t="s">
        <v>420</v>
      </c>
      <c r="H129" s="82" t="s">
        <v>992</v>
      </c>
      <c r="I129" s="72" t="s">
        <v>1010</v>
      </c>
      <c r="J129" s="46"/>
      <c r="K129" s="46"/>
      <c r="L129" s="46"/>
    </row>
    <row r="130" spans="1:12" ht="15">
      <c r="A130" s="57" t="s">
        <v>384</v>
      </c>
      <c r="B130" s="113">
        <v>15</v>
      </c>
      <c r="C130" s="57" t="s">
        <v>459</v>
      </c>
      <c r="D130" s="113">
        <v>6</v>
      </c>
      <c r="E130" s="57" t="s">
        <v>426</v>
      </c>
      <c r="F130" s="113">
        <v>19</v>
      </c>
      <c r="G130" s="57" t="s">
        <v>422</v>
      </c>
      <c r="H130" s="82" t="s">
        <v>992</v>
      </c>
      <c r="I130" s="72" t="s">
        <v>1011</v>
      </c>
      <c r="J130" s="46"/>
      <c r="K130" s="46"/>
      <c r="L130" s="46"/>
    </row>
    <row r="131" spans="1:12" ht="15">
      <c r="A131" s="57" t="s">
        <v>1012</v>
      </c>
      <c r="B131" s="113">
        <v>16</v>
      </c>
      <c r="C131" s="57" t="s">
        <v>366</v>
      </c>
      <c r="D131" s="113">
        <v>7</v>
      </c>
      <c r="E131" s="57" t="s">
        <v>428</v>
      </c>
      <c r="F131" s="113">
        <v>20</v>
      </c>
      <c r="G131" s="100" t="s">
        <v>1013</v>
      </c>
      <c r="H131" s="98"/>
      <c r="I131" s="83"/>
      <c r="J131" s="46"/>
      <c r="K131" s="46"/>
      <c r="L131" s="46"/>
    </row>
    <row r="132" spans="1:12" ht="15">
      <c r="A132" s="57" t="s">
        <v>1014</v>
      </c>
      <c r="B132" s="113">
        <v>17</v>
      </c>
      <c r="C132" s="57" t="s">
        <v>368</v>
      </c>
      <c r="D132" s="113">
        <v>8</v>
      </c>
      <c r="E132" s="57" t="s">
        <v>1015</v>
      </c>
      <c r="F132" s="113">
        <v>21</v>
      </c>
      <c r="G132" s="100" t="s">
        <v>1016</v>
      </c>
      <c r="H132" s="98"/>
      <c r="I132" s="83"/>
      <c r="J132" s="46"/>
      <c r="K132" s="46"/>
      <c r="L132" s="46"/>
    </row>
    <row r="133" spans="1:12" ht="15">
      <c r="A133" s="57" t="s">
        <v>1017</v>
      </c>
      <c r="B133" s="113">
        <v>18</v>
      </c>
      <c r="C133" s="57" t="s">
        <v>370</v>
      </c>
      <c r="D133" s="113">
        <v>9</v>
      </c>
      <c r="E133" s="57" t="s">
        <v>1018</v>
      </c>
      <c r="F133" s="113">
        <v>22</v>
      </c>
      <c r="G133" s="100" t="s">
        <v>1019</v>
      </c>
      <c r="H133" s="93" t="s">
        <v>1020</v>
      </c>
      <c r="I133" s="72" t="s">
        <v>1021</v>
      </c>
      <c r="J133" s="46"/>
      <c r="K133" s="46"/>
      <c r="L133" s="46"/>
    </row>
    <row r="134" spans="1:12" ht="15">
      <c r="A134" s="57" t="s">
        <v>1022</v>
      </c>
      <c r="B134" s="113">
        <v>19</v>
      </c>
      <c r="C134" s="57" t="s">
        <v>1023</v>
      </c>
      <c r="D134" s="113">
        <v>10</v>
      </c>
      <c r="E134" s="57" t="s">
        <v>1024</v>
      </c>
      <c r="F134" s="113"/>
      <c r="G134" s="46"/>
      <c r="H134" s="93" t="s">
        <v>1020</v>
      </c>
      <c r="I134" s="57" t="s">
        <v>1025</v>
      </c>
      <c r="J134" s="46"/>
      <c r="K134" s="46"/>
      <c r="L134" s="46"/>
    </row>
    <row r="135" spans="1:12" ht="15">
      <c r="A135" s="57" t="s">
        <v>1026</v>
      </c>
      <c r="B135" s="113">
        <v>20</v>
      </c>
      <c r="C135" s="57" t="s">
        <v>375</v>
      </c>
      <c r="D135" s="113"/>
      <c r="E135" s="57"/>
      <c r="F135" s="113"/>
      <c r="G135" s="57"/>
      <c r="H135" s="101" t="s">
        <v>1020</v>
      </c>
      <c r="I135" s="102" t="s">
        <v>1027</v>
      </c>
      <c r="J135" s="46"/>
      <c r="K135" s="46"/>
      <c r="L135" s="46"/>
    </row>
    <row r="136" spans="1:12" ht="15">
      <c r="A136" s="57" t="s">
        <v>1028</v>
      </c>
      <c r="B136" s="113">
        <v>21</v>
      </c>
      <c r="C136" s="57" t="s">
        <v>377</v>
      </c>
      <c r="D136" s="113"/>
      <c r="E136" s="76" t="s">
        <v>1029</v>
      </c>
      <c r="F136" s="113"/>
      <c r="G136" s="57"/>
      <c r="H136" s="101" t="s">
        <v>1020</v>
      </c>
      <c r="I136" s="102" t="s">
        <v>1030</v>
      </c>
      <c r="J136" s="46"/>
      <c r="K136" s="46"/>
      <c r="L136" s="46"/>
    </row>
    <row r="137" spans="1:12" ht="15">
      <c r="A137" s="57" t="s">
        <v>386</v>
      </c>
      <c r="B137" s="113">
        <v>22</v>
      </c>
      <c r="C137" s="57" t="s">
        <v>379</v>
      </c>
      <c r="D137" s="113">
        <v>1</v>
      </c>
      <c r="E137" s="72" t="s">
        <v>1031</v>
      </c>
      <c r="F137" s="113"/>
      <c r="G137" s="57"/>
      <c r="H137" s="98"/>
      <c r="I137" s="83"/>
      <c r="J137" s="46"/>
      <c r="K137" s="46"/>
      <c r="L137" s="46"/>
    </row>
    <row r="138" spans="1:12" ht="15">
      <c r="A138" s="97" t="s">
        <v>1032</v>
      </c>
      <c r="B138" s="113">
        <v>23</v>
      </c>
      <c r="C138" s="57" t="s">
        <v>381</v>
      </c>
      <c r="D138" s="113"/>
      <c r="E138" s="57"/>
      <c r="F138" s="113"/>
      <c r="G138" s="57"/>
      <c r="H138" s="82" t="s">
        <v>1033</v>
      </c>
      <c r="I138" s="50" t="s">
        <v>1034</v>
      </c>
      <c r="J138" s="46"/>
      <c r="K138" s="46"/>
      <c r="L138" s="46"/>
    </row>
    <row r="139" spans="1:12" ht="15">
      <c r="A139" s="97" t="s">
        <v>1035</v>
      </c>
      <c r="B139" s="113">
        <v>24</v>
      </c>
      <c r="C139" s="57" t="s">
        <v>392</v>
      </c>
      <c r="D139" s="113"/>
      <c r="E139" s="46"/>
      <c r="F139" s="113"/>
      <c r="G139" s="57"/>
      <c r="H139" s="82" t="s">
        <v>1033</v>
      </c>
      <c r="I139" s="50" t="s">
        <v>1036</v>
      </c>
      <c r="J139" s="46"/>
      <c r="K139" s="46"/>
      <c r="L139" s="46"/>
    </row>
    <row r="140" spans="1:12" ht="15">
      <c r="A140" s="103" t="s">
        <v>1037</v>
      </c>
      <c r="B140" s="113">
        <v>25</v>
      </c>
      <c r="C140" s="57" t="s">
        <v>394</v>
      </c>
      <c r="D140" s="113"/>
      <c r="E140" s="46"/>
      <c r="F140" s="113"/>
      <c r="G140" s="57"/>
      <c r="H140" s="104"/>
      <c r="I140" s="72"/>
      <c r="J140" s="46"/>
      <c r="K140" s="46"/>
      <c r="L140" s="46"/>
    </row>
    <row r="141" spans="1:12" ht="15">
      <c r="A141" s="46"/>
      <c r="B141" s="113">
        <v>26</v>
      </c>
      <c r="C141" s="57" t="s">
        <v>388</v>
      </c>
      <c r="D141" s="113"/>
      <c r="E141" s="46"/>
      <c r="F141" s="113"/>
      <c r="G141" s="57"/>
      <c r="H141" s="101" t="s">
        <v>1038</v>
      </c>
      <c r="I141" s="72" t="s">
        <v>1039</v>
      </c>
      <c r="J141" s="46"/>
      <c r="K141" s="46"/>
      <c r="L141" s="46"/>
    </row>
    <row r="142" spans="1:12" ht="15">
      <c r="A142" s="76" t="s">
        <v>1040</v>
      </c>
      <c r="B142" s="113">
        <v>27</v>
      </c>
      <c r="C142" s="57" t="s">
        <v>390</v>
      </c>
      <c r="D142" s="113"/>
      <c r="E142" s="46"/>
      <c r="F142" s="113"/>
      <c r="G142" s="57"/>
      <c r="H142" s="93" t="s">
        <v>1038</v>
      </c>
      <c r="I142" s="72" t="s">
        <v>1041</v>
      </c>
      <c r="J142" s="46"/>
      <c r="K142" s="46"/>
      <c r="L142" s="46"/>
    </row>
    <row r="143" spans="1:12" ht="15">
      <c r="A143" s="103" t="s">
        <v>1042</v>
      </c>
      <c r="B143" s="113">
        <v>28</v>
      </c>
      <c r="C143" s="57" t="s">
        <v>559</v>
      </c>
      <c r="D143" s="113"/>
      <c r="E143" s="57"/>
      <c r="F143" s="113"/>
      <c r="G143" s="57"/>
      <c r="H143" s="98"/>
      <c r="I143" s="57"/>
      <c r="J143" s="46"/>
      <c r="K143" s="46"/>
      <c r="L143" s="46"/>
    </row>
    <row r="144" spans="1:12" ht="15">
      <c r="A144" s="103" t="s">
        <v>1043</v>
      </c>
      <c r="B144" s="113">
        <v>29</v>
      </c>
      <c r="C144" s="57" t="s">
        <v>1044</v>
      </c>
      <c r="D144" s="113"/>
      <c r="E144" s="57"/>
      <c r="F144" s="113"/>
      <c r="G144" s="57"/>
      <c r="H144" s="73"/>
      <c r="I144" s="73"/>
      <c r="J144" s="46"/>
      <c r="K144" s="46"/>
      <c r="L144" s="46"/>
    </row>
    <row r="145" spans="1:12" ht="15">
      <c r="A145" s="103" t="s">
        <v>1045</v>
      </c>
      <c r="B145" s="113">
        <v>30</v>
      </c>
      <c r="C145" s="57" t="s">
        <v>599</v>
      </c>
      <c r="D145" s="113"/>
      <c r="E145" s="57"/>
      <c r="F145" s="113"/>
      <c r="G145" s="57"/>
      <c r="H145" s="46"/>
      <c r="I145" s="46"/>
      <c r="J145" s="46"/>
      <c r="K145" s="46"/>
      <c r="L145" s="46"/>
    </row>
    <row r="146" spans="1:12" ht="15">
      <c r="A146" s="103" t="s">
        <v>1046</v>
      </c>
      <c r="B146" s="113">
        <v>31</v>
      </c>
      <c r="C146" s="57" t="s">
        <v>487</v>
      </c>
      <c r="D146" s="113"/>
      <c r="E146" s="57"/>
      <c r="F146" s="113"/>
      <c r="G146" s="57"/>
      <c r="H146" s="46"/>
      <c r="I146" s="46"/>
      <c r="J146" s="46"/>
      <c r="K146" s="46"/>
      <c r="L146" s="46"/>
    </row>
    <row r="147" spans="1:12" ht="15">
      <c r="A147" s="103" t="s">
        <v>1047</v>
      </c>
      <c r="B147" s="113">
        <v>32</v>
      </c>
      <c r="C147" s="57" t="s">
        <v>1048</v>
      </c>
      <c r="D147" s="113"/>
      <c r="E147" s="57"/>
      <c r="F147" s="113"/>
      <c r="G147" s="57"/>
      <c r="H147" s="88"/>
      <c r="I147" s="57"/>
      <c r="J147" s="46"/>
      <c r="K147" s="46"/>
      <c r="L147" s="46"/>
    </row>
    <row r="148" spans="1:12" ht="15">
      <c r="A148" s="103" t="s">
        <v>1049</v>
      </c>
      <c r="B148" s="113">
        <v>33</v>
      </c>
      <c r="C148" s="57" t="s">
        <v>1050</v>
      </c>
      <c r="D148" s="113"/>
      <c r="E148" s="57"/>
      <c r="F148" s="113"/>
      <c r="G148" s="46"/>
      <c r="H148" s="88"/>
      <c r="I148" s="57"/>
      <c r="J148" s="46"/>
      <c r="K148" s="46"/>
      <c r="L148" s="46"/>
    </row>
    <row r="149" spans="1:12" ht="15">
      <c r="A149" s="46"/>
      <c r="B149" s="113">
        <v>34</v>
      </c>
      <c r="C149" s="57" t="s">
        <v>576</v>
      </c>
      <c r="D149" s="113"/>
      <c r="E149" s="72"/>
      <c r="F149" s="113"/>
      <c r="G149" s="46"/>
      <c r="H149" s="88"/>
      <c r="I149" s="57"/>
      <c r="J149" s="46"/>
      <c r="K149" s="46"/>
      <c r="L149" s="46"/>
    </row>
    <row r="150" spans="1:12" ht="15">
      <c r="A150" s="46"/>
      <c r="B150" s="113">
        <v>35</v>
      </c>
      <c r="C150" s="105" t="s">
        <v>539</v>
      </c>
      <c r="D150" s="113"/>
      <c r="E150" s="72"/>
      <c r="F150" s="113"/>
      <c r="G150" s="46"/>
      <c r="H150" s="46"/>
      <c r="I150" s="46"/>
      <c r="J150" s="46"/>
      <c r="K150" s="46"/>
      <c r="L150" s="46"/>
    </row>
    <row r="151" spans="1:12" ht="15">
      <c r="A151" s="46"/>
      <c r="B151" s="113">
        <v>36</v>
      </c>
      <c r="C151" s="105" t="s">
        <v>602</v>
      </c>
      <c r="D151" s="113"/>
      <c r="E151" s="72"/>
      <c r="F151" s="113"/>
      <c r="G151" s="46"/>
      <c r="H151" s="46"/>
      <c r="I151" s="46"/>
      <c r="J151" s="46"/>
      <c r="K151" s="46"/>
      <c r="L151" s="46"/>
    </row>
    <row r="152" spans="1:12" ht="14.25">
      <c r="A152" s="46"/>
      <c r="B152" s="113">
        <v>37</v>
      </c>
      <c r="C152" s="105" t="s">
        <v>485</v>
      </c>
      <c r="D152" s="113"/>
      <c r="E152" s="46"/>
      <c r="F152" s="113"/>
      <c r="G152" s="46"/>
      <c r="H152" s="46"/>
      <c r="I152" s="46"/>
      <c r="J152" s="46"/>
      <c r="K152" s="46"/>
      <c r="L152" s="46"/>
    </row>
    <row r="153" spans="1:12" ht="15">
      <c r="A153" s="57"/>
      <c r="B153" s="114">
        <v>38</v>
      </c>
      <c r="C153" s="105" t="s">
        <v>1051</v>
      </c>
      <c r="D153" s="114"/>
      <c r="E153" s="46"/>
      <c r="F153" s="114"/>
      <c r="G153" s="46"/>
      <c r="H153" s="46"/>
      <c r="I153" s="46"/>
      <c r="J153" s="46"/>
      <c r="K153" s="46"/>
      <c r="L153" s="46"/>
    </row>
  </sheetData>
  <mergeCells count="1">
    <mergeCell ref="A1:C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3"/>
  <sheetViews>
    <sheetView topLeftCell="A15" workbookViewId="0">
      <selection activeCell="B18" sqref="B18"/>
    </sheetView>
  </sheetViews>
  <sheetFormatPr defaultRowHeight="12.75"/>
  <cols>
    <col min="1" max="1" width="5.140625" style="164" customWidth="1"/>
    <col min="2" max="2" width="10.5703125" style="164" customWidth="1"/>
    <col min="3" max="4" width="36.28515625" style="164" customWidth="1"/>
    <col min="5" max="5" width="54" customWidth="1"/>
  </cols>
  <sheetData>
    <row r="1" spans="1:4">
      <c r="A1" s="115" t="s">
        <v>1052</v>
      </c>
      <c r="B1" s="115" t="s">
        <v>1053</v>
      </c>
      <c r="C1" s="116" t="s">
        <v>1054</v>
      </c>
      <c r="D1" s="168"/>
    </row>
    <row r="2" spans="1:4">
      <c r="A2" s="115"/>
      <c r="B2" s="115" t="s">
        <v>1055</v>
      </c>
      <c r="C2" s="116"/>
      <c r="D2" s="168"/>
    </row>
    <row r="3" spans="1:4">
      <c r="A3" s="117"/>
      <c r="B3" s="117"/>
      <c r="C3" s="117"/>
      <c r="D3" s="166"/>
    </row>
    <row r="4" spans="1:4">
      <c r="A4" s="118" t="s">
        <v>41</v>
      </c>
      <c r="B4" s="23"/>
      <c r="C4" s="119" t="s">
        <v>42</v>
      </c>
      <c r="D4" s="169"/>
    </row>
    <row r="5" spans="1:4">
      <c r="A5" s="120">
        <v>1</v>
      </c>
      <c r="B5" s="23" t="s">
        <v>44</v>
      </c>
      <c r="C5" s="121" t="s">
        <v>45</v>
      </c>
      <c r="D5" s="170"/>
    </row>
    <row r="6" spans="1:4">
      <c r="A6" s="120">
        <v>2</v>
      </c>
      <c r="B6" s="23" t="s">
        <v>48</v>
      </c>
      <c r="C6" s="121" t="s">
        <v>49</v>
      </c>
      <c r="D6" s="170"/>
    </row>
    <row r="7" spans="1:4">
      <c r="A7" s="120">
        <v>3</v>
      </c>
      <c r="B7" s="23" t="s">
        <v>469</v>
      </c>
      <c r="C7" s="121" t="s">
        <v>470</v>
      </c>
      <c r="D7" s="170"/>
    </row>
    <row r="8" spans="1:4">
      <c r="A8" s="120">
        <v>4</v>
      </c>
      <c r="B8" s="23" t="s">
        <v>51</v>
      </c>
      <c r="C8" s="121" t="s">
        <v>52</v>
      </c>
      <c r="D8" s="170"/>
    </row>
    <row r="9" spans="1:4">
      <c r="A9" s="120">
        <v>5</v>
      </c>
      <c r="B9" s="23" t="s">
        <v>53</v>
      </c>
      <c r="C9" s="121" t="s">
        <v>54</v>
      </c>
      <c r="D9" s="170"/>
    </row>
    <row r="10" spans="1:4">
      <c r="A10" s="120">
        <v>6</v>
      </c>
      <c r="B10" s="23" t="s">
        <v>441</v>
      </c>
      <c r="C10" s="121" t="s">
        <v>442</v>
      </c>
      <c r="D10" s="170"/>
    </row>
    <row r="11" spans="1:4">
      <c r="A11" s="120">
        <v>7</v>
      </c>
      <c r="B11" s="23" t="s">
        <v>471</v>
      </c>
      <c r="C11" s="121" t="s">
        <v>472</v>
      </c>
      <c r="D11" s="170"/>
    </row>
    <row r="12" spans="1:4">
      <c r="A12" s="120">
        <v>8</v>
      </c>
      <c r="B12" s="23" t="s">
        <v>473</v>
      </c>
      <c r="C12" s="121" t="s">
        <v>474</v>
      </c>
      <c r="D12" s="170"/>
    </row>
    <row r="13" spans="1:4">
      <c r="A13" s="120">
        <v>9</v>
      </c>
      <c r="B13" s="23" t="s">
        <v>475</v>
      </c>
      <c r="C13" s="121" t="s">
        <v>476</v>
      </c>
      <c r="D13" s="170"/>
    </row>
    <row r="14" spans="1:4">
      <c r="A14" s="120">
        <v>10</v>
      </c>
      <c r="B14" s="23" t="s">
        <v>509</v>
      </c>
      <c r="C14" s="121" t="s">
        <v>489</v>
      </c>
      <c r="D14" s="170"/>
    </row>
    <row r="15" spans="1:4">
      <c r="A15" s="120">
        <v>11</v>
      </c>
      <c r="B15" s="23" t="s">
        <v>510</v>
      </c>
      <c r="C15" s="121" t="s">
        <v>490</v>
      </c>
      <c r="D15" s="170"/>
    </row>
    <row r="16" spans="1:4">
      <c r="A16" s="120">
        <v>12</v>
      </c>
      <c r="B16" s="23" t="s">
        <v>511</v>
      </c>
      <c r="C16" s="121" t="s">
        <v>488</v>
      </c>
      <c r="D16" s="170"/>
    </row>
    <row r="17" spans="1:5" ht="13.5" thickBot="1">
      <c r="A17" s="118" t="s">
        <v>55</v>
      </c>
      <c r="B17" s="23"/>
      <c r="C17" s="119" t="s">
        <v>56</v>
      </c>
      <c r="D17" s="169"/>
    </row>
    <row r="18" spans="1:5" ht="15.75" thickBot="1">
      <c r="A18" s="120">
        <v>1</v>
      </c>
      <c r="B18" s="23" t="s">
        <v>57</v>
      </c>
      <c r="C18" s="121" t="s">
        <v>58</v>
      </c>
      <c r="D18" s="7" t="s">
        <v>58</v>
      </c>
      <c r="E18" s="21" t="s">
        <v>537</v>
      </c>
    </row>
    <row r="19" spans="1:5" ht="13.5" thickBot="1">
      <c r="A19" s="120">
        <v>2</v>
      </c>
      <c r="B19" s="23" t="s">
        <v>59</v>
      </c>
      <c r="C19" s="121" t="s">
        <v>60</v>
      </c>
      <c r="D19" s="11" t="s">
        <v>60</v>
      </c>
    </row>
    <row r="20" spans="1:5" ht="13.5" thickBot="1">
      <c r="A20" s="120">
        <v>3</v>
      </c>
      <c r="B20" s="23" t="s">
        <v>61</v>
      </c>
      <c r="C20" s="121" t="s">
        <v>62</v>
      </c>
      <c r="D20" s="11" t="s">
        <v>62</v>
      </c>
    </row>
    <row r="21" spans="1:5" ht="13.5" thickBot="1">
      <c r="A21" s="120">
        <v>4</v>
      </c>
      <c r="B21" s="23" t="s">
        <v>63</v>
      </c>
      <c r="C21" s="121" t="s">
        <v>64</v>
      </c>
      <c r="D21" s="11" t="s">
        <v>64</v>
      </c>
    </row>
    <row r="22" spans="1:5" ht="15.75" thickBot="1">
      <c r="A22" s="120">
        <v>5</v>
      </c>
      <c r="B22" s="23" t="s">
        <v>65</v>
      </c>
      <c r="C22" s="121" t="s">
        <v>66</v>
      </c>
      <c r="D22" s="18" t="s">
        <v>66</v>
      </c>
    </row>
    <row r="23" spans="1:5" ht="13.5" thickBot="1">
      <c r="A23" s="120">
        <v>6</v>
      </c>
      <c r="B23" s="23" t="s">
        <v>67</v>
      </c>
      <c r="C23" s="121" t="s">
        <v>68</v>
      </c>
      <c r="D23" s="11" t="s">
        <v>68</v>
      </c>
    </row>
    <row r="24" spans="1:5" ht="15.75" thickBot="1">
      <c r="A24" s="120">
        <v>7</v>
      </c>
      <c r="B24" s="23" t="s">
        <v>69</v>
      </c>
      <c r="C24" s="121" t="s">
        <v>70</v>
      </c>
      <c r="D24" s="7" t="s">
        <v>70</v>
      </c>
    </row>
    <row r="25" spans="1:5" ht="15.75" thickBot="1">
      <c r="A25" s="120">
        <v>8</v>
      </c>
      <c r="B25" s="23" t="s">
        <v>71</v>
      </c>
      <c r="C25" s="121" t="s">
        <v>72</v>
      </c>
      <c r="D25" s="1" t="s">
        <v>72</v>
      </c>
    </row>
    <row r="26" spans="1:5" ht="15.75" thickBot="1">
      <c r="A26" s="120">
        <v>9</v>
      </c>
      <c r="B26" s="23" t="s">
        <v>73</v>
      </c>
      <c r="C26" s="121" t="s">
        <v>74</v>
      </c>
      <c r="D26" s="7" t="s">
        <v>74</v>
      </c>
    </row>
    <row r="27" spans="1:5" ht="15.75" thickBot="1">
      <c r="A27" s="120">
        <v>10</v>
      </c>
      <c r="B27" s="23" t="s">
        <v>75</v>
      </c>
      <c r="C27" s="121" t="s">
        <v>76</v>
      </c>
      <c r="D27" s="18" t="s">
        <v>76</v>
      </c>
    </row>
    <row r="28" spans="1:5" ht="15.75" thickBot="1">
      <c r="A28" s="120">
        <v>11</v>
      </c>
      <c r="B28" s="23" t="s">
        <v>77</v>
      </c>
      <c r="C28" s="121" t="s">
        <v>78</v>
      </c>
      <c r="D28" s="7" t="s">
        <v>78</v>
      </c>
    </row>
    <row r="29" spans="1:5" ht="15.75" thickBot="1">
      <c r="A29" s="120">
        <v>12</v>
      </c>
      <c r="B29" s="23" t="s">
        <v>532</v>
      </c>
      <c r="C29" s="121" t="s">
        <v>519</v>
      </c>
      <c r="D29" s="18" t="s">
        <v>519</v>
      </c>
    </row>
    <row r="30" spans="1:5" ht="15.75" thickBot="1">
      <c r="A30" s="120">
        <v>13</v>
      </c>
      <c r="B30" s="23" t="s">
        <v>533</v>
      </c>
      <c r="C30" s="121" t="s">
        <v>520</v>
      </c>
      <c r="D30" s="18" t="s">
        <v>520</v>
      </c>
    </row>
    <row r="31" spans="1:5" ht="15.75" thickBot="1">
      <c r="A31" s="120">
        <v>14</v>
      </c>
      <c r="B31" s="23" t="s">
        <v>512</v>
      </c>
      <c r="C31" s="121" t="s">
        <v>502</v>
      </c>
      <c r="D31" s="18" t="s">
        <v>502</v>
      </c>
    </row>
    <row r="32" spans="1:5" ht="15.75" thickBot="1">
      <c r="A32" s="120">
        <v>15</v>
      </c>
      <c r="B32" s="23" t="s">
        <v>584</v>
      </c>
      <c r="C32" s="121" t="s">
        <v>503</v>
      </c>
      <c r="D32" s="18" t="s">
        <v>503</v>
      </c>
    </row>
    <row r="33" spans="1:4" ht="15.75" thickBot="1">
      <c r="A33" s="120">
        <v>16</v>
      </c>
      <c r="B33" s="23" t="s">
        <v>79</v>
      </c>
      <c r="C33" s="121" t="s">
        <v>80</v>
      </c>
      <c r="D33" s="18" t="s">
        <v>80</v>
      </c>
    </row>
    <row r="34" spans="1:4" ht="15.75" thickBot="1">
      <c r="A34" s="120">
        <v>17</v>
      </c>
      <c r="B34" s="23" t="s">
        <v>81</v>
      </c>
      <c r="C34" s="121" t="s">
        <v>82</v>
      </c>
      <c r="D34" s="18" t="s">
        <v>82</v>
      </c>
    </row>
    <row r="35" spans="1:4" ht="15.75" thickBot="1">
      <c r="A35" s="120">
        <v>18</v>
      </c>
      <c r="B35" s="23" t="s">
        <v>515</v>
      </c>
      <c r="C35" s="121" t="s">
        <v>504</v>
      </c>
      <c r="D35" s="18" t="s">
        <v>504</v>
      </c>
    </row>
    <row r="36" spans="1:4" ht="15.75" thickBot="1">
      <c r="A36" s="120">
        <v>19</v>
      </c>
      <c r="B36" s="23" t="s">
        <v>516</v>
      </c>
      <c r="C36" s="121" t="s">
        <v>505</v>
      </c>
      <c r="D36" s="18" t="s">
        <v>505</v>
      </c>
    </row>
    <row r="37" spans="1:4" ht="15.75" thickBot="1">
      <c r="A37" s="120">
        <v>20</v>
      </c>
      <c r="B37" s="23" t="s">
        <v>517</v>
      </c>
      <c r="C37" s="121" t="s">
        <v>513</v>
      </c>
      <c r="D37" s="18" t="s">
        <v>513</v>
      </c>
    </row>
    <row r="38" spans="1:4" ht="15.75" thickBot="1">
      <c r="A38" s="120">
        <v>21</v>
      </c>
      <c r="B38" s="23" t="s">
        <v>518</v>
      </c>
      <c r="C38" s="121" t="s">
        <v>514</v>
      </c>
      <c r="D38" s="18" t="s">
        <v>514</v>
      </c>
    </row>
    <row r="39" spans="1:4" ht="15.75" thickBot="1">
      <c r="A39" s="120">
        <v>22</v>
      </c>
      <c r="B39" s="23" t="s">
        <v>83</v>
      </c>
      <c r="C39" s="121" t="s">
        <v>84</v>
      </c>
      <c r="D39" s="7" t="s">
        <v>84</v>
      </c>
    </row>
    <row r="40" spans="1:4" ht="15.75" thickBot="1">
      <c r="A40" s="120">
        <v>23</v>
      </c>
      <c r="B40" s="23" t="s">
        <v>85</v>
      </c>
      <c r="C40" s="121" t="s">
        <v>86</v>
      </c>
      <c r="D40" s="7" t="s">
        <v>86</v>
      </c>
    </row>
    <row r="41" spans="1:4" ht="30.75" thickBot="1">
      <c r="A41" s="120">
        <v>24</v>
      </c>
      <c r="B41" s="23" t="s">
        <v>87</v>
      </c>
      <c r="C41" s="121" t="s">
        <v>88</v>
      </c>
      <c r="D41" s="1" t="s">
        <v>88</v>
      </c>
    </row>
    <row r="42" spans="1:4" ht="19.5" customHeight="1" thickBot="1">
      <c r="A42" s="120">
        <v>25</v>
      </c>
      <c r="B42" s="23" t="s">
        <v>437</v>
      </c>
      <c r="C42" s="121" t="s">
        <v>438</v>
      </c>
      <c r="D42" s="1" t="s">
        <v>438</v>
      </c>
    </row>
    <row r="43" spans="1:4" ht="15.75" thickBot="1">
      <c r="A43" s="120">
        <v>26</v>
      </c>
      <c r="B43" s="23" t="s">
        <v>89</v>
      </c>
      <c r="C43" s="121" t="s">
        <v>90</v>
      </c>
      <c r="D43" s="7" t="s">
        <v>90</v>
      </c>
    </row>
    <row r="44" spans="1:4" ht="15.75" thickBot="1">
      <c r="A44" s="120">
        <v>27</v>
      </c>
      <c r="B44" s="23" t="s">
        <v>91</v>
      </c>
      <c r="C44" s="121" t="s">
        <v>92</v>
      </c>
      <c r="D44" s="7" t="s">
        <v>92</v>
      </c>
    </row>
    <row r="45" spans="1:4" ht="15.75" thickBot="1">
      <c r="A45" s="120">
        <v>28</v>
      </c>
      <c r="B45" s="23" t="s">
        <v>93</v>
      </c>
      <c r="C45" s="121" t="s">
        <v>94</v>
      </c>
      <c r="D45" s="18" t="s">
        <v>94</v>
      </c>
    </row>
    <row r="46" spans="1:4" ht="15.75" thickBot="1">
      <c r="A46" s="120">
        <v>29</v>
      </c>
      <c r="B46" s="23" t="s">
        <v>95</v>
      </c>
      <c r="C46" s="121" t="s">
        <v>96</v>
      </c>
      <c r="D46" s="7" t="s">
        <v>96</v>
      </c>
    </row>
    <row r="47" spans="1:4" ht="15.75" thickBot="1">
      <c r="A47" s="120">
        <v>30</v>
      </c>
      <c r="B47" s="23" t="s">
        <v>97</v>
      </c>
      <c r="C47" s="121" t="s">
        <v>98</v>
      </c>
      <c r="D47" s="7" t="s">
        <v>98</v>
      </c>
    </row>
    <row r="48" spans="1:4" ht="15.75" thickBot="1">
      <c r="A48" s="120">
        <v>31</v>
      </c>
      <c r="B48" s="23" t="s">
        <v>99</v>
      </c>
      <c r="C48" s="121" t="s">
        <v>506</v>
      </c>
      <c r="D48" s="18" t="s">
        <v>506</v>
      </c>
    </row>
    <row r="49" spans="1:5" ht="15">
      <c r="A49" s="120">
        <v>32</v>
      </c>
      <c r="B49" s="23" t="s">
        <v>439</v>
      </c>
      <c r="C49" s="121" t="s">
        <v>440</v>
      </c>
      <c r="D49" s="18" t="s">
        <v>440</v>
      </c>
      <c r="E49" s="18" t="s">
        <v>100</v>
      </c>
    </row>
    <row r="50" spans="1:5">
      <c r="A50" s="120">
        <v>33</v>
      </c>
      <c r="B50" s="23" t="s">
        <v>429</v>
      </c>
      <c r="C50" s="121" t="s">
        <v>550</v>
      </c>
      <c r="D50" s="6" t="s">
        <v>430</v>
      </c>
    </row>
    <row r="51" spans="1:5" ht="13.5" thickBot="1">
      <c r="A51" s="120">
        <v>34</v>
      </c>
      <c r="B51" s="23" t="s">
        <v>431</v>
      </c>
      <c r="C51" s="121" t="s">
        <v>551</v>
      </c>
      <c r="D51" s="6" t="s">
        <v>432</v>
      </c>
    </row>
    <row r="52" spans="1:5" ht="15.75" thickBot="1">
      <c r="A52" s="120">
        <v>35</v>
      </c>
      <c r="B52" s="23" t="s">
        <v>101</v>
      </c>
      <c r="C52" s="124" t="s">
        <v>585</v>
      </c>
      <c r="D52" s="18" t="s">
        <v>102</v>
      </c>
    </row>
    <row r="53" spans="1:5" ht="15.75" thickBot="1">
      <c r="A53" s="120">
        <v>36</v>
      </c>
      <c r="B53" s="23" t="s">
        <v>103</v>
      </c>
      <c r="C53" s="50" t="s">
        <v>104</v>
      </c>
      <c r="D53" s="18" t="s">
        <v>104</v>
      </c>
    </row>
    <row r="54" spans="1:5" ht="15.75" thickBot="1">
      <c r="A54" s="120">
        <v>37</v>
      </c>
      <c r="B54" s="23" t="s">
        <v>105</v>
      </c>
      <c r="C54" s="121" t="s">
        <v>507</v>
      </c>
      <c r="D54" s="18" t="s">
        <v>106</v>
      </c>
    </row>
    <row r="55" spans="1:5" ht="15.75" thickBot="1">
      <c r="A55" s="120">
        <v>38</v>
      </c>
      <c r="B55" s="23" t="s">
        <v>107</v>
      </c>
      <c r="C55" s="121" t="s">
        <v>108</v>
      </c>
      <c r="D55" s="18" t="s">
        <v>108</v>
      </c>
    </row>
    <row r="56" spans="1:5" ht="15.75" thickBot="1">
      <c r="A56" s="120">
        <v>39</v>
      </c>
      <c r="B56" s="23" t="s">
        <v>109</v>
      </c>
      <c r="C56" s="121" t="s">
        <v>110</v>
      </c>
      <c r="D56" s="18" t="s">
        <v>110</v>
      </c>
    </row>
    <row r="57" spans="1:5" ht="15.75" thickBot="1">
      <c r="A57" s="120">
        <v>40</v>
      </c>
      <c r="B57" s="23" t="s">
        <v>111</v>
      </c>
      <c r="C57" s="121" t="s">
        <v>728</v>
      </c>
      <c r="D57" s="7" t="s">
        <v>112</v>
      </c>
    </row>
    <row r="58" spans="1:5" ht="15.75" thickBot="1">
      <c r="A58" s="120">
        <v>41</v>
      </c>
      <c r="B58" s="23" t="s">
        <v>113</v>
      </c>
      <c r="C58" s="121" t="s">
        <v>114</v>
      </c>
      <c r="D58" s="7" t="s">
        <v>114</v>
      </c>
    </row>
    <row r="59" spans="1:5" ht="15.75" thickBot="1">
      <c r="A59" s="120">
        <v>42</v>
      </c>
      <c r="B59" s="23" t="s">
        <v>115</v>
      </c>
      <c r="C59" s="121" t="s">
        <v>116</v>
      </c>
      <c r="D59" s="7" t="s">
        <v>116</v>
      </c>
    </row>
    <row r="60" spans="1:5" ht="15.75" thickBot="1">
      <c r="A60" s="120">
        <v>43</v>
      </c>
      <c r="B60" s="23" t="s">
        <v>117</v>
      </c>
      <c r="C60" s="121" t="s">
        <v>118</v>
      </c>
      <c r="D60" s="18" t="s">
        <v>118</v>
      </c>
    </row>
    <row r="61" spans="1:5" ht="15.75" thickBot="1">
      <c r="A61" s="120">
        <v>44</v>
      </c>
      <c r="B61" s="23" t="s">
        <v>119</v>
      </c>
      <c r="C61" s="121" t="s">
        <v>120</v>
      </c>
      <c r="D61" s="18" t="s">
        <v>120</v>
      </c>
    </row>
    <row r="62" spans="1:5" ht="15.75" thickBot="1">
      <c r="A62" s="120">
        <v>45</v>
      </c>
      <c r="B62" s="23" t="s">
        <v>121</v>
      </c>
      <c r="C62" s="121" t="s">
        <v>122</v>
      </c>
      <c r="D62" s="18" t="s">
        <v>122</v>
      </c>
    </row>
    <row r="63" spans="1:5" ht="15.75" thickBot="1">
      <c r="A63" s="120">
        <v>46</v>
      </c>
      <c r="B63" s="23" t="s">
        <v>123</v>
      </c>
      <c r="C63" s="121" t="s">
        <v>124</v>
      </c>
      <c r="D63" s="18" t="s">
        <v>124</v>
      </c>
    </row>
    <row r="64" spans="1:5" ht="15.75" thickBot="1">
      <c r="A64" s="120">
        <v>47</v>
      </c>
      <c r="B64" s="23" t="s">
        <v>125</v>
      </c>
      <c r="C64" s="121" t="s">
        <v>126</v>
      </c>
      <c r="D64" s="18" t="s">
        <v>126</v>
      </c>
    </row>
    <row r="65" spans="1:4" ht="15.75" thickBot="1">
      <c r="A65" s="120">
        <v>48</v>
      </c>
      <c r="B65" s="23" t="s">
        <v>127</v>
      </c>
      <c r="C65" s="121" t="s">
        <v>128</v>
      </c>
      <c r="D65" s="7" t="s">
        <v>128</v>
      </c>
    </row>
    <row r="66" spans="1:4" ht="15.75" thickBot="1">
      <c r="A66" s="120">
        <v>49</v>
      </c>
      <c r="B66" s="23" t="s">
        <v>129</v>
      </c>
      <c r="C66" s="121" t="s">
        <v>130</v>
      </c>
      <c r="D66" s="7" t="s">
        <v>130</v>
      </c>
    </row>
    <row r="67" spans="1:4" ht="15.75" thickBot="1">
      <c r="A67" s="120">
        <v>50</v>
      </c>
      <c r="B67" s="23" t="s">
        <v>131</v>
      </c>
      <c r="C67" s="121" t="s">
        <v>132</v>
      </c>
      <c r="D67" s="7" t="s">
        <v>132</v>
      </c>
    </row>
    <row r="68" spans="1:4" ht="15">
      <c r="A68" s="120">
        <v>51</v>
      </c>
      <c r="B68" s="23" t="s">
        <v>133</v>
      </c>
      <c r="C68" s="121" t="s">
        <v>134</v>
      </c>
      <c r="D68" s="12" t="s">
        <v>134</v>
      </c>
    </row>
    <row r="69" spans="1:4" ht="15.75" thickBot="1">
      <c r="A69" s="120">
        <v>52</v>
      </c>
      <c r="B69" s="23" t="s">
        <v>135</v>
      </c>
      <c r="C69" s="121" t="s">
        <v>136</v>
      </c>
      <c r="D69" s="24" t="s">
        <v>136</v>
      </c>
    </row>
    <row r="70" spans="1:4" ht="15">
      <c r="A70" s="120">
        <v>53</v>
      </c>
      <c r="B70" s="23" t="s">
        <v>137</v>
      </c>
      <c r="C70" s="121" t="s">
        <v>138</v>
      </c>
      <c r="D70" s="7" t="s">
        <v>138</v>
      </c>
    </row>
    <row r="71" spans="1:4" ht="15.75" thickBot="1">
      <c r="A71" s="120">
        <v>54</v>
      </c>
      <c r="B71" s="23" t="s">
        <v>139</v>
      </c>
      <c r="C71" s="121" t="s">
        <v>140</v>
      </c>
      <c r="D71" s="8" t="s">
        <v>140</v>
      </c>
    </row>
    <row r="72" spans="1:4" ht="15.75" thickBot="1">
      <c r="A72" s="120">
        <v>55</v>
      </c>
      <c r="B72" s="23" t="s">
        <v>141</v>
      </c>
      <c r="C72" s="121" t="s">
        <v>142</v>
      </c>
      <c r="D72" s="13" t="s">
        <v>142</v>
      </c>
    </row>
    <row r="73" spans="1:4" ht="15">
      <c r="A73" s="120">
        <v>56</v>
      </c>
      <c r="B73" s="23" t="s">
        <v>143</v>
      </c>
      <c r="C73" s="121" t="s">
        <v>144</v>
      </c>
      <c r="D73" s="7" t="s">
        <v>144</v>
      </c>
    </row>
    <row r="74" spans="1:4" ht="13.5" thickBot="1">
      <c r="A74" s="120">
        <v>57</v>
      </c>
      <c r="B74" s="23" t="s">
        <v>433</v>
      </c>
      <c r="C74" s="121" t="s">
        <v>434</v>
      </c>
      <c r="D74" s="14" t="s">
        <v>434</v>
      </c>
    </row>
    <row r="75" spans="1:4" ht="15">
      <c r="A75" s="120">
        <v>58</v>
      </c>
      <c r="B75" s="23" t="s">
        <v>145</v>
      </c>
      <c r="C75" s="121" t="s">
        <v>146</v>
      </c>
      <c r="D75" s="12" t="s">
        <v>146</v>
      </c>
    </row>
    <row r="76" spans="1:4" ht="15.75" thickBot="1">
      <c r="A76" s="120">
        <v>59</v>
      </c>
      <c r="B76" s="23" t="s">
        <v>147</v>
      </c>
      <c r="C76" s="121" t="s">
        <v>148</v>
      </c>
      <c r="D76" s="9" t="s">
        <v>148</v>
      </c>
    </row>
    <row r="77" spans="1:4" ht="15.75" thickBot="1">
      <c r="A77" s="120">
        <v>60</v>
      </c>
      <c r="B77" s="23" t="s">
        <v>149</v>
      </c>
      <c r="C77" s="121" t="s">
        <v>150</v>
      </c>
      <c r="D77" s="18" t="s">
        <v>150</v>
      </c>
    </row>
    <row r="78" spans="1:4" ht="15.75" thickBot="1">
      <c r="A78" s="120">
        <v>61</v>
      </c>
      <c r="B78" s="23" t="s">
        <v>151</v>
      </c>
      <c r="C78" s="121" t="s">
        <v>152</v>
      </c>
      <c r="D78" s="7" t="s">
        <v>152</v>
      </c>
    </row>
    <row r="79" spans="1:4" ht="15">
      <c r="A79" s="120">
        <v>62</v>
      </c>
      <c r="B79" s="23" t="s">
        <v>153</v>
      </c>
      <c r="C79" s="121" t="s">
        <v>154</v>
      </c>
      <c r="D79" s="18" t="s">
        <v>154</v>
      </c>
    </row>
    <row r="80" spans="1:4" ht="13.5" thickBot="1">
      <c r="A80" s="120">
        <v>63</v>
      </c>
      <c r="B80" s="23" t="s">
        <v>527</v>
      </c>
      <c r="C80" s="121" t="s">
        <v>521</v>
      </c>
      <c r="D80" s="16" t="s">
        <v>521</v>
      </c>
    </row>
    <row r="81" spans="1:4" ht="15.75" thickBot="1">
      <c r="A81" s="120">
        <v>64</v>
      </c>
      <c r="B81" s="23" t="s">
        <v>528</v>
      </c>
      <c r="C81" s="121" t="s">
        <v>522</v>
      </c>
      <c r="D81" s="18" t="s">
        <v>522</v>
      </c>
    </row>
    <row r="82" spans="1:4" ht="15.75" thickBot="1">
      <c r="A82" s="120">
        <v>65</v>
      </c>
      <c r="B82" s="23" t="s">
        <v>155</v>
      </c>
      <c r="C82" s="121" t="s">
        <v>156</v>
      </c>
      <c r="D82" s="18" t="s">
        <v>156</v>
      </c>
    </row>
    <row r="83" spans="1:4" ht="15.75" thickBot="1">
      <c r="A83" s="120">
        <v>66</v>
      </c>
      <c r="B83" s="23" t="s">
        <v>157</v>
      </c>
      <c r="C83" s="121" t="s">
        <v>158</v>
      </c>
      <c r="D83" s="7" t="s">
        <v>158</v>
      </c>
    </row>
    <row r="84" spans="1:4" ht="15.75" thickBot="1">
      <c r="A84" s="120">
        <v>67</v>
      </c>
      <c r="B84" s="23" t="s">
        <v>529</v>
      </c>
      <c r="C84" s="121" t="s">
        <v>523</v>
      </c>
      <c r="D84" s="7" t="s">
        <v>523</v>
      </c>
    </row>
    <row r="85" spans="1:4" ht="15.75" thickBot="1">
      <c r="A85" s="120">
        <v>68</v>
      </c>
      <c r="B85" s="23" t="s">
        <v>530</v>
      </c>
      <c r="C85" s="121" t="s">
        <v>524</v>
      </c>
      <c r="D85" s="13" t="s">
        <v>524</v>
      </c>
    </row>
    <row r="86" spans="1:4" ht="15.75" thickBot="1">
      <c r="A86" s="120">
        <v>69</v>
      </c>
      <c r="B86" s="122" t="s">
        <v>531</v>
      </c>
      <c r="C86" s="123" t="s">
        <v>525</v>
      </c>
      <c r="D86" s="18" t="s">
        <v>525</v>
      </c>
    </row>
    <row r="87" spans="1:4" ht="15.75" thickBot="1">
      <c r="A87" s="120">
        <v>70</v>
      </c>
      <c r="B87" s="23" t="s">
        <v>159</v>
      </c>
      <c r="C87" s="121" t="s">
        <v>160</v>
      </c>
      <c r="D87" s="7" t="s">
        <v>160</v>
      </c>
    </row>
    <row r="88" spans="1:4" ht="15.75" thickBot="1">
      <c r="A88" s="120">
        <v>71</v>
      </c>
      <c r="B88" s="23" t="s">
        <v>161</v>
      </c>
      <c r="C88" s="121" t="s">
        <v>162</v>
      </c>
      <c r="D88" s="13" t="s">
        <v>162</v>
      </c>
    </row>
    <row r="89" spans="1:4" ht="15.75" thickBot="1">
      <c r="A89" s="120">
        <v>72</v>
      </c>
      <c r="B89" s="23" t="s">
        <v>163</v>
      </c>
      <c r="C89" s="121" t="s">
        <v>164</v>
      </c>
      <c r="D89" s="18" t="s">
        <v>164</v>
      </c>
    </row>
    <row r="90" spans="1:4" ht="15.75" thickBot="1">
      <c r="A90" s="120">
        <v>73</v>
      </c>
      <c r="B90" s="23" t="s">
        <v>165</v>
      </c>
      <c r="C90" s="121" t="s">
        <v>166</v>
      </c>
      <c r="D90" s="7" t="s">
        <v>166</v>
      </c>
    </row>
    <row r="91" spans="1:4" ht="15.75" thickBot="1">
      <c r="A91" s="120">
        <v>74</v>
      </c>
      <c r="B91" s="23" t="s">
        <v>167</v>
      </c>
      <c r="C91" s="72" t="s">
        <v>593</v>
      </c>
      <c r="D91" s="18" t="s">
        <v>168</v>
      </c>
    </row>
    <row r="92" spans="1:4" ht="15.75" thickBot="1">
      <c r="A92" s="120">
        <v>75</v>
      </c>
      <c r="B92" s="23" t="s">
        <v>169</v>
      </c>
      <c r="C92" s="121" t="s">
        <v>170</v>
      </c>
      <c r="D92" s="7" t="s">
        <v>170</v>
      </c>
    </row>
    <row r="93" spans="1:4" ht="15.75" thickBot="1">
      <c r="A93" s="120">
        <v>76</v>
      </c>
      <c r="B93" s="23" t="s">
        <v>171</v>
      </c>
      <c r="C93" s="121" t="s">
        <v>172</v>
      </c>
      <c r="D93" s="7" t="s">
        <v>172</v>
      </c>
    </row>
    <row r="94" spans="1:4" ht="15.75" thickBot="1">
      <c r="A94" s="120">
        <v>77</v>
      </c>
      <c r="B94" s="125" t="s">
        <v>173</v>
      </c>
      <c r="C94" s="126" t="s">
        <v>174</v>
      </c>
      <c r="D94" s="7" t="s">
        <v>174</v>
      </c>
    </row>
    <row r="95" spans="1:4" ht="15.75" thickBot="1">
      <c r="A95" s="120">
        <v>78</v>
      </c>
      <c r="B95" s="125" t="s">
        <v>175</v>
      </c>
      <c r="C95" s="126" t="s">
        <v>176</v>
      </c>
      <c r="D95" s="7" t="s">
        <v>176</v>
      </c>
    </row>
    <row r="96" spans="1:4" ht="15.75" thickBot="1">
      <c r="A96" s="120">
        <v>79</v>
      </c>
      <c r="B96" s="23" t="s">
        <v>586</v>
      </c>
      <c r="C96" s="121" t="s">
        <v>491</v>
      </c>
      <c r="D96" s="7" t="s">
        <v>491</v>
      </c>
    </row>
    <row r="97" spans="1:4" ht="15">
      <c r="A97" s="120">
        <v>80</v>
      </c>
      <c r="B97" s="23" t="s">
        <v>587</v>
      </c>
      <c r="C97" s="121" t="s">
        <v>493</v>
      </c>
      <c r="D97" s="7" t="s">
        <v>493</v>
      </c>
    </row>
    <row r="98" spans="1:4" ht="13.5" thickBot="1">
      <c r="A98" s="120">
        <v>81</v>
      </c>
      <c r="B98" s="23" t="s">
        <v>595</v>
      </c>
      <c r="C98" s="121" t="s">
        <v>596</v>
      </c>
      <c r="D98" s="170"/>
    </row>
    <row r="99" spans="1:4" ht="15.75" thickBot="1">
      <c r="A99" s="120">
        <v>82</v>
      </c>
      <c r="B99" s="23" t="s">
        <v>1056</v>
      </c>
      <c r="C99" s="121" t="s">
        <v>508</v>
      </c>
      <c r="D99" s="15" t="s">
        <v>508</v>
      </c>
    </row>
    <row r="100" spans="1:4" ht="15">
      <c r="A100" s="120">
        <v>83</v>
      </c>
      <c r="B100" s="23" t="s">
        <v>594</v>
      </c>
      <c r="C100" s="121" t="s">
        <v>526</v>
      </c>
      <c r="D100" s="15" t="s">
        <v>526</v>
      </c>
    </row>
    <row r="101" spans="1:4">
      <c r="A101" s="120">
        <v>84</v>
      </c>
      <c r="B101" s="23" t="s">
        <v>544</v>
      </c>
      <c r="C101" s="121" t="s">
        <v>537</v>
      </c>
      <c r="D101" s="170"/>
    </row>
    <row r="102" spans="1:4">
      <c r="A102" s="120">
        <v>85</v>
      </c>
      <c r="B102" s="23" t="s">
        <v>582</v>
      </c>
      <c r="C102" s="121" t="s">
        <v>583</v>
      </c>
      <c r="D102" s="170"/>
    </row>
    <row r="103" spans="1:4">
      <c r="A103" s="120">
        <v>86</v>
      </c>
      <c r="B103" s="23" t="s">
        <v>588</v>
      </c>
      <c r="C103" s="127" t="s">
        <v>552</v>
      </c>
      <c r="D103" s="25" t="s">
        <v>552</v>
      </c>
    </row>
    <row r="104" spans="1:4">
      <c r="A104" s="120">
        <v>87</v>
      </c>
      <c r="B104" s="23" t="s">
        <v>1057</v>
      </c>
      <c r="C104" s="127" t="s">
        <v>553</v>
      </c>
      <c r="D104" s="25" t="s">
        <v>553</v>
      </c>
    </row>
    <row r="105" spans="1:4">
      <c r="A105" s="120">
        <v>88</v>
      </c>
      <c r="B105" s="17" t="s">
        <v>589</v>
      </c>
      <c r="C105" s="17" t="s">
        <v>590</v>
      </c>
      <c r="D105" s="129"/>
    </row>
    <row r="106" spans="1:4">
      <c r="A106" s="120">
        <v>89</v>
      </c>
      <c r="B106" s="17" t="s">
        <v>591</v>
      </c>
      <c r="C106" s="17" t="s">
        <v>592</v>
      </c>
      <c r="D106" s="129"/>
    </row>
    <row r="107" spans="1:4" ht="15">
      <c r="A107" s="120">
        <v>90</v>
      </c>
      <c r="B107" s="23" t="s">
        <v>1058</v>
      </c>
      <c r="C107" s="128" t="s">
        <v>866</v>
      </c>
      <c r="D107" s="172"/>
    </row>
    <row r="108" spans="1:4">
      <c r="A108" s="120"/>
      <c r="B108" s="129"/>
      <c r="C108" s="130"/>
      <c r="D108" s="129"/>
    </row>
    <row r="109" spans="1:4">
      <c r="A109" s="120"/>
      <c r="B109" s="129"/>
      <c r="C109" s="130"/>
      <c r="D109" s="129"/>
    </row>
    <row r="110" spans="1:4">
      <c r="A110" s="120"/>
      <c r="B110" s="129"/>
      <c r="C110" s="130"/>
      <c r="D110" s="129"/>
    </row>
    <row r="111" spans="1:4">
      <c r="A111" s="120"/>
      <c r="B111" s="129"/>
      <c r="C111" s="130"/>
      <c r="D111" s="129"/>
    </row>
    <row r="112" spans="1:4">
      <c r="A112" s="120"/>
      <c r="B112" s="129"/>
      <c r="C112" s="130"/>
      <c r="D112" s="129"/>
    </row>
    <row r="113" spans="1:4">
      <c r="A113" s="120"/>
      <c r="B113" s="131"/>
      <c r="C113" s="132"/>
      <c r="D113" s="170"/>
    </row>
    <row r="114" spans="1:4">
      <c r="A114" s="133" t="s">
        <v>1059</v>
      </c>
      <c r="B114" s="134"/>
      <c r="C114" s="135" t="s">
        <v>1060</v>
      </c>
      <c r="D114" s="169"/>
    </row>
    <row r="115" spans="1:4">
      <c r="A115" s="120">
        <v>1</v>
      </c>
      <c r="B115" s="136" t="s">
        <v>177</v>
      </c>
      <c r="C115" s="126" t="s">
        <v>178</v>
      </c>
      <c r="D115" s="171"/>
    </row>
    <row r="116" spans="1:4">
      <c r="A116" s="120">
        <v>2</v>
      </c>
      <c r="B116" s="125" t="s">
        <v>179</v>
      </c>
      <c r="C116" s="126" t="s">
        <v>180</v>
      </c>
      <c r="D116" s="171"/>
    </row>
    <row r="117" spans="1:4">
      <c r="A117" s="120">
        <v>3</v>
      </c>
      <c r="B117" s="125" t="s">
        <v>181</v>
      </c>
      <c r="C117" s="126" t="s">
        <v>182</v>
      </c>
      <c r="D117" s="171"/>
    </row>
    <row r="118" spans="1:4">
      <c r="A118" s="120">
        <v>4</v>
      </c>
      <c r="B118" s="125" t="s">
        <v>183</v>
      </c>
      <c r="C118" s="126" t="s">
        <v>184</v>
      </c>
      <c r="D118" s="171"/>
    </row>
    <row r="119" spans="1:4">
      <c r="A119" s="120">
        <v>5</v>
      </c>
      <c r="B119" s="23" t="s">
        <v>186</v>
      </c>
      <c r="C119" s="121" t="s">
        <v>187</v>
      </c>
      <c r="D119" s="170"/>
    </row>
    <row r="120" spans="1:4">
      <c r="A120" s="120">
        <v>6</v>
      </c>
      <c r="B120" s="23" t="s">
        <v>188</v>
      </c>
      <c r="C120" s="121" t="s">
        <v>189</v>
      </c>
      <c r="D120" s="170"/>
    </row>
    <row r="121" spans="1:4">
      <c r="A121" s="120">
        <v>7</v>
      </c>
      <c r="B121" s="23" t="s">
        <v>190</v>
      </c>
      <c r="C121" s="121" t="s">
        <v>191</v>
      </c>
      <c r="D121" s="170"/>
    </row>
    <row r="122" spans="1:4">
      <c r="A122" s="120">
        <v>8</v>
      </c>
      <c r="B122" s="23" t="s">
        <v>192</v>
      </c>
      <c r="C122" s="121" t="s">
        <v>193</v>
      </c>
      <c r="D122" s="170"/>
    </row>
    <row r="123" spans="1:4">
      <c r="A123" s="120">
        <v>9</v>
      </c>
      <c r="B123" s="23" t="s">
        <v>185</v>
      </c>
      <c r="C123" s="121" t="s">
        <v>194</v>
      </c>
      <c r="D123" s="170"/>
    </row>
    <row r="124" spans="1:4">
      <c r="A124" s="120">
        <v>10</v>
      </c>
      <c r="B124" s="23" t="s">
        <v>195</v>
      </c>
      <c r="C124" s="121" t="s">
        <v>196</v>
      </c>
      <c r="D124" s="170"/>
    </row>
    <row r="125" spans="1:4">
      <c r="A125" s="120">
        <v>11</v>
      </c>
      <c r="B125" s="23" t="s">
        <v>197</v>
      </c>
      <c r="C125" s="121" t="s">
        <v>198</v>
      </c>
      <c r="D125" s="170"/>
    </row>
    <row r="126" spans="1:4">
      <c r="A126" s="120">
        <v>12</v>
      </c>
      <c r="B126" s="23" t="s">
        <v>199</v>
      </c>
      <c r="C126" s="121" t="s">
        <v>200</v>
      </c>
      <c r="D126" s="170"/>
    </row>
    <row r="127" spans="1:4">
      <c r="A127" s="120">
        <v>13</v>
      </c>
      <c r="B127" s="23" t="s">
        <v>201</v>
      </c>
      <c r="C127" s="121" t="s">
        <v>202</v>
      </c>
      <c r="D127" s="170"/>
    </row>
    <row r="128" spans="1:4">
      <c r="A128" s="120">
        <v>14</v>
      </c>
      <c r="B128" s="23" t="s">
        <v>203</v>
      </c>
      <c r="C128" s="121" t="s">
        <v>204</v>
      </c>
      <c r="D128" s="170"/>
    </row>
    <row r="129" spans="1:4">
      <c r="A129" s="120">
        <v>15</v>
      </c>
      <c r="B129" s="23" t="s">
        <v>206</v>
      </c>
      <c r="C129" s="121" t="s">
        <v>207</v>
      </c>
      <c r="D129" s="170"/>
    </row>
    <row r="130" spans="1:4">
      <c r="A130" s="120">
        <v>16</v>
      </c>
      <c r="B130" s="23" t="s">
        <v>208</v>
      </c>
      <c r="C130" s="121" t="s">
        <v>209</v>
      </c>
      <c r="D130" s="170"/>
    </row>
    <row r="131" spans="1:4">
      <c r="A131" s="120">
        <v>17</v>
      </c>
      <c r="B131" s="23" t="s">
        <v>210</v>
      </c>
      <c r="C131" s="121" t="s">
        <v>211</v>
      </c>
      <c r="D131" s="170"/>
    </row>
    <row r="132" spans="1:4">
      <c r="A132" s="120">
        <v>18</v>
      </c>
      <c r="B132" s="23" t="s">
        <v>212</v>
      </c>
      <c r="C132" s="121" t="s">
        <v>213</v>
      </c>
      <c r="D132" s="170"/>
    </row>
    <row r="133" spans="1:4">
      <c r="A133" s="120">
        <v>19</v>
      </c>
      <c r="B133" s="23" t="s">
        <v>214</v>
      </c>
      <c r="C133" s="121" t="s">
        <v>215</v>
      </c>
      <c r="D133" s="170"/>
    </row>
    <row r="134" spans="1:4">
      <c r="A134" s="120">
        <v>20</v>
      </c>
      <c r="B134" s="23" t="s">
        <v>216</v>
      </c>
      <c r="C134" s="137" t="s">
        <v>217</v>
      </c>
      <c r="D134" s="173"/>
    </row>
    <row r="135" spans="1:4">
      <c r="A135" s="120">
        <v>21</v>
      </c>
      <c r="B135" s="23" t="s">
        <v>218</v>
      </c>
      <c r="C135" s="137" t="s">
        <v>219</v>
      </c>
      <c r="D135" s="173"/>
    </row>
    <row r="136" spans="1:4">
      <c r="A136" s="120">
        <v>22</v>
      </c>
      <c r="B136" s="23" t="s">
        <v>220</v>
      </c>
      <c r="C136" s="137" t="s">
        <v>221</v>
      </c>
      <c r="D136" s="173"/>
    </row>
    <row r="137" spans="1:4">
      <c r="A137" s="120">
        <v>23</v>
      </c>
      <c r="B137" s="23" t="s">
        <v>222</v>
      </c>
      <c r="C137" s="137" t="s">
        <v>223</v>
      </c>
      <c r="D137" s="173"/>
    </row>
    <row r="138" spans="1:4">
      <c r="A138" s="120">
        <v>24</v>
      </c>
      <c r="B138" s="23" t="s">
        <v>224</v>
      </c>
      <c r="C138" s="137" t="s">
        <v>225</v>
      </c>
      <c r="D138" s="173"/>
    </row>
    <row r="139" spans="1:4">
      <c r="A139" s="120">
        <v>25</v>
      </c>
      <c r="B139" s="23" t="s">
        <v>226</v>
      </c>
      <c r="C139" s="137" t="s">
        <v>227</v>
      </c>
      <c r="D139" s="173"/>
    </row>
    <row r="140" spans="1:4">
      <c r="A140" s="120">
        <v>26</v>
      </c>
      <c r="B140" s="23" t="s">
        <v>228</v>
      </c>
      <c r="C140" s="137" t="s">
        <v>229</v>
      </c>
      <c r="D140" s="173"/>
    </row>
    <row r="141" spans="1:4">
      <c r="A141" s="120">
        <v>27</v>
      </c>
      <c r="B141" s="23" t="s">
        <v>230</v>
      </c>
      <c r="C141" s="137" t="s">
        <v>231</v>
      </c>
      <c r="D141" s="173"/>
    </row>
    <row r="142" spans="1:4">
      <c r="A142" s="120">
        <v>28</v>
      </c>
      <c r="B142" s="23" t="s">
        <v>232</v>
      </c>
      <c r="C142" s="137" t="s">
        <v>233</v>
      </c>
      <c r="D142" s="173"/>
    </row>
    <row r="143" spans="1:4">
      <c r="A143" s="120">
        <v>29</v>
      </c>
      <c r="B143" s="138" t="s">
        <v>1061</v>
      </c>
      <c r="C143" s="137" t="s">
        <v>538</v>
      </c>
      <c r="D143" s="173"/>
    </row>
    <row r="144" spans="1:4">
      <c r="A144" s="120">
        <v>30</v>
      </c>
      <c r="B144" s="138" t="s">
        <v>1062</v>
      </c>
      <c r="C144" s="137" t="s">
        <v>1063</v>
      </c>
      <c r="D144" s="173"/>
    </row>
    <row r="145" spans="1:4">
      <c r="A145" s="120"/>
      <c r="B145" s="138"/>
      <c r="C145" s="137"/>
      <c r="D145" s="173"/>
    </row>
    <row r="146" spans="1:4">
      <c r="A146" s="120"/>
      <c r="B146" s="23"/>
      <c r="C146" s="137"/>
      <c r="D146" s="173"/>
    </row>
    <row r="147" spans="1:4">
      <c r="A147" s="133" t="s">
        <v>234</v>
      </c>
      <c r="B147" s="134"/>
      <c r="C147" s="139" t="s">
        <v>235</v>
      </c>
      <c r="D147" s="169"/>
    </row>
    <row r="148" spans="1:4">
      <c r="A148" s="120">
        <v>1</v>
      </c>
      <c r="B148" s="140" t="s">
        <v>236</v>
      </c>
      <c r="C148" s="141" t="s">
        <v>237</v>
      </c>
      <c r="D148" s="171"/>
    </row>
    <row r="149" spans="1:4">
      <c r="A149" s="120"/>
      <c r="B149" s="131"/>
      <c r="C149" s="142"/>
      <c r="D149" s="166"/>
    </row>
    <row r="150" spans="1:4">
      <c r="A150" s="143" t="e">
        <f>A16+#REF!+A142+A148-3</f>
        <v>#REF!</v>
      </c>
      <c r="B150" s="144" t="s">
        <v>238</v>
      </c>
      <c r="C150" s="145" t="s">
        <v>239</v>
      </c>
      <c r="D150" s="168"/>
    </row>
    <row r="151" spans="1:4">
      <c r="A151" s="146"/>
      <c r="B151" s="146"/>
      <c r="C151" s="147" t="s">
        <v>241</v>
      </c>
      <c r="D151" s="174"/>
    </row>
    <row r="152" spans="1:4">
      <c r="A152" s="134" t="s">
        <v>37</v>
      </c>
      <c r="B152" s="148"/>
      <c r="C152" s="149" t="s">
        <v>242</v>
      </c>
      <c r="D152" s="169"/>
    </row>
    <row r="153" spans="1:4">
      <c r="A153" s="150">
        <v>1</v>
      </c>
      <c r="B153" s="22" t="s">
        <v>245</v>
      </c>
      <c r="C153" s="137" t="s">
        <v>492</v>
      </c>
      <c r="D153" s="173"/>
    </row>
    <row r="154" spans="1:4">
      <c r="A154" s="150">
        <v>2</v>
      </c>
      <c r="B154" s="22" t="s">
        <v>246</v>
      </c>
      <c r="C154" s="137" t="s">
        <v>1064</v>
      </c>
      <c r="D154" s="173"/>
    </row>
    <row r="155" spans="1:4">
      <c r="A155" s="150">
        <v>3</v>
      </c>
      <c r="B155" s="22" t="s">
        <v>248</v>
      </c>
      <c r="C155" s="137" t="s">
        <v>854</v>
      </c>
      <c r="D155" s="173"/>
    </row>
    <row r="156" spans="1:4">
      <c r="A156" s="150">
        <v>4</v>
      </c>
      <c r="B156" s="22" t="s">
        <v>250</v>
      </c>
      <c r="C156" s="137" t="s">
        <v>857</v>
      </c>
      <c r="D156" s="173"/>
    </row>
    <row r="157" spans="1:4">
      <c r="A157" s="150">
        <v>5</v>
      </c>
      <c r="B157" s="22" t="s">
        <v>435</v>
      </c>
      <c r="C157" s="137" t="s">
        <v>555</v>
      </c>
      <c r="D157" s="173"/>
    </row>
    <row r="158" spans="1:4">
      <c r="A158" s="150">
        <v>6</v>
      </c>
      <c r="B158" s="22" t="s">
        <v>449</v>
      </c>
      <c r="C158" s="137" t="s">
        <v>1065</v>
      </c>
      <c r="D158" s="173"/>
    </row>
    <row r="159" spans="1:4">
      <c r="A159" s="150">
        <v>7</v>
      </c>
      <c r="B159" s="22" t="s">
        <v>252</v>
      </c>
      <c r="C159" s="137" t="s">
        <v>868</v>
      </c>
      <c r="D159" s="173"/>
    </row>
    <row r="160" spans="1:4">
      <c r="A160" s="150">
        <v>8</v>
      </c>
      <c r="B160" s="22" t="s">
        <v>254</v>
      </c>
      <c r="C160" s="137" t="s">
        <v>872</v>
      </c>
      <c r="D160" s="173"/>
    </row>
    <row r="161" spans="1:4">
      <c r="A161" s="150">
        <v>9</v>
      </c>
      <c r="B161" s="22" t="s">
        <v>256</v>
      </c>
      <c r="C161" s="137" t="s">
        <v>536</v>
      </c>
      <c r="D161" s="173"/>
    </row>
    <row r="162" spans="1:4">
      <c r="A162" s="150">
        <v>10</v>
      </c>
      <c r="B162" s="22" t="s">
        <v>258</v>
      </c>
      <c r="C162" s="137" t="s">
        <v>554</v>
      </c>
      <c r="D162" s="173"/>
    </row>
    <row r="163" spans="1:4">
      <c r="A163" s="150">
        <v>11</v>
      </c>
      <c r="B163" s="22" t="s">
        <v>480</v>
      </c>
      <c r="C163" s="137" t="s">
        <v>481</v>
      </c>
      <c r="D163" s="173"/>
    </row>
    <row r="164" spans="1:4">
      <c r="A164" s="150">
        <v>12</v>
      </c>
      <c r="B164" s="22" t="s">
        <v>1066</v>
      </c>
      <c r="C164" s="137" t="s">
        <v>1067</v>
      </c>
      <c r="D164" s="173"/>
    </row>
    <row r="165" spans="1:4">
      <c r="A165" s="151">
        <v>13</v>
      </c>
      <c r="B165" s="22" t="s">
        <v>542</v>
      </c>
      <c r="C165" s="137" t="s">
        <v>1068</v>
      </c>
      <c r="D165" s="173"/>
    </row>
    <row r="166" spans="1:4">
      <c r="A166" s="151">
        <v>14</v>
      </c>
      <c r="B166" s="22" t="s">
        <v>543</v>
      </c>
      <c r="C166" s="137" t="s">
        <v>1069</v>
      </c>
      <c r="D166" s="173"/>
    </row>
    <row r="167" spans="1:4">
      <c r="A167" s="152" t="s">
        <v>38</v>
      </c>
      <c r="B167" s="148"/>
      <c r="C167" s="149" t="s">
        <v>260</v>
      </c>
      <c r="D167" s="169"/>
    </row>
    <row r="168" spans="1:4">
      <c r="A168" s="153">
        <v>1</v>
      </c>
      <c r="B168" s="23" t="s">
        <v>1070</v>
      </c>
      <c r="C168" s="137" t="s">
        <v>483</v>
      </c>
      <c r="D168" s="173"/>
    </row>
    <row r="169" spans="1:4">
      <c r="A169" s="153">
        <v>2</v>
      </c>
      <c r="B169" s="23" t="s">
        <v>261</v>
      </c>
      <c r="C169" s="137" t="s">
        <v>262</v>
      </c>
      <c r="D169" s="173"/>
    </row>
    <row r="170" spans="1:4">
      <c r="A170" s="153">
        <v>3</v>
      </c>
      <c r="B170" s="23" t="s">
        <v>263</v>
      </c>
      <c r="C170" s="137" t="s">
        <v>264</v>
      </c>
      <c r="D170" s="173"/>
    </row>
    <row r="171" spans="1:4">
      <c r="A171" s="153">
        <v>4</v>
      </c>
      <c r="B171" s="23" t="s">
        <v>443</v>
      </c>
      <c r="C171" s="137" t="s">
        <v>444</v>
      </c>
      <c r="D171" s="173"/>
    </row>
    <row r="172" spans="1:4">
      <c r="A172" s="153">
        <v>5</v>
      </c>
      <c r="B172" s="23" t="s">
        <v>266</v>
      </c>
      <c r="C172" s="137" t="s">
        <v>267</v>
      </c>
      <c r="D172" s="173"/>
    </row>
    <row r="173" spans="1:4">
      <c r="A173" s="153">
        <v>6</v>
      </c>
      <c r="B173" s="23" t="s">
        <v>268</v>
      </c>
      <c r="C173" s="137" t="s">
        <v>269</v>
      </c>
      <c r="D173" s="173"/>
    </row>
    <row r="174" spans="1:4">
      <c r="A174" s="153">
        <v>7</v>
      </c>
      <c r="B174" s="23" t="s">
        <v>270</v>
      </c>
      <c r="C174" s="137" t="s">
        <v>271</v>
      </c>
      <c r="D174" s="173"/>
    </row>
    <row r="175" spans="1:4">
      <c r="A175" s="153">
        <v>8</v>
      </c>
      <c r="B175" s="23" t="s">
        <v>272</v>
      </c>
      <c r="C175" s="137" t="s">
        <v>273</v>
      </c>
      <c r="D175" s="173"/>
    </row>
    <row r="176" spans="1:4">
      <c r="A176" s="153">
        <v>9</v>
      </c>
      <c r="B176" s="23" t="s">
        <v>274</v>
      </c>
      <c r="C176" s="137" t="s">
        <v>275</v>
      </c>
      <c r="D176" s="173"/>
    </row>
    <row r="177" spans="1:4">
      <c r="A177" s="153">
        <v>10</v>
      </c>
      <c r="B177" s="23" t="s">
        <v>276</v>
      </c>
      <c r="C177" s="137" t="s">
        <v>277</v>
      </c>
      <c r="D177" s="173"/>
    </row>
    <row r="178" spans="1:4">
      <c r="A178" s="153">
        <v>11</v>
      </c>
      <c r="B178" s="23" t="s">
        <v>278</v>
      </c>
      <c r="C178" s="137" t="s">
        <v>279</v>
      </c>
      <c r="D178" s="173"/>
    </row>
    <row r="179" spans="1:4">
      <c r="A179" s="153">
        <v>12</v>
      </c>
      <c r="B179" s="23" t="s">
        <v>280</v>
      </c>
      <c r="C179" s="137" t="s">
        <v>281</v>
      </c>
      <c r="D179" s="173"/>
    </row>
    <row r="180" spans="1:4">
      <c r="A180" s="153">
        <v>13</v>
      </c>
      <c r="B180" s="23" t="s">
        <v>283</v>
      </c>
      <c r="C180" s="137" t="s">
        <v>284</v>
      </c>
      <c r="D180" s="173"/>
    </row>
    <row r="181" spans="1:4">
      <c r="A181" s="153">
        <v>14</v>
      </c>
      <c r="B181" s="23" t="s">
        <v>285</v>
      </c>
      <c r="C181" s="137" t="s">
        <v>286</v>
      </c>
      <c r="D181" s="173"/>
    </row>
    <row r="182" spans="1:4">
      <c r="A182" s="153">
        <v>15</v>
      </c>
      <c r="B182" s="23" t="s">
        <v>445</v>
      </c>
      <c r="C182" s="137" t="s">
        <v>446</v>
      </c>
      <c r="D182" s="173"/>
    </row>
    <row r="183" spans="1:4">
      <c r="A183" s="153">
        <v>16</v>
      </c>
      <c r="B183" s="23" t="s">
        <v>447</v>
      </c>
      <c r="C183" s="137" t="s">
        <v>448</v>
      </c>
      <c r="D183" s="173"/>
    </row>
    <row r="184" spans="1:4">
      <c r="A184" s="153">
        <v>17</v>
      </c>
      <c r="B184" s="23" t="s">
        <v>287</v>
      </c>
      <c r="C184" s="137" t="s">
        <v>288</v>
      </c>
      <c r="D184" s="173"/>
    </row>
    <row r="185" spans="1:4">
      <c r="A185" s="153">
        <v>18</v>
      </c>
      <c r="B185" s="23" t="s">
        <v>289</v>
      </c>
      <c r="C185" s="137" t="s">
        <v>290</v>
      </c>
      <c r="D185" s="173"/>
    </row>
    <row r="186" spans="1:4">
      <c r="A186" s="152" t="s">
        <v>39</v>
      </c>
      <c r="B186" s="148"/>
      <c r="C186" s="149" t="s">
        <v>291</v>
      </c>
      <c r="D186" s="169"/>
    </row>
    <row r="187" spans="1:4">
      <c r="A187" s="120">
        <v>1</v>
      </c>
      <c r="B187" s="23" t="s">
        <v>292</v>
      </c>
      <c r="C187" s="137" t="s">
        <v>786</v>
      </c>
      <c r="D187" s="173"/>
    </row>
    <row r="188" spans="1:4">
      <c r="A188" s="120">
        <v>2</v>
      </c>
      <c r="B188" s="23" t="s">
        <v>294</v>
      </c>
      <c r="C188" s="137" t="s">
        <v>1071</v>
      </c>
      <c r="D188" s="173"/>
    </row>
    <row r="189" spans="1:4">
      <c r="A189" s="120">
        <v>3</v>
      </c>
      <c r="B189" s="23" t="s">
        <v>296</v>
      </c>
      <c r="C189" s="137" t="s">
        <v>556</v>
      </c>
      <c r="D189" s="173"/>
    </row>
    <row r="190" spans="1:4">
      <c r="A190" s="120">
        <v>4</v>
      </c>
      <c r="B190" s="23" t="s">
        <v>298</v>
      </c>
      <c r="C190" s="137" t="s">
        <v>557</v>
      </c>
      <c r="D190" s="173"/>
    </row>
    <row r="191" spans="1:4">
      <c r="A191" s="120">
        <v>5</v>
      </c>
      <c r="B191" s="23" t="s">
        <v>300</v>
      </c>
      <c r="C191" s="137" t="s">
        <v>558</v>
      </c>
      <c r="D191" s="173"/>
    </row>
    <row r="192" spans="1:4">
      <c r="A192" s="120">
        <v>6</v>
      </c>
      <c r="B192" s="23" t="s">
        <v>302</v>
      </c>
      <c r="C192" s="137" t="s">
        <v>1072</v>
      </c>
      <c r="D192" s="173"/>
    </row>
    <row r="193" spans="1:4">
      <c r="A193" s="120">
        <v>7</v>
      </c>
      <c r="B193" s="23" t="s">
        <v>304</v>
      </c>
      <c r="C193" s="137" t="s">
        <v>814</v>
      </c>
      <c r="D193" s="173"/>
    </row>
    <row r="194" spans="1:4">
      <c r="A194" s="120"/>
      <c r="B194" s="23"/>
      <c r="C194" s="137"/>
      <c r="D194" s="173"/>
    </row>
    <row r="195" spans="1:4" ht="13.5" thickBot="1">
      <c r="A195" s="154">
        <f>A166+A185+A193</f>
        <v>39</v>
      </c>
      <c r="B195" s="22"/>
      <c r="C195" s="155" t="s">
        <v>306</v>
      </c>
      <c r="D195" s="168"/>
    </row>
    <row r="196" spans="1:4">
      <c r="A196" s="156" t="s">
        <v>40</v>
      </c>
      <c r="B196" s="23"/>
      <c r="C196" s="157" t="s">
        <v>307</v>
      </c>
      <c r="D196" s="169"/>
    </row>
    <row r="197" spans="1:4">
      <c r="A197" s="120">
        <v>1</v>
      </c>
      <c r="B197" s="23" t="s">
        <v>310</v>
      </c>
      <c r="C197" s="137" t="s">
        <v>311</v>
      </c>
      <c r="D197" s="173"/>
    </row>
    <row r="198" spans="1:4">
      <c r="A198" s="120">
        <v>2</v>
      </c>
      <c r="B198" s="23" t="s">
        <v>312</v>
      </c>
      <c r="C198" s="137" t="s">
        <v>313</v>
      </c>
      <c r="D198" s="173"/>
    </row>
    <row r="199" spans="1:4">
      <c r="A199" s="120">
        <v>3</v>
      </c>
      <c r="B199" s="23" t="s">
        <v>314</v>
      </c>
      <c r="C199" s="137" t="s">
        <v>500</v>
      </c>
      <c r="D199" s="173"/>
    </row>
    <row r="200" spans="1:4">
      <c r="A200" s="120">
        <v>4</v>
      </c>
      <c r="B200" s="23" t="s">
        <v>316</v>
      </c>
      <c r="C200" s="137" t="s">
        <v>501</v>
      </c>
      <c r="D200" s="173"/>
    </row>
    <row r="201" spans="1:4" ht="13.5" thickBot="1">
      <c r="A201" s="120"/>
      <c r="B201" s="23"/>
      <c r="C201" s="155" t="s">
        <v>318</v>
      </c>
      <c r="D201" s="168"/>
    </row>
    <row r="202" spans="1:4">
      <c r="A202" s="156" t="s">
        <v>319</v>
      </c>
      <c r="B202" s="23"/>
      <c r="C202" s="158" t="s">
        <v>1073</v>
      </c>
      <c r="D202" s="175"/>
    </row>
    <row r="203" spans="1:4">
      <c r="A203" s="120">
        <v>1</v>
      </c>
      <c r="B203" s="23" t="s">
        <v>580</v>
      </c>
      <c r="C203" s="137" t="s">
        <v>484</v>
      </c>
      <c r="D203" s="173"/>
    </row>
    <row r="204" spans="1:4">
      <c r="A204" s="120">
        <v>2</v>
      </c>
      <c r="B204" s="23" t="s">
        <v>581</v>
      </c>
      <c r="C204" s="137" t="s">
        <v>494</v>
      </c>
      <c r="D204" s="173"/>
    </row>
    <row r="205" spans="1:4">
      <c r="A205" s="120"/>
      <c r="B205" s="23"/>
      <c r="C205" s="158" t="s">
        <v>1074</v>
      </c>
      <c r="D205" s="175"/>
    </row>
    <row r="206" spans="1:4" ht="13.5" thickBot="1">
      <c r="A206" s="120" t="s">
        <v>1075</v>
      </c>
      <c r="B206" s="23"/>
      <c r="C206" s="159" t="s">
        <v>1076</v>
      </c>
      <c r="D206" s="176"/>
    </row>
    <row r="207" spans="1:4">
      <c r="A207" s="120">
        <v>1</v>
      </c>
      <c r="B207" s="23" t="s">
        <v>321</v>
      </c>
      <c r="C207" s="137" t="s">
        <v>486</v>
      </c>
      <c r="D207" s="173"/>
    </row>
    <row r="208" spans="1:4">
      <c r="A208" s="120">
        <v>2</v>
      </c>
      <c r="B208" s="23" t="s">
        <v>322</v>
      </c>
      <c r="C208" s="137" t="s">
        <v>323</v>
      </c>
      <c r="D208" s="173"/>
    </row>
    <row r="209" spans="1:4" ht="13.5" thickBot="1">
      <c r="A209" s="120"/>
      <c r="B209" s="23"/>
      <c r="C209" s="155" t="s">
        <v>324</v>
      </c>
      <c r="D209" s="168"/>
    </row>
    <row r="210" spans="1:4">
      <c r="A210" s="156" t="s">
        <v>325</v>
      </c>
      <c r="B210" s="23"/>
      <c r="C210" s="157" t="s">
        <v>1077</v>
      </c>
      <c r="D210" s="169"/>
    </row>
    <row r="211" spans="1:4">
      <c r="A211" s="120">
        <v>1</v>
      </c>
      <c r="B211" s="23" t="s">
        <v>1078</v>
      </c>
      <c r="C211" s="137" t="s">
        <v>1079</v>
      </c>
      <c r="D211" s="173"/>
    </row>
    <row r="212" spans="1:4" ht="13.5" thickBot="1">
      <c r="A212" s="120"/>
      <c r="B212" s="23"/>
      <c r="C212" s="155" t="s">
        <v>1080</v>
      </c>
      <c r="D212" s="168"/>
    </row>
    <row r="213" spans="1:4">
      <c r="A213" s="156" t="s">
        <v>334</v>
      </c>
      <c r="B213" s="23"/>
      <c r="C213" s="157" t="s">
        <v>326</v>
      </c>
      <c r="D213" s="169"/>
    </row>
    <row r="214" spans="1:4">
      <c r="A214" s="120">
        <v>1</v>
      </c>
      <c r="B214" s="23" t="s">
        <v>330</v>
      </c>
      <c r="C214" s="137" t="s">
        <v>941</v>
      </c>
      <c r="D214" s="173"/>
    </row>
    <row r="215" spans="1:4">
      <c r="A215" s="120">
        <v>2</v>
      </c>
      <c r="B215" s="23" t="s">
        <v>1081</v>
      </c>
      <c r="C215" s="137" t="s">
        <v>944</v>
      </c>
      <c r="D215" s="173"/>
    </row>
    <row r="216" spans="1:4" ht="13.5" thickBot="1">
      <c r="A216" s="120"/>
      <c r="B216" s="23"/>
      <c r="C216" s="155" t="s">
        <v>333</v>
      </c>
      <c r="D216" s="168"/>
    </row>
    <row r="217" spans="1:4">
      <c r="A217" s="156" t="s">
        <v>1082</v>
      </c>
      <c r="B217" s="23"/>
      <c r="C217" s="157" t="s">
        <v>335</v>
      </c>
      <c r="D217" s="169"/>
    </row>
    <row r="218" spans="1:4">
      <c r="A218" s="120">
        <v>1</v>
      </c>
      <c r="B218" s="23" t="s">
        <v>336</v>
      </c>
      <c r="C218" s="137" t="s">
        <v>451</v>
      </c>
      <c r="D218" s="173"/>
    </row>
    <row r="219" spans="1:4">
      <c r="A219" s="120">
        <v>2</v>
      </c>
      <c r="B219" s="23" t="s">
        <v>338</v>
      </c>
      <c r="C219" s="137" t="s">
        <v>337</v>
      </c>
      <c r="D219" s="173"/>
    </row>
    <row r="220" spans="1:4">
      <c r="A220" s="120">
        <v>3</v>
      </c>
      <c r="B220" s="23" t="s">
        <v>339</v>
      </c>
      <c r="C220" s="137" t="s">
        <v>340</v>
      </c>
      <c r="D220" s="173"/>
    </row>
    <row r="221" spans="1:4">
      <c r="A221" s="120">
        <v>4</v>
      </c>
      <c r="B221" s="23" t="s">
        <v>341</v>
      </c>
      <c r="C221" s="137" t="s">
        <v>342</v>
      </c>
      <c r="D221" s="173"/>
    </row>
    <row r="222" spans="1:4">
      <c r="A222" s="120">
        <v>5</v>
      </c>
      <c r="B222" s="23" t="s">
        <v>343</v>
      </c>
      <c r="C222" s="137" t="s">
        <v>344</v>
      </c>
      <c r="D222" s="173"/>
    </row>
    <row r="223" spans="1:4" ht="15">
      <c r="A223" s="120">
        <v>6</v>
      </c>
      <c r="B223" s="23" t="s">
        <v>345</v>
      </c>
      <c r="C223" s="57" t="s">
        <v>598</v>
      </c>
      <c r="D223" s="177"/>
    </row>
    <row r="224" spans="1:4">
      <c r="A224" s="120">
        <v>7</v>
      </c>
      <c r="B224" s="23" t="s">
        <v>347</v>
      </c>
      <c r="C224" s="137" t="s">
        <v>348</v>
      </c>
      <c r="D224" s="173"/>
    </row>
    <row r="225" spans="1:4">
      <c r="A225" s="120">
        <v>8</v>
      </c>
      <c r="B225" s="23" t="s">
        <v>349</v>
      </c>
      <c r="C225" s="137" t="s">
        <v>350</v>
      </c>
      <c r="D225" s="173"/>
    </row>
    <row r="226" spans="1:4">
      <c r="A226" s="120">
        <v>9</v>
      </c>
      <c r="B226" s="23" t="s">
        <v>351</v>
      </c>
      <c r="C226" s="137" t="s">
        <v>352</v>
      </c>
      <c r="D226" s="173"/>
    </row>
    <row r="227" spans="1:4">
      <c r="A227" s="120">
        <v>10</v>
      </c>
      <c r="B227" s="23" t="s">
        <v>353</v>
      </c>
      <c r="C227" s="137" t="s">
        <v>354</v>
      </c>
      <c r="D227" s="173"/>
    </row>
    <row r="228" spans="1:4">
      <c r="A228" s="120">
        <v>11</v>
      </c>
      <c r="B228" s="23" t="s">
        <v>355</v>
      </c>
      <c r="C228" s="137" t="s">
        <v>356</v>
      </c>
      <c r="D228" s="173"/>
    </row>
    <row r="229" spans="1:4">
      <c r="A229" s="120">
        <v>12</v>
      </c>
      <c r="B229" s="23" t="s">
        <v>357</v>
      </c>
      <c r="C229" s="137" t="s">
        <v>358</v>
      </c>
      <c r="D229" s="173"/>
    </row>
    <row r="230" spans="1:4">
      <c r="A230" s="120">
        <v>13</v>
      </c>
      <c r="B230" s="23" t="s">
        <v>359</v>
      </c>
      <c r="C230" s="137" t="s">
        <v>360</v>
      </c>
      <c r="D230" s="173"/>
    </row>
    <row r="231" spans="1:4">
      <c r="A231" s="120">
        <v>14</v>
      </c>
      <c r="B231" s="160" t="s">
        <v>361</v>
      </c>
      <c r="C231" s="161" t="s">
        <v>600</v>
      </c>
      <c r="D231" s="178"/>
    </row>
    <row r="232" spans="1:4">
      <c r="A232" s="120">
        <v>15</v>
      </c>
      <c r="B232" s="160" t="s">
        <v>362</v>
      </c>
      <c r="C232" s="161" t="s">
        <v>363</v>
      </c>
      <c r="D232" s="178"/>
    </row>
    <row r="233" spans="1:4">
      <c r="A233" s="120">
        <v>16</v>
      </c>
      <c r="B233" s="23" t="s">
        <v>460</v>
      </c>
      <c r="C233" s="162" t="s">
        <v>459</v>
      </c>
      <c r="D233" s="179"/>
    </row>
    <row r="234" spans="1:4">
      <c r="A234" s="120">
        <v>17</v>
      </c>
      <c r="B234" s="23" t="s">
        <v>365</v>
      </c>
      <c r="C234" s="137" t="s">
        <v>366</v>
      </c>
      <c r="D234" s="173"/>
    </row>
    <row r="235" spans="1:4">
      <c r="A235" s="120">
        <v>18</v>
      </c>
      <c r="B235" s="23" t="s">
        <v>367</v>
      </c>
      <c r="C235" s="137" t="s">
        <v>368</v>
      </c>
      <c r="D235" s="173"/>
    </row>
    <row r="236" spans="1:4">
      <c r="A236" s="120">
        <v>19</v>
      </c>
      <c r="B236" s="23" t="s">
        <v>369</v>
      </c>
      <c r="C236" s="137" t="s">
        <v>370</v>
      </c>
      <c r="D236" s="173"/>
    </row>
    <row r="237" spans="1:4">
      <c r="A237" s="120">
        <v>20</v>
      </c>
      <c r="B237" s="23" t="s">
        <v>371</v>
      </c>
      <c r="C237" s="137" t="s">
        <v>372</v>
      </c>
      <c r="D237" s="173"/>
    </row>
    <row r="238" spans="1:4">
      <c r="A238" s="120">
        <v>21</v>
      </c>
      <c r="B238" s="23" t="s">
        <v>373</v>
      </c>
      <c r="C238" s="163" t="s">
        <v>454</v>
      </c>
      <c r="D238" s="180"/>
    </row>
    <row r="239" spans="1:4">
      <c r="A239" s="120">
        <v>22</v>
      </c>
      <c r="B239" s="23" t="s">
        <v>452</v>
      </c>
      <c r="C239" s="162" t="s">
        <v>453</v>
      </c>
      <c r="D239" s="179"/>
    </row>
    <row r="240" spans="1:4">
      <c r="A240" s="120">
        <v>23</v>
      </c>
      <c r="B240" s="23" t="s">
        <v>374</v>
      </c>
      <c r="C240" s="137" t="s">
        <v>375</v>
      </c>
      <c r="D240" s="173"/>
    </row>
    <row r="241" spans="1:4">
      <c r="A241" s="120">
        <v>24</v>
      </c>
      <c r="B241" s="23" t="s">
        <v>376</v>
      </c>
      <c r="C241" s="137" t="s">
        <v>377</v>
      </c>
      <c r="D241" s="173"/>
    </row>
    <row r="242" spans="1:4">
      <c r="A242" s="120">
        <v>25</v>
      </c>
      <c r="B242" s="23" t="s">
        <v>378</v>
      </c>
      <c r="C242" s="137" t="s">
        <v>379</v>
      </c>
      <c r="D242" s="173"/>
    </row>
    <row r="243" spans="1:4">
      <c r="A243" s="120">
        <v>26</v>
      </c>
      <c r="B243" s="23" t="s">
        <v>380</v>
      </c>
      <c r="C243" s="137" t="s">
        <v>381</v>
      </c>
      <c r="D243" s="173"/>
    </row>
    <row r="244" spans="1:4">
      <c r="A244" s="120">
        <v>27</v>
      </c>
      <c r="B244" s="23" t="s">
        <v>382</v>
      </c>
      <c r="C244" s="137" t="s">
        <v>383</v>
      </c>
      <c r="D244" s="173"/>
    </row>
    <row r="245" spans="1:4">
      <c r="A245" s="120">
        <v>28</v>
      </c>
      <c r="B245" s="23" t="s">
        <v>455</v>
      </c>
      <c r="C245" s="137" t="s">
        <v>487</v>
      </c>
      <c r="D245" s="173"/>
    </row>
    <row r="246" spans="1:4">
      <c r="A246" s="120">
        <v>29</v>
      </c>
      <c r="B246" s="23" t="s">
        <v>387</v>
      </c>
      <c r="C246" s="137" t="s">
        <v>388</v>
      </c>
      <c r="D246" s="173"/>
    </row>
    <row r="247" spans="1:4">
      <c r="A247" s="120">
        <v>30</v>
      </c>
      <c r="B247" s="23" t="s">
        <v>389</v>
      </c>
      <c r="C247" s="137" t="s">
        <v>390</v>
      </c>
      <c r="D247" s="173"/>
    </row>
    <row r="248" spans="1:4">
      <c r="A248" s="120">
        <v>31</v>
      </c>
      <c r="B248" s="23" t="s">
        <v>391</v>
      </c>
      <c r="C248" s="137" t="s">
        <v>392</v>
      </c>
      <c r="D248" s="173"/>
    </row>
    <row r="249" spans="1:4">
      <c r="A249" s="120">
        <v>32</v>
      </c>
      <c r="B249" s="23" t="s">
        <v>393</v>
      </c>
      <c r="C249" s="137" t="s">
        <v>394</v>
      </c>
      <c r="D249" s="173"/>
    </row>
    <row r="250" spans="1:4">
      <c r="A250" s="120"/>
      <c r="B250" s="122" t="s">
        <v>601</v>
      </c>
      <c r="C250" s="20" t="s">
        <v>602</v>
      </c>
      <c r="D250" s="181"/>
    </row>
    <row r="251" spans="1:4">
      <c r="A251" s="120">
        <v>33</v>
      </c>
      <c r="B251" s="23" t="s">
        <v>1083</v>
      </c>
      <c r="C251" s="137" t="s">
        <v>485</v>
      </c>
      <c r="D251" s="173"/>
    </row>
    <row r="252" spans="1:4">
      <c r="A252" s="120">
        <v>34</v>
      </c>
      <c r="B252" s="23" t="s">
        <v>1084</v>
      </c>
      <c r="C252" s="137" t="s">
        <v>1085</v>
      </c>
      <c r="D252" s="173"/>
    </row>
    <row r="253" spans="1:4">
      <c r="A253" s="120">
        <v>35</v>
      </c>
      <c r="B253" s="23" t="s">
        <v>395</v>
      </c>
      <c r="C253" s="137" t="s">
        <v>396</v>
      </c>
      <c r="D253" s="173"/>
    </row>
    <row r="254" spans="1:4">
      <c r="A254" s="120">
        <v>36</v>
      </c>
      <c r="B254" s="23" t="s">
        <v>397</v>
      </c>
      <c r="C254" s="137" t="s">
        <v>398</v>
      </c>
      <c r="D254" s="173"/>
    </row>
    <row r="255" spans="1:4">
      <c r="A255" s="120">
        <v>37</v>
      </c>
      <c r="B255" s="23" t="s">
        <v>399</v>
      </c>
      <c r="C255" s="137" t="s">
        <v>400</v>
      </c>
      <c r="D255" s="173"/>
    </row>
    <row r="256" spans="1:4">
      <c r="A256" s="120">
        <v>38</v>
      </c>
      <c r="B256" s="23" t="s">
        <v>401</v>
      </c>
      <c r="C256" s="137" t="s">
        <v>402</v>
      </c>
      <c r="D256" s="173"/>
    </row>
    <row r="257" spans="1:4">
      <c r="A257" s="120">
        <v>39</v>
      </c>
      <c r="B257" s="23" t="s">
        <v>403</v>
      </c>
      <c r="C257" s="137" t="s">
        <v>404</v>
      </c>
      <c r="D257" s="173"/>
    </row>
    <row r="258" spans="1:4">
      <c r="A258" s="120">
        <v>40</v>
      </c>
      <c r="B258" s="23" t="s">
        <v>1086</v>
      </c>
      <c r="C258" s="137" t="s">
        <v>1087</v>
      </c>
      <c r="D258" s="173"/>
    </row>
    <row r="259" spans="1:4">
      <c r="A259" s="120">
        <v>41</v>
      </c>
      <c r="B259" s="23" t="s">
        <v>1088</v>
      </c>
      <c r="C259" s="137" t="s">
        <v>1089</v>
      </c>
      <c r="D259" s="173"/>
    </row>
    <row r="260" spans="1:4">
      <c r="A260" s="120">
        <v>42</v>
      </c>
      <c r="B260" s="23" t="s">
        <v>405</v>
      </c>
      <c r="C260" s="137" t="s">
        <v>406</v>
      </c>
      <c r="D260" s="173"/>
    </row>
    <row r="261" spans="1:4">
      <c r="A261" s="120">
        <v>43</v>
      </c>
      <c r="B261" s="23" t="s">
        <v>407</v>
      </c>
      <c r="C261" s="137" t="s">
        <v>408</v>
      </c>
      <c r="D261" s="173"/>
    </row>
    <row r="262" spans="1:4">
      <c r="A262" s="120">
        <v>44</v>
      </c>
      <c r="B262" s="23" t="s">
        <v>409</v>
      </c>
      <c r="C262" s="137" t="s">
        <v>410</v>
      </c>
      <c r="D262" s="173"/>
    </row>
    <row r="263" spans="1:4">
      <c r="A263" s="120">
        <v>45</v>
      </c>
      <c r="B263" s="23" t="s">
        <v>411</v>
      </c>
      <c r="C263" s="137" t="s">
        <v>412</v>
      </c>
      <c r="D263" s="173"/>
    </row>
    <row r="264" spans="1:4">
      <c r="A264" s="120">
        <v>46</v>
      </c>
      <c r="B264" s="23" t="s">
        <v>413</v>
      </c>
      <c r="C264" s="137" t="s">
        <v>414</v>
      </c>
      <c r="D264" s="173"/>
    </row>
    <row r="265" spans="1:4">
      <c r="A265" s="120">
        <v>47</v>
      </c>
      <c r="B265" s="23" t="s">
        <v>456</v>
      </c>
      <c r="C265" s="162" t="s">
        <v>996</v>
      </c>
      <c r="D265" s="179"/>
    </row>
    <row r="266" spans="1:4">
      <c r="A266" s="120">
        <v>48</v>
      </c>
      <c r="B266" s="23" t="s">
        <v>457</v>
      </c>
      <c r="C266" s="162" t="s">
        <v>1000</v>
      </c>
      <c r="D266" s="179"/>
    </row>
    <row r="267" spans="1:4">
      <c r="A267" s="120">
        <v>49</v>
      </c>
      <c r="B267" s="23" t="s">
        <v>417</v>
      </c>
      <c r="C267" s="137" t="s">
        <v>418</v>
      </c>
      <c r="D267" s="173"/>
    </row>
    <row r="268" spans="1:4">
      <c r="A268" s="120">
        <v>50</v>
      </c>
      <c r="B268" s="23" t="s">
        <v>419</v>
      </c>
      <c r="C268" s="137" t="s">
        <v>420</v>
      </c>
      <c r="D268" s="173"/>
    </row>
    <row r="269" spans="1:4">
      <c r="A269" s="120">
        <v>51</v>
      </c>
      <c r="B269" s="23" t="s">
        <v>421</v>
      </c>
      <c r="C269" s="137" t="s">
        <v>422</v>
      </c>
      <c r="D269" s="173"/>
    </row>
    <row r="270" spans="1:4">
      <c r="A270" s="120">
        <v>52</v>
      </c>
      <c r="B270" s="23" t="s">
        <v>461</v>
      </c>
      <c r="C270" s="137" t="s">
        <v>1090</v>
      </c>
      <c r="D270" s="173"/>
    </row>
    <row r="271" spans="1:4">
      <c r="A271" s="120">
        <v>53</v>
      </c>
      <c r="B271" s="23" t="s">
        <v>1091</v>
      </c>
      <c r="C271" s="162" t="s">
        <v>1048</v>
      </c>
      <c r="D271" s="179"/>
    </row>
    <row r="272" spans="1:4">
      <c r="A272" s="120">
        <v>54</v>
      </c>
      <c r="B272" s="23" t="s">
        <v>1092</v>
      </c>
      <c r="C272" s="162" t="s">
        <v>1050</v>
      </c>
      <c r="D272" s="179"/>
    </row>
    <row r="273" spans="1:4">
      <c r="A273" s="120">
        <v>55</v>
      </c>
      <c r="B273" s="23" t="s">
        <v>1093</v>
      </c>
      <c r="C273" s="162" t="s">
        <v>1094</v>
      </c>
      <c r="D273" s="179"/>
    </row>
    <row r="274" spans="1:4">
      <c r="A274" s="120">
        <v>56</v>
      </c>
      <c r="B274" s="23" t="s">
        <v>1095</v>
      </c>
      <c r="C274" s="162" t="s">
        <v>1096</v>
      </c>
      <c r="D274" s="179"/>
    </row>
    <row r="275" spans="1:4">
      <c r="A275" s="120">
        <v>57</v>
      </c>
      <c r="B275" s="23" t="s">
        <v>1097</v>
      </c>
      <c r="C275" s="162" t="s">
        <v>1098</v>
      </c>
      <c r="D275" s="179"/>
    </row>
    <row r="276" spans="1:4">
      <c r="A276" s="120">
        <v>58</v>
      </c>
      <c r="B276" s="23" t="s">
        <v>1099</v>
      </c>
      <c r="C276" s="162" t="s">
        <v>576</v>
      </c>
      <c r="D276" s="179"/>
    </row>
    <row r="277" spans="1:4">
      <c r="A277" s="120">
        <v>59</v>
      </c>
      <c r="B277" s="23" t="s">
        <v>545</v>
      </c>
      <c r="C277" s="162" t="s">
        <v>539</v>
      </c>
      <c r="D277" s="179"/>
    </row>
    <row r="278" spans="1:4">
      <c r="A278" s="120"/>
      <c r="B278" s="23"/>
      <c r="C278" s="137"/>
      <c r="D278" s="173"/>
    </row>
    <row r="279" spans="1:4">
      <c r="B279" s="23"/>
      <c r="C279" s="165" t="s">
        <v>1100</v>
      </c>
      <c r="D279" s="168"/>
    </row>
    <row r="280" spans="1:4">
      <c r="B280" s="23"/>
      <c r="C280" s="149" t="s">
        <v>1101</v>
      </c>
      <c r="D280" s="169"/>
    </row>
    <row r="281" spans="1:4">
      <c r="B281" s="151"/>
      <c r="C281" s="166"/>
      <c r="D281" s="166"/>
    </row>
    <row r="283" spans="1:4">
      <c r="C283" s="167"/>
      <c r="D283" s="16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>
      <selection activeCell="F13" sqref="F13"/>
    </sheetView>
  </sheetViews>
  <sheetFormatPr defaultRowHeight="12.75"/>
  <cols>
    <col min="1" max="1" width="34.5703125" bestFit="1" customWidth="1"/>
  </cols>
  <sheetData>
    <row r="1" spans="1:1" ht="13.5" thickBot="1"/>
    <row r="2" spans="1:1" ht="15.75" thickBot="1">
      <c r="A2" s="7" t="s">
        <v>178</v>
      </c>
    </row>
    <row r="3" spans="1:1" ht="15.75" thickBot="1">
      <c r="A3" s="1" t="s">
        <v>180</v>
      </c>
    </row>
    <row r="4" spans="1:1" ht="15.75" thickBot="1">
      <c r="A4" s="7" t="s">
        <v>182</v>
      </c>
    </row>
    <row r="5" spans="1:1" ht="15.75" thickBot="1">
      <c r="A5" s="7" t="s">
        <v>184</v>
      </c>
    </row>
    <row r="6" spans="1:1" ht="15">
      <c r="A6" s="4" t="s">
        <v>187</v>
      </c>
    </row>
    <row r="7" spans="1:1" ht="15.75" thickBot="1">
      <c r="A7" s="5" t="s">
        <v>189</v>
      </c>
    </row>
    <row r="8" spans="1:1" ht="13.5" thickBot="1">
      <c r="A8" s="11" t="s">
        <v>191</v>
      </c>
    </row>
    <row r="9" spans="1:1" ht="13.5" thickBot="1">
      <c r="A9" s="11" t="s">
        <v>193</v>
      </c>
    </row>
    <row r="10" spans="1:1" ht="15.75" thickBot="1">
      <c r="A10" s="18" t="s">
        <v>194</v>
      </c>
    </row>
    <row r="11" spans="1:1" ht="15.75" thickBot="1">
      <c r="A11" s="18" t="s">
        <v>196</v>
      </c>
    </row>
    <row r="12" spans="1:1" ht="16.5" thickBot="1">
      <c r="A12" s="10" t="s">
        <v>198</v>
      </c>
    </row>
    <row r="13" spans="1:1" ht="16.5" thickBot="1">
      <c r="A13" s="10" t="s">
        <v>200</v>
      </c>
    </row>
    <row r="14" spans="1:1" ht="15.75" thickBot="1">
      <c r="A14" s="4" t="s">
        <v>202</v>
      </c>
    </row>
    <row r="15" spans="1:1" ht="15.75" thickBot="1">
      <c r="A15" s="4" t="s">
        <v>204</v>
      </c>
    </row>
    <row r="16" spans="1:1" ht="15.75" thickBot="1">
      <c r="A16" s="18" t="s">
        <v>205</v>
      </c>
    </row>
    <row r="17" spans="1:1" ht="15.75" thickBot="1">
      <c r="A17" s="18" t="s">
        <v>207</v>
      </c>
    </row>
    <row r="18" spans="1:1" ht="16.5" thickBot="1">
      <c r="A18" s="10" t="s">
        <v>209</v>
      </c>
    </row>
    <row r="19" spans="1:1" ht="13.5" thickBot="1">
      <c r="A19" s="11" t="s">
        <v>211</v>
      </c>
    </row>
    <row r="20" spans="1:1" ht="15.75" thickBot="1">
      <c r="A20" s="4" t="s">
        <v>213</v>
      </c>
    </row>
    <row r="21" spans="1:1" ht="16.5" thickBot="1">
      <c r="A21" s="10" t="s">
        <v>215</v>
      </c>
    </row>
    <row r="22" spans="1:1" ht="15.75" thickBot="1">
      <c r="A22" s="4" t="s">
        <v>217</v>
      </c>
    </row>
    <row r="23" spans="1:1" ht="15.75" thickBot="1">
      <c r="A23" s="18" t="s">
        <v>219</v>
      </c>
    </row>
    <row r="24" spans="1:1" ht="15.75" thickBot="1">
      <c r="A24" s="4" t="s">
        <v>221</v>
      </c>
    </row>
    <row r="25" spans="1:1" ht="13.5" thickBot="1">
      <c r="A25" s="11" t="s">
        <v>223</v>
      </c>
    </row>
    <row r="26" spans="1:1" ht="16.5" thickBot="1">
      <c r="A26" s="10" t="s">
        <v>225</v>
      </c>
    </row>
    <row r="27" spans="1:1" ht="16.5" thickBot="1">
      <c r="A27" s="10" t="s">
        <v>227</v>
      </c>
    </row>
    <row r="28" spans="1:1" ht="15.75" thickBot="1">
      <c r="A28" s="18" t="s">
        <v>229</v>
      </c>
    </row>
    <row r="29" spans="1:1" ht="15.75" thickBot="1">
      <c r="A29" s="3" t="s">
        <v>231</v>
      </c>
    </row>
    <row r="30" spans="1:1" ht="15">
      <c r="A30" s="18" t="s">
        <v>233</v>
      </c>
    </row>
    <row r="31" spans="1:1">
      <c r="A31" s="28" t="s">
        <v>538</v>
      </c>
    </row>
    <row r="32" spans="1:1" ht="14.25">
      <c r="A32" s="2" t="s">
        <v>235</v>
      </c>
    </row>
  </sheetData>
  <autoFilter ref="A1:A32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workbookViewId="0">
      <selection activeCell="I11" sqref="I11"/>
    </sheetView>
  </sheetViews>
  <sheetFormatPr defaultRowHeight="12.75"/>
  <cols>
    <col min="1" max="1" width="31.5703125" bestFit="1" customWidth="1"/>
    <col min="2" max="3" width="14" bestFit="1" customWidth="1"/>
    <col min="10" max="10" width="37.5703125" customWidth="1"/>
  </cols>
  <sheetData>
    <row r="1" spans="1:10">
      <c r="A1" s="29">
        <v>1</v>
      </c>
      <c r="B1" s="29">
        <v>2</v>
      </c>
      <c r="C1" s="29">
        <v>3</v>
      </c>
      <c r="D1" s="29"/>
      <c r="E1" s="29">
        <v>4</v>
      </c>
      <c r="F1" s="29">
        <v>5</v>
      </c>
      <c r="G1" s="29">
        <v>6</v>
      </c>
      <c r="H1" s="29">
        <v>7</v>
      </c>
      <c r="I1" s="29">
        <v>8</v>
      </c>
      <c r="J1" s="29">
        <v>9</v>
      </c>
    </row>
    <row r="2" spans="1:10" s="34" customFormat="1" ht="25.5">
      <c r="A2" s="30" t="s">
        <v>559</v>
      </c>
      <c r="B2" s="31">
        <v>42882.945833333331</v>
      </c>
      <c r="C2" s="31">
        <v>42883.281944444447</v>
      </c>
      <c r="D2" s="32">
        <f t="shared" ref="D2:D12" si="0">IF(OR(C2="***",C2=""),0,IF(RIGHT(I2)="T",(+C2-B2),0))</f>
        <v>0</v>
      </c>
      <c r="E2" s="32">
        <f t="shared" ref="E2:E12" si="1">IF(OR(C2="***",C2=""),0,IF(RIGHT(I2)="U",(+C2-B2),0))</f>
        <v>0</v>
      </c>
      <c r="F2" s="32">
        <f t="shared" ref="F2:F12" si="2">IF(OR(C2="***",C2=""),0,IF(RIGHT(I2)="C",(+C2-B2),0))</f>
        <v>0</v>
      </c>
      <c r="G2" s="32">
        <f t="shared" ref="G2:G12" si="3">IF(OR(C2="***",C2=""),0,IF(RIGHT(I2)="D",(+C2-B2),0))</f>
        <v>0.336111111115315</v>
      </c>
      <c r="H2" s="26" t="s">
        <v>578</v>
      </c>
      <c r="I2" s="33" t="s">
        <v>467</v>
      </c>
      <c r="J2" s="27" t="s">
        <v>579</v>
      </c>
    </row>
    <row r="3" spans="1:10" s="34" customFormat="1" ht="25.5">
      <c r="A3" s="35" t="s">
        <v>454</v>
      </c>
      <c r="B3" s="31">
        <v>42877.913194444445</v>
      </c>
      <c r="C3" s="31">
        <v>42887</v>
      </c>
      <c r="D3" s="32">
        <f t="shared" si="0"/>
        <v>0</v>
      </c>
      <c r="E3" s="32">
        <f t="shared" si="1"/>
        <v>0</v>
      </c>
      <c r="F3" s="32">
        <f t="shared" si="2"/>
        <v>0</v>
      </c>
      <c r="G3" s="32">
        <f t="shared" si="3"/>
        <v>9.0868055555547471</v>
      </c>
      <c r="H3" s="26" t="s">
        <v>570</v>
      </c>
      <c r="I3" s="33" t="s">
        <v>467</v>
      </c>
      <c r="J3" s="27" t="s">
        <v>571</v>
      </c>
    </row>
    <row r="4" spans="1:10" s="34" customFormat="1" ht="25.5">
      <c r="A4" s="42" t="s">
        <v>576</v>
      </c>
      <c r="B4" s="43">
        <v>42880.990277777775</v>
      </c>
      <c r="C4" s="43">
        <v>42881.290277777778</v>
      </c>
      <c r="D4" s="38">
        <f t="shared" si="0"/>
        <v>0</v>
      </c>
      <c r="E4" s="38">
        <f t="shared" si="1"/>
        <v>0</v>
      </c>
      <c r="F4" s="38">
        <f t="shared" si="2"/>
        <v>0</v>
      </c>
      <c r="G4" s="38">
        <f t="shared" si="3"/>
        <v>0.30000000000291038</v>
      </c>
      <c r="H4" s="39" t="s">
        <v>499</v>
      </c>
      <c r="I4" s="40" t="s">
        <v>467</v>
      </c>
      <c r="J4" s="19" t="s">
        <v>577</v>
      </c>
    </row>
    <row r="5" spans="1:10" s="34" customFormat="1" ht="25.5">
      <c r="A5" s="30" t="s">
        <v>356</v>
      </c>
      <c r="B5" s="31">
        <v>42868.892361111109</v>
      </c>
      <c r="C5" s="31">
        <v>42882.057638888888</v>
      </c>
      <c r="D5" s="32">
        <f t="shared" si="0"/>
        <v>0</v>
      </c>
      <c r="E5" s="32">
        <f t="shared" si="1"/>
        <v>0</v>
      </c>
      <c r="F5" s="32">
        <f t="shared" si="2"/>
        <v>0</v>
      </c>
      <c r="G5" s="32">
        <f t="shared" si="3"/>
        <v>13.165277777778101</v>
      </c>
      <c r="H5" s="26" t="s">
        <v>562</v>
      </c>
      <c r="I5" s="33" t="s">
        <v>467</v>
      </c>
      <c r="J5" s="27" t="s">
        <v>563</v>
      </c>
    </row>
    <row r="6" spans="1:10" s="34" customFormat="1" ht="25.5">
      <c r="A6" s="30" t="s">
        <v>459</v>
      </c>
      <c r="B6" s="31">
        <v>42880.413888888892</v>
      </c>
      <c r="C6" s="31">
        <v>42883.222222222219</v>
      </c>
      <c r="D6" s="32">
        <f t="shared" si="0"/>
        <v>0</v>
      </c>
      <c r="E6" s="32">
        <f t="shared" si="1"/>
        <v>0</v>
      </c>
      <c r="F6" s="32">
        <f t="shared" si="2"/>
        <v>0</v>
      </c>
      <c r="G6" s="32">
        <f t="shared" si="3"/>
        <v>2.8083333333270275</v>
      </c>
      <c r="H6" s="26" t="s">
        <v>572</v>
      </c>
      <c r="I6" s="33" t="s">
        <v>467</v>
      </c>
      <c r="J6" s="27" t="s">
        <v>573</v>
      </c>
    </row>
    <row r="7" spans="1:10" s="34" customFormat="1" ht="25.5">
      <c r="A7" s="30" t="s">
        <v>381</v>
      </c>
      <c r="B7" s="31">
        <v>42868.89166666667</v>
      </c>
      <c r="C7" s="31">
        <v>42869.286111111112</v>
      </c>
      <c r="D7" s="32">
        <f t="shared" si="0"/>
        <v>0</v>
      </c>
      <c r="E7" s="32">
        <f t="shared" si="1"/>
        <v>0</v>
      </c>
      <c r="F7" s="32">
        <f t="shared" si="2"/>
        <v>0</v>
      </c>
      <c r="G7" s="32">
        <f t="shared" si="3"/>
        <v>0.3944444444423425</v>
      </c>
      <c r="H7" s="26" t="s">
        <v>560</v>
      </c>
      <c r="I7" s="33" t="s">
        <v>467</v>
      </c>
      <c r="J7" s="27" t="s">
        <v>561</v>
      </c>
    </row>
    <row r="8" spans="1:10" s="34" customFormat="1" ht="25.5">
      <c r="A8" s="30" t="s">
        <v>381</v>
      </c>
      <c r="B8" s="31">
        <v>42871.834027777775</v>
      </c>
      <c r="C8" s="31">
        <v>42872.319444444445</v>
      </c>
      <c r="D8" s="32">
        <f t="shared" si="0"/>
        <v>0</v>
      </c>
      <c r="E8" s="32">
        <f t="shared" si="1"/>
        <v>0</v>
      </c>
      <c r="F8" s="32">
        <f t="shared" si="2"/>
        <v>0</v>
      </c>
      <c r="G8" s="32">
        <f t="shared" si="3"/>
        <v>0.48541666667006211</v>
      </c>
      <c r="H8" s="41" t="s">
        <v>564</v>
      </c>
      <c r="I8" s="33" t="s">
        <v>467</v>
      </c>
      <c r="J8" s="27" t="s">
        <v>565</v>
      </c>
    </row>
    <row r="9" spans="1:10" s="34" customFormat="1" ht="25.5">
      <c r="A9" s="30" t="s">
        <v>485</v>
      </c>
      <c r="B9" s="31">
        <v>42874.628472222219</v>
      </c>
      <c r="C9" s="31">
        <v>42874.916666666664</v>
      </c>
      <c r="D9" s="32">
        <f t="shared" si="0"/>
        <v>0</v>
      </c>
      <c r="E9" s="32">
        <f t="shared" si="1"/>
        <v>0</v>
      </c>
      <c r="F9" s="32">
        <f t="shared" si="2"/>
        <v>0</v>
      </c>
      <c r="G9" s="32">
        <f t="shared" si="3"/>
        <v>0.28819444444525288</v>
      </c>
      <c r="H9" s="26" t="s">
        <v>566</v>
      </c>
      <c r="I9" s="33" t="s">
        <v>467</v>
      </c>
      <c r="J9" s="27" t="s">
        <v>567</v>
      </c>
    </row>
    <row r="10" spans="1:10" s="34" customFormat="1" ht="25.5">
      <c r="A10" s="30" t="s">
        <v>485</v>
      </c>
      <c r="B10" s="31">
        <v>42877.898611111108</v>
      </c>
      <c r="C10" s="31">
        <v>42879.267361111109</v>
      </c>
      <c r="D10" s="32">
        <f t="shared" si="0"/>
        <v>0</v>
      </c>
      <c r="E10" s="32">
        <f t="shared" si="1"/>
        <v>0</v>
      </c>
      <c r="F10" s="32">
        <f t="shared" si="2"/>
        <v>0</v>
      </c>
      <c r="G10" s="32">
        <f t="shared" si="3"/>
        <v>1.3687500000014552</v>
      </c>
      <c r="H10" s="26" t="s">
        <v>568</v>
      </c>
      <c r="I10" s="33" t="s">
        <v>467</v>
      </c>
      <c r="J10" s="27" t="s">
        <v>569</v>
      </c>
    </row>
    <row r="11" spans="1:10" s="34" customFormat="1" ht="25.5">
      <c r="A11" s="36" t="s">
        <v>360</v>
      </c>
      <c r="B11" s="37">
        <v>42880.986805555556</v>
      </c>
      <c r="C11" s="37">
        <v>42881.293055555558</v>
      </c>
      <c r="D11" s="38">
        <f t="shared" si="0"/>
        <v>0</v>
      </c>
      <c r="E11" s="38">
        <f t="shared" si="1"/>
        <v>0</v>
      </c>
      <c r="F11" s="38">
        <f t="shared" si="2"/>
        <v>0</v>
      </c>
      <c r="G11" s="38">
        <f t="shared" si="3"/>
        <v>0.30625000000145519</v>
      </c>
      <c r="H11" s="39" t="s">
        <v>499</v>
      </c>
      <c r="I11" s="40" t="s">
        <v>467</v>
      </c>
      <c r="J11" s="19" t="s">
        <v>575</v>
      </c>
    </row>
    <row r="12" spans="1:10" s="34" customFormat="1" ht="25.5">
      <c r="A12" s="36" t="s">
        <v>375</v>
      </c>
      <c r="B12" s="37">
        <v>42880.982638888891</v>
      </c>
      <c r="C12" s="37">
        <v>42881.286805555559</v>
      </c>
      <c r="D12" s="38">
        <f t="shared" si="0"/>
        <v>0</v>
      </c>
      <c r="E12" s="38">
        <f t="shared" si="1"/>
        <v>0</v>
      </c>
      <c r="F12" s="38">
        <f t="shared" si="2"/>
        <v>0</v>
      </c>
      <c r="G12" s="38">
        <f t="shared" si="3"/>
        <v>0.30416666666860692</v>
      </c>
      <c r="H12" s="39" t="s">
        <v>499</v>
      </c>
      <c r="I12" s="40" t="s">
        <v>467</v>
      </c>
      <c r="J12" s="19" t="s">
        <v>574</v>
      </c>
    </row>
  </sheetData>
  <autoFilter ref="A1:J1">
    <sortState ref="A2:J12">
      <sortCondition ref="A1"/>
    </sortState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SOP DATA NR3 November-17</vt:lpstr>
      <vt:lpstr>Sheet1</vt:lpstr>
      <vt:lpstr>Sheet3</vt:lpstr>
      <vt:lpstr>Sheet4</vt:lpstr>
      <vt:lpstr>Sheet5</vt:lpstr>
      <vt:lpstr>Sheet2</vt:lpstr>
      <vt:lpstr>'SOP DATA NR3 November-17'!Print_Area</vt:lpstr>
      <vt:lpstr>'SOP DATA NR3 November-17'!Print_Titles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 n</dc:creator>
  <cp:lastModifiedBy>Abhishek Garg {Abhishek Garg}</cp:lastModifiedBy>
  <cp:lastPrinted>2018-05-31T11:56:44Z</cp:lastPrinted>
  <dcterms:created xsi:type="dcterms:W3CDTF">2014-12-12T12:59:27Z</dcterms:created>
  <dcterms:modified xsi:type="dcterms:W3CDTF">2018-05-31T11:56:57Z</dcterms:modified>
</cp:coreProperties>
</file>