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SOP DATA NR3" sheetId="1" r:id="rId1"/>
    <sheet name="Sheet1" sheetId="2" r:id="rId2"/>
    <sheet name="Sheet3" sheetId="4" r:id="rId3"/>
    <sheet name="Sheet4" sheetId="5" r:id="rId4"/>
    <sheet name="Sheet5" sheetId="6" r:id="rId5"/>
    <sheet name="Sheet2" sheetId="3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1" hidden="1">Sheet1!$A$1:$K$233</definedName>
    <definedName name="_xlnm._FilterDatabase" localSheetId="5" hidden="1">Sheet2!$A$1:$J$1</definedName>
    <definedName name="_xlnm._FilterDatabase" localSheetId="4" hidden="1">Sheet5!$A$1:$A$32</definedName>
    <definedName name="_xlnm._FilterDatabase" localSheetId="0" hidden="1">'SOP DATA NR3'!$A$9:$AA$1144</definedName>
    <definedName name="A">[1]DR_Genaral!#REF!</definedName>
    <definedName name="Excel_BuiltIn__FilterDatabase_1">[2]DR_Genaral!#REF!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[3]Sheet4!#REF!</definedName>
    <definedName name="Excel_BuiltIn_Database">[3]Sheet4!#REF!</definedName>
    <definedName name="Excel_BuiltIn_Database_1" localSheetId="0">[4]Sheet4!#REF!</definedName>
    <definedName name="Excel_BuiltIn_Database_1">[4]Sheet4!#REF!</definedName>
    <definedName name="Excel_BuiltIn_Database_4" localSheetId="0">[5]Sheet4!#REF!</definedName>
    <definedName name="Excel_BuiltIn_Database_4">[5]Sheet4!#REF!</definedName>
    <definedName name="Excel_BuiltIn_Database_7" localSheetId="0">[5]Sheet4!#REF!</definedName>
    <definedName name="Excel_BuiltIn_Database_7">[5]Sheet4!#REF!</definedName>
    <definedName name="Excel_BuiltIn_Database_8" localSheetId="0">[5]Sheet4!#REF!</definedName>
    <definedName name="Excel_BuiltIn_Database_8">[5]Sheet4!#REF!</definedName>
    <definedName name="_xlnm.Print_Area" localSheetId="0">'SOP DATA NR3'!$A$1:$AA$1152</definedName>
    <definedName name="_xlnm.Print_Titles" localSheetId="0">'SOP DATA NR3'!$5:$8</definedName>
  </definedNames>
  <calcPr calcId="144525"/>
</workbook>
</file>

<file path=xl/calcChain.xml><?xml version="1.0" encoding="utf-8"?>
<calcChain xmlns="http://schemas.openxmlformats.org/spreadsheetml/2006/main">
  <c r="Y22" i="1" l="1"/>
  <c r="L164" i="1" l="1"/>
  <c r="M164" i="1"/>
  <c r="N164" i="1"/>
  <c r="O164" i="1"/>
  <c r="L165" i="1"/>
  <c r="M165" i="1"/>
  <c r="N165" i="1"/>
  <c r="O165" i="1"/>
  <c r="D304" i="5"/>
  <c r="D302" i="5"/>
  <c r="D299" i="5"/>
  <c r="A234" i="5"/>
  <c r="A174" i="5"/>
  <c r="G119" i="5"/>
  <c r="J118" i="5"/>
  <c r="J116" i="5"/>
  <c r="J110" i="5"/>
  <c r="J107" i="5"/>
  <c r="J106" i="5"/>
  <c r="J105" i="5"/>
  <c r="J104" i="5"/>
  <c r="D101" i="5"/>
  <c r="D100" i="5"/>
  <c r="D99" i="5"/>
  <c r="D97" i="5"/>
  <c r="J58" i="5"/>
  <c r="J35" i="5"/>
  <c r="D29" i="5"/>
  <c r="J20" i="5"/>
  <c r="J19" i="5"/>
  <c r="J17" i="5"/>
  <c r="J15" i="5"/>
  <c r="J18" i="5" s="1"/>
  <c r="D12" i="5"/>
  <c r="Y166" i="1"/>
  <c r="O163" i="1"/>
  <c r="N163" i="1"/>
  <c r="M163" i="1"/>
  <c r="L163" i="1"/>
  <c r="O1151" i="1"/>
  <c r="N1151" i="1"/>
  <c r="M1151" i="1"/>
  <c r="L1151" i="1"/>
  <c r="O1150" i="1"/>
  <c r="O1152" i="1" s="1"/>
  <c r="N1150" i="1"/>
  <c r="M1150" i="1"/>
  <c r="M1152" i="1" s="1"/>
  <c r="L1150" i="1"/>
  <c r="O1148" i="1"/>
  <c r="N1148" i="1"/>
  <c r="M1148" i="1"/>
  <c r="L1148" i="1"/>
  <c r="O1147" i="1"/>
  <c r="O1149" i="1" s="1"/>
  <c r="N1147" i="1"/>
  <c r="M1147" i="1"/>
  <c r="M1149" i="1" s="1"/>
  <c r="L1147" i="1"/>
  <c r="L1149" i="1" s="1"/>
  <c r="N1152" i="1" l="1"/>
  <c r="L166" i="1"/>
  <c r="N166" i="1"/>
  <c r="N1149" i="1"/>
  <c r="M166" i="1"/>
  <c r="L1152" i="1"/>
  <c r="O166" i="1"/>
  <c r="J124" i="5"/>
  <c r="L843" i="1"/>
  <c r="M843" i="1"/>
  <c r="N843" i="1"/>
  <c r="O843" i="1"/>
  <c r="L844" i="1"/>
  <c r="M844" i="1"/>
  <c r="N844" i="1"/>
  <c r="O844" i="1"/>
  <c r="L845" i="1"/>
  <c r="M845" i="1"/>
  <c r="N845" i="1"/>
  <c r="O845" i="1"/>
  <c r="L846" i="1"/>
  <c r="M846" i="1"/>
  <c r="N846" i="1"/>
  <c r="O846" i="1"/>
  <c r="L847" i="1"/>
  <c r="M847" i="1"/>
  <c r="N847" i="1"/>
  <c r="O847" i="1"/>
  <c r="L848" i="1"/>
  <c r="M848" i="1"/>
  <c r="N848" i="1"/>
  <c r="O848" i="1"/>
  <c r="L849" i="1"/>
  <c r="M849" i="1"/>
  <c r="N849" i="1"/>
  <c r="O849" i="1"/>
  <c r="L833" i="1"/>
  <c r="M833" i="1"/>
  <c r="N833" i="1"/>
  <c r="O833" i="1"/>
  <c r="L834" i="1"/>
  <c r="M834" i="1"/>
  <c r="N834" i="1"/>
  <c r="O834" i="1"/>
  <c r="L835" i="1"/>
  <c r="M835" i="1"/>
  <c r="N835" i="1"/>
  <c r="O835" i="1"/>
  <c r="L836" i="1"/>
  <c r="M836" i="1"/>
  <c r="N836" i="1"/>
  <c r="O836" i="1"/>
  <c r="L837" i="1"/>
  <c r="M837" i="1"/>
  <c r="N837" i="1"/>
  <c r="O837" i="1"/>
  <c r="L838" i="1"/>
  <c r="M838" i="1"/>
  <c r="N838" i="1"/>
  <c r="O838" i="1"/>
  <c r="L839" i="1"/>
  <c r="M839" i="1"/>
  <c r="N839" i="1"/>
  <c r="O839" i="1"/>
  <c r="O1024" i="1"/>
  <c r="L1021" i="1"/>
  <c r="M1021" i="1"/>
  <c r="N1021" i="1"/>
  <c r="O1021" i="1"/>
  <c r="L1027" i="1"/>
  <c r="M1027" i="1"/>
  <c r="N1027" i="1"/>
  <c r="O1027" i="1"/>
  <c r="L1028" i="1"/>
  <c r="M1028" i="1"/>
  <c r="N1028" i="1"/>
  <c r="O1028" i="1"/>
  <c r="L716" i="1"/>
  <c r="M716" i="1"/>
  <c r="N716" i="1"/>
  <c r="O716" i="1"/>
  <c r="L703" i="1"/>
  <c r="M703" i="1"/>
  <c r="N703" i="1"/>
  <c r="O703" i="1"/>
  <c r="M655" i="1"/>
  <c r="N655" i="1"/>
  <c r="O655" i="1"/>
  <c r="O656" i="1"/>
  <c r="N656" i="1"/>
  <c r="M656" i="1"/>
  <c r="M657" i="1"/>
  <c r="N657" i="1"/>
  <c r="O657" i="1"/>
  <c r="O658" i="1"/>
  <c r="N658" i="1"/>
  <c r="M658" i="1"/>
  <c r="L658" i="1"/>
  <c r="L657" i="1"/>
  <c r="L656" i="1"/>
  <c r="L655" i="1"/>
  <c r="L634" i="1"/>
  <c r="L632" i="1"/>
  <c r="M632" i="1"/>
  <c r="N632" i="1"/>
  <c r="O632" i="1"/>
  <c r="L633" i="1"/>
  <c r="M633" i="1"/>
  <c r="N633" i="1"/>
  <c r="O633" i="1"/>
  <c r="M634" i="1"/>
  <c r="N634" i="1"/>
  <c r="O634" i="1"/>
  <c r="L496" i="1"/>
  <c r="M496" i="1"/>
  <c r="N496" i="1"/>
  <c r="O496" i="1"/>
  <c r="L574" i="1"/>
  <c r="M574" i="1"/>
  <c r="N574" i="1"/>
  <c r="O574" i="1"/>
  <c r="L573" i="1"/>
  <c r="M573" i="1"/>
  <c r="N573" i="1"/>
  <c r="O573" i="1"/>
  <c r="L145" i="1" l="1"/>
  <c r="M145" i="1"/>
  <c r="N145" i="1"/>
  <c r="O145" i="1"/>
  <c r="O925" i="1" l="1"/>
  <c r="N925" i="1"/>
  <c r="M925" i="1"/>
  <c r="L12" i="1" l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H233" i="2"/>
  <c r="G233" i="2"/>
  <c r="F233" i="2"/>
  <c r="E233" i="2"/>
  <c r="H232" i="2"/>
  <c r="G232" i="2"/>
  <c r="F232" i="2"/>
  <c r="E232" i="2"/>
  <c r="H231" i="2"/>
  <c r="G231" i="2"/>
  <c r="F231" i="2"/>
  <c r="E231" i="2"/>
  <c r="H230" i="2"/>
  <c r="G230" i="2"/>
  <c r="F230" i="2"/>
  <c r="E230" i="2"/>
  <c r="H229" i="2"/>
  <c r="G229" i="2"/>
  <c r="F229" i="2"/>
  <c r="E229" i="2"/>
  <c r="H228" i="2"/>
  <c r="G228" i="2"/>
  <c r="F228" i="2"/>
  <c r="E228" i="2"/>
  <c r="H227" i="2"/>
  <c r="G227" i="2"/>
  <c r="F227" i="2"/>
  <c r="E227" i="2"/>
  <c r="H226" i="2"/>
  <c r="G226" i="2"/>
  <c r="F226" i="2"/>
  <c r="E226" i="2"/>
  <c r="H225" i="2"/>
  <c r="G225" i="2"/>
  <c r="F225" i="2"/>
  <c r="E225" i="2"/>
  <c r="H224" i="2"/>
  <c r="G224" i="2"/>
  <c r="F224" i="2"/>
  <c r="E224" i="2"/>
  <c r="H223" i="2"/>
  <c r="G223" i="2"/>
  <c r="F223" i="2"/>
  <c r="E223" i="2"/>
  <c r="H222" i="2"/>
  <c r="G222" i="2"/>
  <c r="F222" i="2"/>
  <c r="E222" i="2"/>
  <c r="H221" i="2"/>
  <c r="G221" i="2"/>
  <c r="F221" i="2"/>
  <c r="E221" i="2"/>
  <c r="H220" i="2"/>
  <c r="G220" i="2"/>
  <c r="F220" i="2"/>
  <c r="E220" i="2"/>
  <c r="H219" i="2"/>
  <c r="G219" i="2"/>
  <c r="F219" i="2"/>
  <c r="E219" i="2"/>
  <c r="H218" i="2"/>
  <c r="G218" i="2"/>
  <c r="F218" i="2"/>
  <c r="E218" i="2"/>
  <c r="H217" i="2"/>
  <c r="G217" i="2"/>
  <c r="F217" i="2"/>
  <c r="E217" i="2"/>
  <c r="H216" i="2"/>
  <c r="G216" i="2"/>
  <c r="F216" i="2"/>
  <c r="E216" i="2"/>
  <c r="H215" i="2"/>
  <c r="G215" i="2"/>
  <c r="F215" i="2"/>
  <c r="E215" i="2"/>
  <c r="H214" i="2"/>
  <c r="G214" i="2"/>
  <c r="F214" i="2"/>
  <c r="E214" i="2"/>
  <c r="H213" i="2"/>
  <c r="G213" i="2"/>
  <c r="F213" i="2"/>
  <c r="E213" i="2"/>
  <c r="H212" i="2"/>
  <c r="G212" i="2"/>
  <c r="F212" i="2"/>
  <c r="E212" i="2"/>
  <c r="H211" i="2"/>
  <c r="G211" i="2"/>
  <c r="F211" i="2"/>
  <c r="E211" i="2"/>
  <c r="H210" i="2"/>
  <c r="G210" i="2"/>
  <c r="F210" i="2"/>
  <c r="E210" i="2"/>
  <c r="H209" i="2"/>
  <c r="G209" i="2"/>
  <c r="F209" i="2"/>
  <c r="E209" i="2"/>
  <c r="H208" i="2"/>
  <c r="G208" i="2"/>
  <c r="F208" i="2"/>
  <c r="E208" i="2"/>
  <c r="H207" i="2"/>
  <c r="G207" i="2"/>
  <c r="F207" i="2"/>
  <c r="E207" i="2"/>
  <c r="H206" i="2"/>
  <c r="G206" i="2"/>
  <c r="F206" i="2"/>
  <c r="E206" i="2"/>
  <c r="H205" i="2"/>
  <c r="G205" i="2"/>
  <c r="F205" i="2"/>
  <c r="E205" i="2"/>
  <c r="H204" i="2"/>
  <c r="G204" i="2"/>
  <c r="F204" i="2"/>
  <c r="E204" i="2"/>
  <c r="H203" i="2"/>
  <c r="G203" i="2"/>
  <c r="F203" i="2"/>
  <c r="E203" i="2"/>
  <c r="H202" i="2"/>
  <c r="G202" i="2"/>
  <c r="F202" i="2"/>
  <c r="E202" i="2"/>
  <c r="H201" i="2"/>
  <c r="G201" i="2"/>
  <c r="F201" i="2"/>
  <c r="E201" i="2"/>
  <c r="H200" i="2"/>
  <c r="G200" i="2"/>
  <c r="F200" i="2"/>
  <c r="E200" i="2"/>
  <c r="H199" i="2"/>
  <c r="G199" i="2"/>
  <c r="F199" i="2"/>
  <c r="E199" i="2"/>
  <c r="H198" i="2"/>
  <c r="G198" i="2"/>
  <c r="F198" i="2"/>
  <c r="E198" i="2"/>
  <c r="H197" i="2"/>
  <c r="G197" i="2"/>
  <c r="F197" i="2"/>
  <c r="E197" i="2"/>
  <c r="H196" i="2"/>
  <c r="G196" i="2"/>
  <c r="F196" i="2"/>
  <c r="E196" i="2"/>
  <c r="H195" i="2"/>
  <c r="G195" i="2"/>
  <c r="F195" i="2"/>
  <c r="E195" i="2"/>
  <c r="H194" i="2"/>
  <c r="G194" i="2"/>
  <c r="F194" i="2"/>
  <c r="E194" i="2"/>
  <c r="H193" i="2"/>
  <c r="G193" i="2"/>
  <c r="F193" i="2"/>
  <c r="E193" i="2"/>
  <c r="H192" i="2"/>
  <c r="G192" i="2"/>
  <c r="F192" i="2"/>
  <c r="E192" i="2"/>
  <c r="H191" i="2"/>
  <c r="G191" i="2"/>
  <c r="F191" i="2"/>
  <c r="E191" i="2"/>
  <c r="H190" i="2"/>
  <c r="G190" i="2"/>
  <c r="F190" i="2"/>
  <c r="E190" i="2"/>
  <c r="H189" i="2"/>
  <c r="G189" i="2"/>
  <c r="F189" i="2"/>
  <c r="E189" i="2"/>
  <c r="H188" i="2"/>
  <c r="G188" i="2"/>
  <c r="F188" i="2"/>
  <c r="E188" i="2"/>
  <c r="H187" i="2"/>
  <c r="G187" i="2"/>
  <c r="F187" i="2"/>
  <c r="E187" i="2"/>
  <c r="H186" i="2"/>
  <c r="G186" i="2"/>
  <c r="F186" i="2"/>
  <c r="E186" i="2"/>
  <c r="H185" i="2"/>
  <c r="G185" i="2"/>
  <c r="F185" i="2"/>
  <c r="E185" i="2"/>
  <c r="H184" i="2"/>
  <c r="G184" i="2"/>
  <c r="F184" i="2"/>
  <c r="E184" i="2"/>
  <c r="H183" i="2"/>
  <c r="G183" i="2"/>
  <c r="F183" i="2"/>
  <c r="E183" i="2"/>
  <c r="H182" i="2"/>
  <c r="G182" i="2"/>
  <c r="F182" i="2"/>
  <c r="E182" i="2"/>
  <c r="H181" i="2"/>
  <c r="G181" i="2"/>
  <c r="F181" i="2"/>
  <c r="E181" i="2"/>
  <c r="H180" i="2"/>
  <c r="G180" i="2"/>
  <c r="F180" i="2"/>
  <c r="E180" i="2"/>
  <c r="H179" i="2"/>
  <c r="G179" i="2"/>
  <c r="F179" i="2"/>
  <c r="E179" i="2"/>
  <c r="H178" i="2"/>
  <c r="G178" i="2"/>
  <c r="F178" i="2"/>
  <c r="E178" i="2"/>
  <c r="H177" i="2"/>
  <c r="G177" i="2"/>
  <c r="F177" i="2"/>
  <c r="E177" i="2"/>
  <c r="H176" i="2"/>
  <c r="G176" i="2"/>
  <c r="F176" i="2"/>
  <c r="E176" i="2"/>
  <c r="H175" i="2"/>
  <c r="G175" i="2"/>
  <c r="F175" i="2"/>
  <c r="E175" i="2"/>
  <c r="H174" i="2"/>
  <c r="G174" i="2"/>
  <c r="F174" i="2"/>
  <c r="E174" i="2"/>
  <c r="H173" i="2"/>
  <c r="G173" i="2"/>
  <c r="F173" i="2"/>
  <c r="E173" i="2"/>
  <c r="H172" i="2"/>
  <c r="G172" i="2"/>
  <c r="F172" i="2"/>
  <c r="E172" i="2"/>
  <c r="H171" i="2"/>
  <c r="G171" i="2"/>
  <c r="F171" i="2"/>
  <c r="E171" i="2"/>
  <c r="H170" i="2"/>
  <c r="G170" i="2"/>
  <c r="F170" i="2"/>
  <c r="E170" i="2"/>
  <c r="H169" i="2"/>
  <c r="G169" i="2"/>
  <c r="F169" i="2"/>
  <c r="E169" i="2"/>
  <c r="H168" i="2"/>
  <c r="G168" i="2"/>
  <c r="F168" i="2"/>
  <c r="E168" i="2"/>
  <c r="H167" i="2"/>
  <c r="G167" i="2"/>
  <c r="F167" i="2"/>
  <c r="E167" i="2"/>
  <c r="H166" i="2"/>
  <c r="G166" i="2"/>
  <c r="F166" i="2"/>
  <c r="E166" i="2"/>
  <c r="H165" i="2"/>
  <c r="G165" i="2"/>
  <c r="F165" i="2"/>
  <c r="E165" i="2"/>
  <c r="H164" i="2"/>
  <c r="G164" i="2"/>
  <c r="F164" i="2"/>
  <c r="E164" i="2"/>
  <c r="H163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9" i="2"/>
  <c r="G159" i="2"/>
  <c r="F159" i="2"/>
  <c r="E159" i="2"/>
  <c r="H158" i="2"/>
  <c r="G158" i="2"/>
  <c r="F158" i="2"/>
  <c r="E158" i="2"/>
  <c r="H157" i="2"/>
  <c r="G157" i="2"/>
  <c r="F157" i="2"/>
  <c r="E157" i="2"/>
  <c r="H156" i="2"/>
  <c r="G156" i="2"/>
  <c r="F156" i="2"/>
  <c r="E156" i="2"/>
  <c r="H155" i="2"/>
  <c r="G155" i="2"/>
  <c r="F155" i="2"/>
  <c r="E155" i="2"/>
  <c r="H154" i="2"/>
  <c r="G154" i="2"/>
  <c r="F154" i="2"/>
  <c r="E154" i="2"/>
  <c r="H153" i="2"/>
  <c r="G153" i="2"/>
  <c r="F153" i="2"/>
  <c r="E153" i="2"/>
  <c r="H152" i="2"/>
  <c r="G152" i="2"/>
  <c r="F152" i="2"/>
  <c r="E152" i="2"/>
  <c r="H151" i="2"/>
  <c r="G151" i="2"/>
  <c r="F151" i="2"/>
  <c r="E151" i="2"/>
  <c r="H150" i="2"/>
  <c r="G150" i="2"/>
  <c r="F150" i="2"/>
  <c r="E150" i="2"/>
  <c r="H149" i="2"/>
  <c r="G149" i="2"/>
  <c r="F149" i="2"/>
  <c r="E149" i="2"/>
  <c r="H148" i="2"/>
  <c r="G148" i="2"/>
  <c r="F148" i="2"/>
  <c r="E148" i="2"/>
  <c r="H147" i="2"/>
  <c r="G147" i="2"/>
  <c r="F147" i="2"/>
  <c r="E147" i="2"/>
  <c r="H146" i="2"/>
  <c r="G146" i="2"/>
  <c r="F146" i="2"/>
  <c r="E146" i="2"/>
  <c r="H145" i="2"/>
  <c r="G145" i="2"/>
  <c r="F145" i="2"/>
  <c r="E145" i="2"/>
  <c r="H144" i="2"/>
  <c r="G144" i="2"/>
  <c r="F144" i="2"/>
  <c r="E144" i="2"/>
  <c r="H143" i="2"/>
  <c r="G143" i="2"/>
  <c r="F143" i="2"/>
  <c r="E143" i="2"/>
  <c r="H142" i="2"/>
  <c r="G142" i="2"/>
  <c r="F142" i="2"/>
  <c r="E142" i="2"/>
  <c r="H141" i="2"/>
  <c r="G141" i="2"/>
  <c r="F141" i="2"/>
  <c r="E141" i="2"/>
  <c r="H140" i="2"/>
  <c r="G140" i="2"/>
  <c r="F140" i="2"/>
  <c r="E140" i="2"/>
  <c r="H139" i="2"/>
  <c r="G139" i="2"/>
  <c r="F139" i="2"/>
  <c r="E139" i="2"/>
  <c r="H138" i="2"/>
  <c r="G138" i="2"/>
  <c r="F138" i="2"/>
  <c r="E138" i="2"/>
  <c r="H137" i="2"/>
  <c r="G137" i="2"/>
  <c r="F137" i="2"/>
  <c r="E137" i="2"/>
  <c r="H136" i="2"/>
  <c r="G136" i="2"/>
  <c r="F136" i="2"/>
  <c r="E136" i="2"/>
  <c r="H135" i="2"/>
  <c r="G135" i="2"/>
  <c r="F135" i="2"/>
  <c r="E135" i="2"/>
  <c r="H134" i="2"/>
  <c r="G134" i="2"/>
  <c r="F134" i="2"/>
  <c r="E134" i="2"/>
  <c r="H133" i="2"/>
  <c r="G133" i="2"/>
  <c r="F133" i="2"/>
  <c r="E133" i="2"/>
  <c r="H132" i="2"/>
  <c r="G132" i="2"/>
  <c r="F132" i="2"/>
  <c r="E132" i="2"/>
  <c r="H131" i="2"/>
  <c r="G131" i="2"/>
  <c r="F131" i="2"/>
  <c r="E131" i="2"/>
  <c r="H130" i="2"/>
  <c r="G130" i="2"/>
  <c r="F130" i="2"/>
  <c r="E130" i="2"/>
  <c r="H129" i="2"/>
  <c r="G129" i="2"/>
  <c r="F129" i="2"/>
  <c r="E129" i="2"/>
  <c r="H128" i="2"/>
  <c r="G128" i="2"/>
  <c r="F128" i="2"/>
  <c r="E128" i="2"/>
  <c r="H127" i="2"/>
  <c r="G127" i="2"/>
  <c r="F127" i="2"/>
  <c r="E127" i="2"/>
  <c r="H126" i="2"/>
  <c r="G126" i="2"/>
  <c r="F126" i="2"/>
  <c r="E126" i="2"/>
  <c r="H125" i="2"/>
  <c r="G125" i="2"/>
  <c r="F125" i="2"/>
  <c r="E125" i="2"/>
  <c r="H124" i="2"/>
  <c r="G124" i="2"/>
  <c r="F124" i="2"/>
  <c r="E124" i="2"/>
  <c r="H123" i="2"/>
  <c r="G123" i="2"/>
  <c r="F123" i="2"/>
  <c r="E123" i="2"/>
  <c r="H122" i="2"/>
  <c r="G122" i="2"/>
  <c r="F122" i="2"/>
  <c r="E122" i="2"/>
  <c r="H121" i="2"/>
  <c r="G121" i="2"/>
  <c r="F121" i="2"/>
  <c r="E121" i="2"/>
  <c r="H120" i="2"/>
  <c r="G120" i="2"/>
  <c r="F120" i="2"/>
  <c r="E120" i="2"/>
  <c r="H119" i="2"/>
  <c r="G119" i="2"/>
  <c r="F119" i="2"/>
  <c r="E119" i="2"/>
  <c r="H118" i="2"/>
  <c r="G118" i="2"/>
  <c r="F118" i="2"/>
  <c r="E118" i="2"/>
  <c r="H117" i="2"/>
  <c r="G117" i="2"/>
  <c r="F117" i="2"/>
  <c r="E117" i="2"/>
  <c r="H116" i="2"/>
  <c r="G116" i="2"/>
  <c r="F116" i="2"/>
  <c r="E116" i="2"/>
  <c r="H115" i="2"/>
  <c r="G115" i="2"/>
  <c r="F115" i="2"/>
  <c r="E115" i="2"/>
  <c r="H114" i="2"/>
  <c r="G114" i="2"/>
  <c r="F114" i="2"/>
  <c r="E114" i="2"/>
  <c r="H113" i="2"/>
  <c r="G113" i="2"/>
  <c r="F113" i="2"/>
  <c r="E113" i="2"/>
  <c r="H112" i="2"/>
  <c r="G112" i="2"/>
  <c r="F112" i="2"/>
  <c r="E112" i="2"/>
  <c r="H111" i="2"/>
  <c r="G111" i="2"/>
  <c r="F111" i="2"/>
  <c r="E111" i="2"/>
  <c r="H110" i="2"/>
  <c r="G110" i="2"/>
  <c r="F110" i="2"/>
  <c r="E110" i="2"/>
  <c r="H109" i="2"/>
  <c r="G109" i="2"/>
  <c r="F109" i="2"/>
  <c r="E109" i="2"/>
  <c r="H108" i="2"/>
  <c r="G108" i="2"/>
  <c r="F108" i="2"/>
  <c r="E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H103" i="2"/>
  <c r="G103" i="2"/>
  <c r="F103" i="2"/>
  <c r="E103" i="2"/>
  <c r="H102" i="2"/>
  <c r="G102" i="2"/>
  <c r="F102" i="2"/>
  <c r="E102" i="2"/>
  <c r="H101" i="2"/>
  <c r="G101" i="2"/>
  <c r="F101" i="2"/>
  <c r="E101" i="2"/>
  <c r="H100" i="2"/>
  <c r="G100" i="2"/>
  <c r="F100" i="2"/>
  <c r="E100" i="2"/>
  <c r="H99" i="2"/>
  <c r="G99" i="2"/>
  <c r="F99" i="2"/>
  <c r="E99" i="2"/>
  <c r="H98" i="2"/>
  <c r="G98" i="2"/>
  <c r="F98" i="2"/>
  <c r="E98" i="2"/>
  <c r="H97" i="2"/>
  <c r="G97" i="2"/>
  <c r="F97" i="2"/>
  <c r="E97" i="2"/>
  <c r="H96" i="2"/>
  <c r="G96" i="2"/>
  <c r="F96" i="2"/>
  <c r="E96" i="2"/>
  <c r="H95" i="2"/>
  <c r="G95" i="2"/>
  <c r="F95" i="2"/>
  <c r="E95" i="2"/>
  <c r="H94" i="2"/>
  <c r="G94" i="2"/>
  <c r="F94" i="2"/>
  <c r="E94" i="2"/>
  <c r="H93" i="2"/>
  <c r="G93" i="2"/>
  <c r="F93" i="2"/>
  <c r="E93" i="2"/>
  <c r="H92" i="2"/>
  <c r="G92" i="2"/>
  <c r="F92" i="2"/>
  <c r="E92" i="2"/>
  <c r="H91" i="2"/>
  <c r="G91" i="2"/>
  <c r="F91" i="2"/>
  <c r="E91" i="2"/>
  <c r="H90" i="2"/>
  <c r="G90" i="2"/>
  <c r="F90" i="2"/>
  <c r="E90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H84" i="2"/>
  <c r="G84" i="2"/>
  <c r="F84" i="2"/>
  <c r="E84" i="2"/>
  <c r="H83" i="2"/>
  <c r="G83" i="2"/>
  <c r="F83" i="2"/>
  <c r="E83" i="2"/>
  <c r="H82" i="2"/>
  <c r="G82" i="2"/>
  <c r="F82" i="2"/>
  <c r="E82" i="2"/>
  <c r="H81" i="2"/>
  <c r="G81" i="2"/>
  <c r="F81" i="2"/>
  <c r="E81" i="2"/>
  <c r="H80" i="2"/>
  <c r="G80" i="2"/>
  <c r="F80" i="2"/>
  <c r="E80" i="2"/>
  <c r="H79" i="2"/>
  <c r="G79" i="2"/>
  <c r="F79" i="2"/>
  <c r="E79" i="2"/>
  <c r="H78" i="2"/>
  <c r="G78" i="2"/>
  <c r="F78" i="2"/>
  <c r="E78" i="2"/>
  <c r="H77" i="2"/>
  <c r="G77" i="2"/>
  <c r="F77" i="2"/>
  <c r="E77" i="2"/>
  <c r="H76" i="2"/>
  <c r="G76" i="2"/>
  <c r="F76" i="2"/>
  <c r="E76" i="2"/>
  <c r="H75" i="2"/>
  <c r="G75" i="2"/>
  <c r="F75" i="2"/>
  <c r="E75" i="2"/>
  <c r="H74" i="2"/>
  <c r="G74" i="2"/>
  <c r="F74" i="2"/>
  <c r="E74" i="2"/>
  <c r="H73" i="2"/>
  <c r="G73" i="2"/>
  <c r="F73" i="2"/>
  <c r="E73" i="2"/>
  <c r="H72" i="2"/>
  <c r="G72" i="2"/>
  <c r="F72" i="2"/>
  <c r="E72" i="2"/>
  <c r="H71" i="2"/>
  <c r="G71" i="2"/>
  <c r="F71" i="2"/>
  <c r="E71" i="2"/>
  <c r="H70" i="2"/>
  <c r="G70" i="2"/>
  <c r="F70" i="2"/>
  <c r="E70" i="2"/>
  <c r="H69" i="2"/>
  <c r="G69" i="2"/>
  <c r="F69" i="2"/>
  <c r="E69" i="2"/>
  <c r="H68" i="2"/>
  <c r="G68" i="2"/>
  <c r="F68" i="2"/>
  <c r="E68" i="2"/>
  <c r="H67" i="2"/>
  <c r="G67" i="2"/>
  <c r="F67" i="2"/>
  <c r="E67" i="2"/>
  <c r="H66" i="2"/>
  <c r="G66" i="2"/>
  <c r="F66" i="2"/>
  <c r="E66" i="2"/>
  <c r="H65" i="2"/>
  <c r="G65" i="2"/>
  <c r="F65" i="2"/>
  <c r="E65" i="2"/>
  <c r="H64" i="2"/>
  <c r="G64" i="2"/>
  <c r="F64" i="2"/>
  <c r="E64" i="2"/>
  <c r="H63" i="2"/>
  <c r="G63" i="2"/>
  <c r="F63" i="2"/>
  <c r="E63" i="2"/>
  <c r="H62" i="2"/>
  <c r="G62" i="2"/>
  <c r="F62" i="2"/>
  <c r="E62" i="2"/>
  <c r="H61" i="2"/>
  <c r="G61" i="2"/>
  <c r="F61" i="2"/>
  <c r="E61" i="2"/>
  <c r="H60" i="2"/>
  <c r="G60" i="2"/>
  <c r="F60" i="2"/>
  <c r="E60" i="2"/>
  <c r="H59" i="2"/>
  <c r="G59" i="2"/>
  <c r="F59" i="2"/>
  <c r="E59" i="2"/>
  <c r="H58" i="2"/>
  <c r="G58" i="2"/>
  <c r="F58" i="2"/>
  <c r="E58" i="2"/>
  <c r="H57" i="2"/>
  <c r="G57" i="2"/>
  <c r="F57" i="2"/>
  <c r="E57" i="2"/>
  <c r="H56" i="2"/>
  <c r="G56" i="2"/>
  <c r="F56" i="2"/>
  <c r="E56" i="2"/>
  <c r="H55" i="2"/>
  <c r="G55" i="2"/>
  <c r="F55" i="2"/>
  <c r="E55" i="2"/>
  <c r="H54" i="2"/>
  <c r="G54" i="2"/>
  <c r="F54" i="2"/>
  <c r="E54" i="2"/>
  <c r="H53" i="2"/>
  <c r="G53" i="2"/>
  <c r="F53" i="2"/>
  <c r="E53" i="2"/>
  <c r="H52" i="2"/>
  <c r="G52" i="2"/>
  <c r="F52" i="2"/>
  <c r="E52" i="2"/>
  <c r="H51" i="2"/>
  <c r="G51" i="2"/>
  <c r="F51" i="2"/>
  <c r="E51" i="2"/>
  <c r="H50" i="2"/>
  <c r="G50" i="2"/>
  <c r="F50" i="2"/>
  <c r="E50" i="2"/>
  <c r="H49" i="2"/>
  <c r="G49" i="2"/>
  <c r="F49" i="2"/>
  <c r="E49" i="2"/>
  <c r="H48" i="2"/>
  <c r="G48" i="2"/>
  <c r="F48" i="2"/>
  <c r="E48" i="2"/>
  <c r="H47" i="2"/>
  <c r="G47" i="2"/>
  <c r="F47" i="2"/>
  <c r="E47" i="2"/>
  <c r="H46" i="2"/>
  <c r="G46" i="2"/>
  <c r="F46" i="2"/>
  <c r="E46" i="2"/>
  <c r="H45" i="2"/>
  <c r="G45" i="2"/>
  <c r="F45" i="2"/>
  <c r="E45" i="2"/>
  <c r="H44" i="2"/>
  <c r="G44" i="2"/>
  <c r="F44" i="2"/>
  <c r="E44" i="2"/>
  <c r="H43" i="2"/>
  <c r="G43" i="2"/>
  <c r="F43" i="2"/>
  <c r="E43" i="2"/>
  <c r="H42" i="2"/>
  <c r="G42" i="2"/>
  <c r="F42" i="2"/>
  <c r="E42" i="2"/>
  <c r="H41" i="2"/>
  <c r="G41" i="2"/>
  <c r="F41" i="2"/>
  <c r="E41" i="2"/>
  <c r="H40" i="2"/>
  <c r="G40" i="2"/>
  <c r="F40" i="2"/>
  <c r="E40" i="2"/>
  <c r="H39" i="2"/>
  <c r="G39" i="2"/>
  <c r="F39" i="2"/>
  <c r="E39" i="2"/>
  <c r="H38" i="2"/>
  <c r="G38" i="2"/>
  <c r="F38" i="2"/>
  <c r="E38" i="2"/>
  <c r="H37" i="2"/>
  <c r="G37" i="2"/>
  <c r="F37" i="2"/>
  <c r="E37" i="2"/>
  <c r="H36" i="2"/>
  <c r="G36" i="2"/>
  <c r="F36" i="2"/>
  <c r="E36" i="2"/>
  <c r="H35" i="2"/>
  <c r="G35" i="2"/>
  <c r="F35" i="2"/>
  <c r="E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H29" i="2"/>
  <c r="G29" i="2"/>
  <c r="F29" i="2"/>
  <c r="E29" i="2"/>
  <c r="H28" i="2"/>
  <c r="G28" i="2"/>
  <c r="F28" i="2"/>
  <c r="E28" i="2"/>
  <c r="H27" i="2"/>
  <c r="G27" i="2"/>
  <c r="F27" i="2"/>
  <c r="E27" i="2"/>
  <c r="H26" i="2"/>
  <c r="G26" i="2"/>
  <c r="F26" i="2"/>
  <c r="E26" i="2"/>
  <c r="H25" i="2"/>
  <c r="G25" i="2"/>
  <c r="F25" i="2"/>
  <c r="E25" i="2"/>
  <c r="H24" i="2"/>
  <c r="G24" i="2"/>
  <c r="F24" i="2"/>
  <c r="E24" i="2"/>
  <c r="H23" i="2"/>
  <c r="G23" i="2"/>
  <c r="F23" i="2"/>
  <c r="E23" i="2"/>
  <c r="H22" i="2"/>
  <c r="G22" i="2"/>
  <c r="F22" i="2"/>
  <c r="E22" i="2"/>
  <c r="H21" i="2"/>
  <c r="G21" i="2"/>
  <c r="F21" i="2"/>
  <c r="E21" i="2"/>
  <c r="H20" i="2"/>
  <c r="G20" i="2"/>
  <c r="F20" i="2"/>
  <c r="E20" i="2"/>
  <c r="H19" i="2"/>
  <c r="G19" i="2"/>
  <c r="F19" i="2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5" i="2"/>
  <c r="G15" i="2"/>
  <c r="F15" i="2"/>
  <c r="E15" i="2"/>
  <c r="H14" i="2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H9" i="2"/>
  <c r="G9" i="2"/>
  <c r="F9" i="2"/>
  <c r="E9" i="2"/>
  <c r="H8" i="2"/>
  <c r="G8" i="2"/>
  <c r="F8" i="2"/>
  <c r="E8" i="2"/>
  <c r="H7" i="2"/>
  <c r="G7" i="2"/>
  <c r="F7" i="2"/>
  <c r="E7" i="2"/>
  <c r="H6" i="2"/>
  <c r="G6" i="2"/>
  <c r="F6" i="2"/>
  <c r="E6" i="2"/>
  <c r="H5" i="2"/>
  <c r="G5" i="2"/>
  <c r="F5" i="2"/>
  <c r="E5" i="2"/>
  <c r="H4" i="2"/>
  <c r="G4" i="2"/>
  <c r="F4" i="2"/>
  <c r="E4" i="2"/>
  <c r="H3" i="2"/>
  <c r="G3" i="2"/>
  <c r="F3" i="2"/>
  <c r="E3" i="2"/>
  <c r="H2" i="2"/>
  <c r="G2" i="2"/>
  <c r="F2" i="2"/>
  <c r="E2" i="2"/>
  <c r="L129" i="1" l="1"/>
  <c r="M129" i="1"/>
  <c r="N129" i="1"/>
  <c r="O129" i="1"/>
  <c r="L130" i="1"/>
  <c r="M130" i="1"/>
  <c r="N130" i="1"/>
  <c r="O130" i="1"/>
  <c r="L126" i="1"/>
  <c r="M126" i="1"/>
  <c r="N126" i="1"/>
  <c r="O126" i="1"/>
  <c r="L127" i="1"/>
  <c r="M127" i="1"/>
  <c r="N127" i="1"/>
  <c r="O127" i="1"/>
  <c r="L128" i="1"/>
  <c r="M128" i="1"/>
  <c r="N128" i="1"/>
  <c r="O128" i="1"/>
  <c r="L547" i="1" l="1"/>
  <c r="M547" i="1"/>
  <c r="N547" i="1"/>
  <c r="O547" i="1"/>
  <c r="L548" i="1"/>
  <c r="M548" i="1"/>
  <c r="N548" i="1"/>
  <c r="O548" i="1"/>
  <c r="L308" i="1"/>
  <c r="M308" i="1"/>
  <c r="N308" i="1"/>
  <c r="O308" i="1"/>
  <c r="L309" i="1"/>
  <c r="M309" i="1"/>
  <c r="N309" i="1"/>
  <c r="O309" i="1"/>
  <c r="L310" i="1"/>
  <c r="M310" i="1"/>
  <c r="N310" i="1"/>
  <c r="O310" i="1"/>
  <c r="L311" i="1"/>
  <c r="M311" i="1"/>
  <c r="N311" i="1"/>
  <c r="O311" i="1"/>
  <c r="L298" i="1"/>
  <c r="M298" i="1"/>
  <c r="N298" i="1"/>
  <c r="O298" i="1"/>
  <c r="L299" i="1"/>
  <c r="M299" i="1"/>
  <c r="N299" i="1"/>
  <c r="O299" i="1"/>
  <c r="L300" i="1"/>
  <c r="M300" i="1"/>
  <c r="N300" i="1"/>
  <c r="O300" i="1"/>
  <c r="L301" i="1"/>
  <c r="M301" i="1"/>
  <c r="N301" i="1"/>
  <c r="O301" i="1"/>
  <c r="L302" i="1"/>
  <c r="M302" i="1"/>
  <c r="N302" i="1"/>
  <c r="O302" i="1"/>
  <c r="L303" i="1"/>
  <c r="M303" i="1"/>
  <c r="N303" i="1"/>
  <c r="O303" i="1"/>
  <c r="L254" i="1"/>
  <c r="M254" i="1"/>
  <c r="N254" i="1"/>
  <c r="O254" i="1"/>
  <c r="L255" i="1"/>
  <c r="M255" i="1"/>
  <c r="N255" i="1"/>
  <c r="O255" i="1"/>
  <c r="L256" i="1"/>
  <c r="M256" i="1"/>
  <c r="N256" i="1"/>
  <c r="O256" i="1"/>
  <c r="L727" i="1"/>
  <c r="M727" i="1"/>
  <c r="N727" i="1"/>
  <c r="O727" i="1"/>
  <c r="L728" i="1"/>
  <c r="M728" i="1"/>
  <c r="N728" i="1"/>
  <c r="O728" i="1"/>
  <c r="L729" i="1"/>
  <c r="M729" i="1"/>
  <c r="N729" i="1"/>
  <c r="O729" i="1"/>
  <c r="O726" i="1"/>
  <c r="N726" i="1"/>
  <c r="M726" i="1"/>
  <c r="L726" i="1"/>
  <c r="L722" i="1"/>
  <c r="M722" i="1"/>
  <c r="N722" i="1"/>
  <c r="O722" i="1"/>
  <c r="L723" i="1"/>
  <c r="M723" i="1"/>
  <c r="N723" i="1"/>
  <c r="O723" i="1"/>
  <c r="L724" i="1"/>
  <c r="M724" i="1"/>
  <c r="N724" i="1"/>
  <c r="O724" i="1"/>
  <c r="L620" i="1"/>
  <c r="M620" i="1"/>
  <c r="N620" i="1"/>
  <c r="O620" i="1"/>
  <c r="L621" i="1"/>
  <c r="M621" i="1"/>
  <c r="N621" i="1"/>
  <c r="O621" i="1"/>
  <c r="L622" i="1"/>
  <c r="M622" i="1"/>
  <c r="N622" i="1"/>
  <c r="O622" i="1"/>
  <c r="O619" i="1"/>
  <c r="N619" i="1"/>
  <c r="M619" i="1"/>
  <c r="L619" i="1"/>
  <c r="L614" i="1"/>
  <c r="M614" i="1"/>
  <c r="N614" i="1"/>
  <c r="O614" i="1"/>
  <c r="L615" i="1"/>
  <c r="M615" i="1"/>
  <c r="N615" i="1"/>
  <c r="O615" i="1"/>
  <c r="L616" i="1"/>
  <c r="M616" i="1"/>
  <c r="N616" i="1"/>
  <c r="O616" i="1"/>
  <c r="L617" i="1"/>
  <c r="M617" i="1"/>
  <c r="N617" i="1"/>
  <c r="O617" i="1"/>
  <c r="Y796" i="1" l="1"/>
  <c r="O795" i="1"/>
  <c r="N795" i="1"/>
  <c r="M795" i="1"/>
  <c r="L795" i="1"/>
  <c r="O794" i="1"/>
  <c r="N794" i="1"/>
  <c r="M794" i="1"/>
  <c r="L794" i="1"/>
  <c r="Y793" i="1"/>
  <c r="O792" i="1"/>
  <c r="N792" i="1"/>
  <c r="M792" i="1"/>
  <c r="L792" i="1"/>
  <c r="O791" i="1"/>
  <c r="O793" i="1" s="1"/>
  <c r="N791" i="1"/>
  <c r="N793" i="1" s="1"/>
  <c r="M791" i="1"/>
  <c r="L791" i="1"/>
  <c r="L793" i="1" s="1"/>
  <c r="A752" i="1"/>
  <c r="Y152" i="1"/>
  <c r="O151" i="1"/>
  <c r="N151" i="1"/>
  <c r="M151" i="1"/>
  <c r="L151" i="1"/>
  <c r="O150" i="1"/>
  <c r="N150" i="1"/>
  <c r="M150" i="1"/>
  <c r="L150" i="1"/>
  <c r="O149" i="1"/>
  <c r="N149" i="1"/>
  <c r="N152" i="1" s="1"/>
  <c r="M149" i="1"/>
  <c r="M152" i="1" s="1"/>
  <c r="L149" i="1"/>
  <c r="Y601" i="1"/>
  <c r="O600" i="1"/>
  <c r="N600" i="1"/>
  <c r="M600" i="1"/>
  <c r="L600" i="1"/>
  <c r="O599" i="1"/>
  <c r="N599" i="1"/>
  <c r="M599" i="1"/>
  <c r="L599" i="1"/>
  <c r="O598" i="1"/>
  <c r="N598" i="1"/>
  <c r="M598" i="1"/>
  <c r="L598" i="1"/>
  <c r="O597" i="1"/>
  <c r="O601" i="1" s="1"/>
  <c r="N597" i="1"/>
  <c r="M597" i="1"/>
  <c r="L597" i="1"/>
  <c r="Y596" i="1"/>
  <c r="O595" i="1"/>
  <c r="N595" i="1"/>
  <c r="M595" i="1"/>
  <c r="L595" i="1"/>
  <c r="O594" i="1"/>
  <c r="N594" i="1"/>
  <c r="M594" i="1"/>
  <c r="L594" i="1"/>
  <c r="O593" i="1"/>
  <c r="N593" i="1"/>
  <c r="M593" i="1"/>
  <c r="L593" i="1"/>
  <c r="O592" i="1"/>
  <c r="N592" i="1"/>
  <c r="M592" i="1"/>
  <c r="L592" i="1"/>
  <c r="L596" i="1" s="1"/>
  <c r="L606" i="1"/>
  <c r="M606" i="1"/>
  <c r="N606" i="1"/>
  <c r="O606" i="1"/>
  <c r="Y591" i="1"/>
  <c r="O590" i="1"/>
  <c r="N590" i="1"/>
  <c r="M590" i="1"/>
  <c r="L590" i="1"/>
  <c r="O589" i="1"/>
  <c r="N589" i="1"/>
  <c r="M589" i="1"/>
  <c r="L589" i="1"/>
  <c r="O588" i="1"/>
  <c r="N588" i="1"/>
  <c r="M588" i="1"/>
  <c r="L588" i="1"/>
  <c r="O587" i="1"/>
  <c r="N587" i="1"/>
  <c r="M587" i="1"/>
  <c r="L587" i="1"/>
  <c r="Y586" i="1"/>
  <c r="O796" i="1" l="1"/>
  <c r="O152" i="1"/>
  <c r="N596" i="1"/>
  <c r="N601" i="1"/>
  <c r="N796" i="1"/>
  <c r="M591" i="1"/>
  <c r="M796" i="1"/>
  <c r="L152" i="1"/>
  <c r="M793" i="1"/>
  <c r="L796" i="1"/>
  <c r="M596" i="1"/>
  <c r="L601" i="1"/>
  <c r="O591" i="1"/>
  <c r="M601" i="1"/>
  <c r="N591" i="1"/>
  <c r="L591" i="1"/>
  <c r="O596" i="1"/>
  <c r="O585" i="1"/>
  <c r="N585" i="1"/>
  <c r="M585" i="1"/>
  <c r="L585" i="1"/>
  <c r="O584" i="1"/>
  <c r="N584" i="1"/>
  <c r="M584" i="1"/>
  <c r="L584" i="1"/>
  <c r="O583" i="1"/>
  <c r="N583" i="1"/>
  <c r="M583" i="1"/>
  <c r="L583" i="1"/>
  <c r="O582" i="1"/>
  <c r="N582" i="1"/>
  <c r="M582" i="1"/>
  <c r="L582" i="1"/>
  <c r="Y148" i="1"/>
  <c r="O147" i="1"/>
  <c r="N147" i="1"/>
  <c r="M147" i="1"/>
  <c r="L147" i="1"/>
  <c r="O146" i="1"/>
  <c r="N146" i="1"/>
  <c r="M146" i="1"/>
  <c r="L146" i="1"/>
  <c r="O144" i="1"/>
  <c r="N144" i="1"/>
  <c r="N148" i="1" s="1"/>
  <c r="M144" i="1"/>
  <c r="L144" i="1"/>
  <c r="L157" i="1"/>
  <c r="M157" i="1"/>
  <c r="N157" i="1"/>
  <c r="O157" i="1"/>
  <c r="Y162" i="1"/>
  <c r="O161" i="1"/>
  <c r="N161" i="1"/>
  <c r="M161" i="1"/>
  <c r="L161" i="1"/>
  <c r="O160" i="1"/>
  <c r="N160" i="1"/>
  <c r="M160" i="1"/>
  <c r="M162" i="1" s="1"/>
  <c r="L160" i="1"/>
  <c r="L162" i="1" s="1"/>
  <c r="Y159" i="1"/>
  <c r="O158" i="1"/>
  <c r="N158" i="1"/>
  <c r="M158" i="1"/>
  <c r="L158" i="1"/>
  <c r="L167" i="1"/>
  <c r="M167" i="1"/>
  <c r="N167" i="1"/>
  <c r="O167" i="1"/>
  <c r="L168" i="1"/>
  <c r="M168" i="1"/>
  <c r="N168" i="1"/>
  <c r="O168" i="1"/>
  <c r="L169" i="1"/>
  <c r="M169" i="1"/>
  <c r="N169" i="1"/>
  <c r="O169" i="1"/>
  <c r="L170" i="1"/>
  <c r="M170" i="1"/>
  <c r="N170" i="1"/>
  <c r="O170" i="1"/>
  <c r="L171" i="1"/>
  <c r="M171" i="1"/>
  <c r="N171" i="1"/>
  <c r="O171" i="1"/>
  <c r="L172" i="1"/>
  <c r="M172" i="1"/>
  <c r="N172" i="1"/>
  <c r="O172" i="1"/>
  <c r="L173" i="1"/>
  <c r="M173" i="1"/>
  <c r="N173" i="1"/>
  <c r="O173" i="1"/>
  <c r="O148" i="1" l="1"/>
  <c r="M148" i="1"/>
  <c r="L148" i="1"/>
  <c r="O162" i="1"/>
  <c r="L159" i="1"/>
  <c r="N159" i="1"/>
  <c r="O159" i="1"/>
  <c r="M159" i="1"/>
  <c r="L586" i="1"/>
  <c r="M586" i="1"/>
  <c r="N586" i="1"/>
  <c r="O586" i="1"/>
  <c r="N162" i="1"/>
  <c r="Y143" i="1" l="1"/>
  <c r="O142" i="1"/>
  <c r="N142" i="1"/>
  <c r="M142" i="1"/>
  <c r="L142" i="1"/>
  <c r="O141" i="1"/>
  <c r="N141" i="1"/>
  <c r="M141" i="1"/>
  <c r="L141" i="1"/>
  <c r="O140" i="1"/>
  <c r="N140" i="1"/>
  <c r="N143" i="1" s="1"/>
  <c r="M140" i="1"/>
  <c r="L140" i="1"/>
  <c r="Y139" i="1"/>
  <c r="O138" i="1"/>
  <c r="N138" i="1"/>
  <c r="M138" i="1"/>
  <c r="L138" i="1"/>
  <c r="O137" i="1"/>
  <c r="N137" i="1"/>
  <c r="M137" i="1"/>
  <c r="L137" i="1"/>
  <c r="O136" i="1"/>
  <c r="N136" i="1"/>
  <c r="M136" i="1"/>
  <c r="L136" i="1"/>
  <c r="Y135" i="1"/>
  <c r="O134" i="1"/>
  <c r="N134" i="1"/>
  <c r="M134" i="1"/>
  <c r="L134" i="1"/>
  <c r="O133" i="1"/>
  <c r="N133" i="1"/>
  <c r="M133" i="1"/>
  <c r="L133" i="1"/>
  <c r="O132" i="1"/>
  <c r="N132" i="1"/>
  <c r="M132" i="1"/>
  <c r="L132" i="1"/>
  <c r="Y131" i="1"/>
  <c r="O125" i="1"/>
  <c r="O131" i="1" s="1"/>
  <c r="N125" i="1"/>
  <c r="N131" i="1" s="1"/>
  <c r="M125" i="1"/>
  <c r="M131" i="1" s="1"/>
  <c r="L125" i="1"/>
  <c r="O139" i="1" l="1"/>
  <c r="L135" i="1"/>
  <c r="N139" i="1"/>
  <c r="L143" i="1"/>
  <c r="M139" i="1"/>
  <c r="M135" i="1"/>
  <c r="N135" i="1"/>
  <c r="L139" i="1"/>
  <c r="O143" i="1"/>
  <c r="M143" i="1"/>
  <c r="L131" i="1"/>
  <c r="O135" i="1"/>
  <c r="L471" i="1" l="1"/>
  <c r="M471" i="1"/>
  <c r="N471" i="1"/>
  <c r="O471" i="1"/>
  <c r="L472" i="1"/>
  <c r="M472" i="1"/>
  <c r="N472" i="1"/>
  <c r="O472" i="1"/>
  <c r="L473" i="1"/>
  <c r="M473" i="1"/>
  <c r="N473" i="1"/>
  <c r="O473" i="1"/>
  <c r="L474" i="1"/>
  <c r="M474" i="1"/>
  <c r="N474" i="1"/>
  <c r="O474" i="1"/>
  <c r="L475" i="1"/>
  <c r="M475" i="1"/>
  <c r="N475" i="1"/>
  <c r="O475" i="1"/>
  <c r="L429" i="1"/>
  <c r="M429" i="1"/>
  <c r="N429" i="1"/>
  <c r="O429" i="1"/>
  <c r="L430" i="1"/>
  <c r="M430" i="1"/>
  <c r="N430" i="1"/>
  <c r="O430" i="1"/>
  <c r="L431" i="1"/>
  <c r="M431" i="1"/>
  <c r="N431" i="1"/>
  <c r="O431" i="1"/>
  <c r="L432" i="1"/>
  <c r="M432" i="1"/>
  <c r="N432" i="1"/>
  <c r="O432" i="1"/>
  <c r="L306" i="1"/>
  <c r="M306" i="1"/>
  <c r="N306" i="1"/>
  <c r="O306" i="1"/>
  <c r="L307" i="1"/>
  <c r="M307" i="1"/>
  <c r="N307" i="1"/>
  <c r="O307" i="1"/>
  <c r="L278" i="1"/>
  <c r="M278" i="1"/>
  <c r="N278" i="1"/>
  <c r="O278" i="1"/>
  <c r="L279" i="1"/>
  <c r="M279" i="1"/>
  <c r="N279" i="1"/>
  <c r="O279" i="1"/>
  <c r="L652" i="1" l="1"/>
  <c r="M652" i="1"/>
  <c r="N652" i="1"/>
  <c r="O652" i="1"/>
  <c r="L653" i="1"/>
  <c r="M653" i="1"/>
  <c r="N653" i="1"/>
  <c r="O653" i="1"/>
  <c r="L640" i="1" l="1"/>
  <c r="M640" i="1"/>
  <c r="N640" i="1"/>
  <c r="O640" i="1"/>
  <c r="L641" i="1"/>
  <c r="M641" i="1"/>
  <c r="N641" i="1"/>
  <c r="O641" i="1"/>
  <c r="L642" i="1"/>
  <c r="M642" i="1"/>
  <c r="N642" i="1"/>
  <c r="O642" i="1"/>
  <c r="L643" i="1"/>
  <c r="M643" i="1"/>
  <c r="N643" i="1"/>
  <c r="O643" i="1"/>
  <c r="L644" i="1"/>
  <c r="M644" i="1"/>
  <c r="N644" i="1"/>
  <c r="O644" i="1"/>
  <c r="L645" i="1"/>
  <c r="M645" i="1"/>
  <c r="N645" i="1"/>
  <c r="O645" i="1"/>
  <c r="L646" i="1"/>
  <c r="M646" i="1"/>
  <c r="N646" i="1"/>
  <c r="O646" i="1"/>
  <c r="L647" i="1"/>
  <c r="M647" i="1"/>
  <c r="N647" i="1"/>
  <c r="O647" i="1"/>
  <c r="L648" i="1"/>
  <c r="M648" i="1"/>
  <c r="N648" i="1"/>
  <c r="O648" i="1"/>
  <c r="L649" i="1"/>
  <c r="M649" i="1"/>
  <c r="N649" i="1"/>
  <c r="O649" i="1"/>
  <c r="O639" i="1"/>
  <c r="N639" i="1"/>
  <c r="M639" i="1"/>
  <c r="L639" i="1"/>
  <c r="L607" i="1"/>
  <c r="M607" i="1"/>
  <c r="N607" i="1"/>
  <c r="O607" i="1"/>
  <c r="L608" i="1"/>
  <c r="M608" i="1"/>
  <c r="N608" i="1"/>
  <c r="O608" i="1"/>
  <c r="L609" i="1"/>
  <c r="M609" i="1"/>
  <c r="N609" i="1"/>
  <c r="O609" i="1"/>
  <c r="L744" i="1"/>
  <c r="M744" i="1"/>
  <c r="N744" i="1"/>
  <c r="O744" i="1"/>
  <c r="O743" i="1"/>
  <c r="N743" i="1"/>
  <c r="M743" i="1"/>
  <c r="L743" i="1"/>
  <c r="L435" i="1"/>
  <c r="M435" i="1"/>
  <c r="N435" i="1"/>
  <c r="O435" i="1"/>
  <c r="L436" i="1"/>
  <c r="M436" i="1"/>
  <c r="N436" i="1"/>
  <c r="O436" i="1"/>
  <c r="L437" i="1"/>
  <c r="M437" i="1"/>
  <c r="N437" i="1"/>
  <c r="O437" i="1"/>
  <c r="L438" i="1"/>
  <c r="M438" i="1"/>
  <c r="N438" i="1"/>
  <c r="O438" i="1"/>
  <c r="L439" i="1"/>
  <c r="M439" i="1"/>
  <c r="N439" i="1"/>
  <c r="O439" i="1"/>
  <c r="L440" i="1"/>
  <c r="M440" i="1"/>
  <c r="N440" i="1"/>
  <c r="O440" i="1"/>
  <c r="L441" i="1"/>
  <c r="M441" i="1"/>
  <c r="N441" i="1"/>
  <c r="O441" i="1"/>
  <c r="L442" i="1"/>
  <c r="M442" i="1"/>
  <c r="N442" i="1"/>
  <c r="O442" i="1"/>
  <c r="L443" i="1"/>
  <c r="M443" i="1"/>
  <c r="N443" i="1"/>
  <c r="O443" i="1"/>
  <c r="L385" i="1"/>
  <c r="M385" i="1"/>
  <c r="N385" i="1"/>
  <c r="O385" i="1"/>
  <c r="L386" i="1"/>
  <c r="M386" i="1"/>
  <c r="N386" i="1"/>
  <c r="O386" i="1"/>
  <c r="L387" i="1"/>
  <c r="M387" i="1"/>
  <c r="N387" i="1"/>
  <c r="O387" i="1"/>
  <c r="L349" i="1"/>
  <c r="M349" i="1"/>
  <c r="N349" i="1"/>
  <c r="O349" i="1"/>
  <c r="L350" i="1"/>
  <c r="M350" i="1"/>
  <c r="N350" i="1"/>
  <c r="O350" i="1"/>
  <c r="L351" i="1"/>
  <c r="M351" i="1"/>
  <c r="N351" i="1"/>
  <c r="O351" i="1"/>
  <c r="L348" i="1"/>
  <c r="M348" i="1"/>
  <c r="N348" i="1"/>
  <c r="O348" i="1"/>
  <c r="O347" i="1"/>
  <c r="N347" i="1"/>
  <c r="M347" i="1"/>
  <c r="L347" i="1"/>
  <c r="L327" i="1"/>
  <c r="M327" i="1"/>
  <c r="N327" i="1"/>
  <c r="O327" i="1"/>
  <c r="L328" i="1"/>
  <c r="M328" i="1"/>
  <c r="N328" i="1"/>
  <c r="O328" i="1"/>
  <c r="L329" i="1"/>
  <c r="M329" i="1"/>
  <c r="N329" i="1"/>
  <c r="O329" i="1"/>
  <c r="L330" i="1"/>
  <c r="M330" i="1"/>
  <c r="N330" i="1"/>
  <c r="O330" i="1"/>
  <c r="L331" i="1"/>
  <c r="M331" i="1"/>
  <c r="N331" i="1"/>
  <c r="O331" i="1"/>
  <c r="L332" i="1"/>
  <c r="M332" i="1"/>
  <c r="N332" i="1"/>
  <c r="O332" i="1"/>
  <c r="L333" i="1"/>
  <c r="M333" i="1"/>
  <c r="N333" i="1"/>
  <c r="O333" i="1"/>
  <c r="L334" i="1"/>
  <c r="M334" i="1"/>
  <c r="N334" i="1"/>
  <c r="O334" i="1"/>
  <c r="L335" i="1"/>
  <c r="M335" i="1"/>
  <c r="N335" i="1"/>
  <c r="O335" i="1"/>
  <c r="L336" i="1"/>
  <c r="M336" i="1"/>
  <c r="N336" i="1"/>
  <c r="O336" i="1"/>
  <c r="L337" i="1"/>
  <c r="M337" i="1"/>
  <c r="N337" i="1"/>
  <c r="O337" i="1"/>
  <c r="L338" i="1"/>
  <c r="M338" i="1"/>
  <c r="N338" i="1"/>
  <c r="O338" i="1"/>
  <c r="L339" i="1"/>
  <c r="M339" i="1"/>
  <c r="N339" i="1"/>
  <c r="O339" i="1"/>
  <c r="L340" i="1"/>
  <c r="M340" i="1"/>
  <c r="N340" i="1"/>
  <c r="O340" i="1"/>
  <c r="L341" i="1"/>
  <c r="M341" i="1"/>
  <c r="N341" i="1"/>
  <c r="O341" i="1"/>
  <c r="L342" i="1"/>
  <c r="M342" i="1"/>
  <c r="N342" i="1"/>
  <c r="O342" i="1"/>
  <c r="L343" i="1"/>
  <c r="M343" i="1"/>
  <c r="N343" i="1"/>
  <c r="O343" i="1"/>
  <c r="L344" i="1"/>
  <c r="M344" i="1"/>
  <c r="N344" i="1"/>
  <c r="O344" i="1"/>
  <c r="L345" i="1"/>
  <c r="M345" i="1"/>
  <c r="N345" i="1"/>
  <c r="O345" i="1"/>
  <c r="L201" i="1"/>
  <c r="M201" i="1"/>
  <c r="N201" i="1"/>
  <c r="O201" i="1"/>
  <c r="L202" i="1"/>
  <c r="M202" i="1"/>
  <c r="N202" i="1"/>
  <c r="O202" i="1"/>
  <c r="L203" i="1"/>
  <c r="M203" i="1"/>
  <c r="N203" i="1"/>
  <c r="O203" i="1"/>
  <c r="L204" i="1"/>
  <c r="M204" i="1"/>
  <c r="N204" i="1"/>
  <c r="O204" i="1"/>
  <c r="L205" i="1"/>
  <c r="M205" i="1"/>
  <c r="N205" i="1"/>
  <c r="O205" i="1"/>
  <c r="L206" i="1"/>
  <c r="M206" i="1"/>
  <c r="N206" i="1"/>
  <c r="O206" i="1"/>
  <c r="L207" i="1"/>
  <c r="M207" i="1"/>
  <c r="N207" i="1"/>
  <c r="O207" i="1"/>
  <c r="L208" i="1"/>
  <c r="M208" i="1"/>
  <c r="N208" i="1"/>
  <c r="O208" i="1"/>
  <c r="L209" i="1"/>
  <c r="M209" i="1"/>
  <c r="N209" i="1"/>
  <c r="O209" i="1"/>
  <c r="L210" i="1"/>
  <c r="M210" i="1"/>
  <c r="N210" i="1"/>
  <c r="O210" i="1"/>
  <c r="L211" i="1"/>
  <c r="M211" i="1"/>
  <c r="N211" i="1"/>
  <c r="O211" i="1"/>
  <c r="L212" i="1"/>
  <c r="M212" i="1"/>
  <c r="N212" i="1"/>
  <c r="O212" i="1"/>
  <c r="L213" i="1"/>
  <c r="M213" i="1"/>
  <c r="N213" i="1"/>
  <c r="O213" i="1"/>
  <c r="L214" i="1"/>
  <c r="M214" i="1"/>
  <c r="N214" i="1"/>
  <c r="O214" i="1"/>
  <c r="L215" i="1"/>
  <c r="M215" i="1"/>
  <c r="N215" i="1"/>
  <c r="O215" i="1"/>
  <c r="L216" i="1"/>
  <c r="M216" i="1"/>
  <c r="N216" i="1"/>
  <c r="O216" i="1"/>
  <c r="L217" i="1"/>
  <c r="M217" i="1"/>
  <c r="N217" i="1"/>
  <c r="O217" i="1"/>
  <c r="L218" i="1"/>
  <c r="M218" i="1"/>
  <c r="N218" i="1"/>
  <c r="O218" i="1"/>
  <c r="L219" i="1"/>
  <c r="M219" i="1"/>
  <c r="N219" i="1"/>
  <c r="O219" i="1"/>
  <c r="L220" i="1"/>
  <c r="M220" i="1"/>
  <c r="N220" i="1"/>
  <c r="O220" i="1"/>
  <c r="L221" i="1"/>
  <c r="M221" i="1"/>
  <c r="N221" i="1"/>
  <c r="O221" i="1"/>
  <c r="L222" i="1"/>
  <c r="M222" i="1"/>
  <c r="N222" i="1"/>
  <c r="O222" i="1"/>
  <c r="L223" i="1"/>
  <c r="M223" i="1"/>
  <c r="N223" i="1"/>
  <c r="O223" i="1"/>
  <c r="L224" i="1"/>
  <c r="M224" i="1"/>
  <c r="N224" i="1"/>
  <c r="O224" i="1"/>
  <c r="L225" i="1"/>
  <c r="M225" i="1"/>
  <c r="N225" i="1"/>
  <c r="O225" i="1"/>
  <c r="L226" i="1"/>
  <c r="M226" i="1"/>
  <c r="N226" i="1"/>
  <c r="O226" i="1"/>
  <c r="L193" i="1"/>
  <c r="M193" i="1"/>
  <c r="N193" i="1"/>
  <c r="O193" i="1"/>
  <c r="L194" i="1"/>
  <c r="M194" i="1"/>
  <c r="N194" i="1"/>
  <c r="O194" i="1"/>
  <c r="L195" i="1"/>
  <c r="M195" i="1"/>
  <c r="N195" i="1"/>
  <c r="O195" i="1"/>
  <c r="L196" i="1"/>
  <c r="M196" i="1"/>
  <c r="N196" i="1"/>
  <c r="O196" i="1"/>
  <c r="L197" i="1"/>
  <c r="M197" i="1"/>
  <c r="N197" i="1"/>
  <c r="O197" i="1"/>
  <c r="L53" i="1"/>
  <c r="M53" i="1"/>
  <c r="N53" i="1"/>
  <c r="O53" i="1"/>
  <c r="L54" i="1"/>
  <c r="M54" i="1"/>
  <c r="N54" i="1"/>
  <c r="O54" i="1"/>
  <c r="L55" i="1"/>
  <c r="M55" i="1"/>
  <c r="N55" i="1"/>
  <c r="O55" i="1"/>
  <c r="L56" i="1"/>
  <c r="M56" i="1"/>
  <c r="N56" i="1"/>
  <c r="O56" i="1"/>
  <c r="L57" i="1"/>
  <c r="M57" i="1"/>
  <c r="N57" i="1"/>
  <c r="O57" i="1"/>
  <c r="L58" i="1"/>
  <c r="M58" i="1"/>
  <c r="N58" i="1"/>
  <c r="O58" i="1"/>
  <c r="L59" i="1"/>
  <c r="M59" i="1"/>
  <c r="N59" i="1"/>
  <c r="O59" i="1"/>
  <c r="L60" i="1"/>
  <c r="M60" i="1"/>
  <c r="N60" i="1"/>
  <c r="O60" i="1"/>
  <c r="L61" i="1"/>
  <c r="M61" i="1"/>
  <c r="N61" i="1"/>
  <c r="O61" i="1"/>
  <c r="L62" i="1"/>
  <c r="M62" i="1"/>
  <c r="N62" i="1"/>
  <c r="O62" i="1"/>
  <c r="O52" i="1"/>
  <c r="N52" i="1"/>
  <c r="M52" i="1"/>
  <c r="L52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917" i="1"/>
  <c r="M917" i="1"/>
  <c r="N917" i="1"/>
  <c r="O917" i="1"/>
  <c r="L918" i="1"/>
  <c r="M918" i="1"/>
  <c r="N918" i="1"/>
  <c r="O918" i="1"/>
  <c r="L919" i="1"/>
  <c r="M919" i="1"/>
  <c r="N919" i="1"/>
  <c r="O919" i="1"/>
  <c r="L920" i="1"/>
  <c r="M920" i="1"/>
  <c r="N920" i="1"/>
  <c r="O920" i="1"/>
  <c r="L921" i="1"/>
  <c r="M921" i="1"/>
  <c r="N921" i="1"/>
  <c r="O921" i="1"/>
  <c r="L922" i="1"/>
  <c r="M922" i="1"/>
  <c r="N922" i="1"/>
  <c r="O922" i="1"/>
  <c r="L923" i="1"/>
  <c r="M923" i="1"/>
  <c r="N923" i="1"/>
  <c r="O923" i="1"/>
  <c r="O852" i="1"/>
  <c r="N852" i="1"/>
  <c r="M852" i="1"/>
  <c r="L852" i="1"/>
  <c r="M842" i="1"/>
  <c r="M850" i="1"/>
  <c r="N842" i="1"/>
  <c r="N850" i="1"/>
  <c r="O842" i="1"/>
  <c r="O850" i="1"/>
  <c r="L842" i="1"/>
  <c r="L850" i="1"/>
  <c r="M832" i="1"/>
  <c r="M840" i="1"/>
  <c r="N832" i="1"/>
  <c r="N840" i="1"/>
  <c r="O832" i="1"/>
  <c r="O840" i="1"/>
  <c r="L832" i="1"/>
  <c r="L840" i="1"/>
  <c r="L631" i="1"/>
  <c r="M631" i="1"/>
  <c r="N631" i="1"/>
  <c r="O631" i="1"/>
  <c r="L635" i="1"/>
  <c r="M635" i="1"/>
  <c r="N635" i="1"/>
  <c r="O635" i="1"/>
  <c r="L636" i="1"/>
  <c r="M636" i="1"/>
  <c r="N636" i="1"/>
  <c r="O636" i="1"/>
  <c r="L637" i="1"/>
  <c r="M637" i="1"/>
  <c r="N637" i="1"/>
  <c r="O637" i="1"/>
  <c r="L525" i="1"/>
  <c r="M525" i="1"/>
  <c r="N525" i="1"/>
  <c r="O525" i="1"/>
  <c r="O524" i="1"/>
  <c r="N524" i="1"/>
  <c r="M524" i="1"/>
  <c r="L524" i="1"/>
  <c r="L522" i="1"/>
  <c r="M522" i="1"/>
  <c r="N522" i="1"/>
  <c r="O522" i="1"/>
  <c r="O512" i="1"/>
  <c r="N512" i="1"/>
  <c r="M512" i="1"/>
  <c r="L512" i="1"/>
  <c r="L478" i="1"/>
  <c r="M478" i="1"/>
  <c r="N478" i="1"/>
  <c r="O478" i="1"/>
  <c r="O477" i="1"/>
  <c r="N477" i="1"/>
  <c r="M477" i="1"/>
  <c r="L477" i="1"/>
  <c r="O434" i="1"/>
  <c r="N434" i="1"/>
  <c r="M434" i="1"/>
  <c r="L434" i="1"/>
  <c r="L444" i="1" s="1"/>
  <c r="L428" i="1"/>
  <c r="M428" i="1"/>
  <c r="N428" i="1"/>
  <c r="O428" i="1"/>
  <c r="L415" i="1"/>
  <c r="M415" i="1"/>
  <c r="N415" i="1"/>
  <c r="O415" i="1"/>
  <c r="L414" i="1"/>
  <c r="M414" i="1"/>
  <c r="N414" i="1"/>
  <c r="O414" i="1"/>
  <c r="L416" i="1"/>
  <c r="M416" i="1"/>
  <c r="N416" i="1"/>
  <c r="O416" i="1"/>
  <c r="L417" i="1"/>
  <c r="M417" i="1"/>
  <c r="N417" i="1"/>
  <c r="O417" i="1"/>
  <c r="L418" i="1"/>
  <c r="M418" i="1"/>
  <c r="N418" i="1"/>
  <c r="O418" i="1"/>
  <c r="L419" i="1"/>
  <c r="M419" i="1"/>
  <c r="N419" i="1"/>
  <c r="O419" i="1"/>
  <c r="L420" i="1"/>
  <c r="M420" i="1"/>
  <c r="N420" i="1"/>
  <c r="O420" i="1"/>
  <c r="L421" i="1"/>
  <c r="M421" i="1"/>
  <c r="N421" i="1"/>
  <c r="O421" i="1"/>
  <c r="L422" i="1"/>
  <c r="M422" i="1"/>
  <c r="N422" i="1"/>
  <c r="O422" i="1"/>
  <c r="L423" i="1"/>
  <c r="M423" i="1"/>
  <c r="N423" i="1"/>
  <c r="O423" i="1"/>
  <c r="L424" i="1"/>
  <c r="M424" i="1"/>
  <c r="N424" i="1"/>
  <c r="O424" i="1"/>
  <c r="L425" i="1"/>
  <c r="M425" i="1"/>
  <c r="N425" i="1"/>
  <c r="O425" i="1"/>
  <c r="L382" i="1"/>
  <c r="M382" i="1"/>
  <c r="N382" i="1"/>
  <c r="O382" i="1"/>
  <c r="L383" i="1"/>
  <c r="M383" i="1"/>
  <c r="N383" i="1"/>
  <c r="O383" i="1"/>
  <c r="L384" i="1"/>
  <c r="M384" i="1"/>
  <c r="N384" i="1"/>
  <c r="O384" i="1"/>
  <c r="L365" i="1"/>
  <c r="M365" i="1"/>
  <c r="N365" i="1"/>
  <c r="O365" i="1"/>
  <c r="L366" i="1"/>
  <c r="M366" i="1"/>
  <c r="N366" i="1"/>
  <c r="O366" i="1"/>
  <c r="L367" i="1"/>
  <c r="M367" i="1"/>
  <c r="N367" i="1"/>
  <c r="O367" i="1"/>
  <c r="L368" i="1"/>
  <c r="M368" i="1"/>
  <c r="N368" i="1"/>
  <c r="O368" i="1"/>
  <c r="L369" i="1"/>
  <c r="M369" i="1"/>
  <c r="N369" i="1"/>
  <c r="O369" i="1"/>
  <c r="L370" i="1"/>
  <c r="M370" i="1"/>
  <c r="N370" i="1"/>
  <c r="O370" i="1"/>
  <c r="L371" i="1"/>
  <c r="M371" i="1"/>
  <c r="N371" i="1"/>
  <c r="O371" i="1"/>
  <c r="L372" i="1"/>
  <c r="M372" i="1"/>
  <c r="N372" i="1"/>
  <c r="O372" i="1"/>
  <c r="L373" i="1"/>
  <c r="M373" i="1"/>
  <c r="N373" i="1"/>
  <c r="O373" i="1"/>
  <c r="L374" i="1"/>
  <c r="M374" i="1"/>
  <c r="N374" i="1"/>
  <c r="O374" i="1"/>
  <c r="L375" i="1"/>
  <c r="M375" i="1"/>
  <c r="N375" i="1"/>
  <c r="O375" i="1"/>
  <c r="L376" i="1"/>
  <c r="M376" i="1"/>
  <c r="N376" i="1"/>
  <c r="O376" i="1"/>
  <c r="L377" i="1"/>
  <c r="M377" i="1"/>
  <c r="N377" i="1"/>
  <c r="O377" i="1"/>
  <c r="L378" i="1"/>
  <c r="M378" i="1"/>
  <c r="N378" i="1"/>
  <c r="O378" i="1"/>
  <c r="L379" i="1"/>
  <c r="M379" i="1"/>
  <c r="N379" i="1"/>
  <c r="O379" i="1"/>
  <c r="L380" i="1"/>
  <c r="M380" i="1"/>
  <c r="N380" i="1"/>
  <c r="O380" i="1"/>
  <c r="L381" i="1"/>
  <c r="M381" i="1"/>
  <c r="N381" i="1"/>
  <c r="O381" i="1"/>
  <c r="L326" i="1"/>
  <c r="M326" i="1"/>
  <c r="N326" i="1"/>
  <c r="O326" i="1"/>
  <c r="L246" i="1"/>
  <c r="M246" i="1"/>
  <c r="N246" i="1"/>
  <c r="O246" i="1"/>
  <c r="L247" i="1"/>
  <c r="M247" i="1"/>
  <c r="N247" i="1"/>
  <c r="O247" i="1"/>
  <c r="L236" i="1"/>
  <c r="M236" i="1"/>
  <c r="N236" i="1"/>
  <c r="O236" i="1"/>
  <c r="L237" i="1"/>
  <c r="M237" i="1"/>
  <c r="N237" i="1"/>
  <c r="O237" i="1"/>
  <c r="M231" i="1"/>
  <c r="M232" i="1"/>
  <c r="M233" i="1"/>
  <c r="N231" i="1"/>
  <c r="N232" i="1"/>
  <c r="N233" i="1"/>
  <c r="O231" i="1"/>
  <c r="O232" i="1"/>
  <c r="O233" i="1"/>
  <c r="L231" i="1"/>
  <c r="L232" i="1"/>
  <c r="L233" i="1"/>
  <c r="L578" i="1"/>
  <c r="M578" i="1"/>
  <c r="N578" i="1"/>
  <c r="O578" i="1"/>
  <c r="L579" i="1"/>
  <c r="M579" i="1"/>
  <c r="N579" i="1"/>
  <c r="O579" i="1"/>
  <c r="L580" i="1"/>
  <c r="M580" i="1"/>
  <c r="N580" i="1"/>
  <c r="O580" i="1"/>
  <c r="L229" i="1"/>
  <c r="M229" i="1"/>
  <c r="N229" i="1"/>
  <c r="O229" i="1"/>
  <c r="O228" i="1"/>
  <c r="N228" i="1"/>
  <c r="M228" i="1"/>
  <c r="L228" i="1"/>
  <c r="L178" i="1"/>
  <c r="M178" i="1"/>
  <c r="N178" i="1"/>
  <c r="O178" i="1"/>
  <c r="L179" i="1"/>
  <c r="M179" i="1"/>
  <c r="N179" i="1"/>
  <c r="O179" i="1"/>
  <c r="L180" i="1"/>
  <c r="M180" i="1"/>
  <c r="N180" i="1"/>
  <c r="O180" i="1"/>
  <c r="L82" i="1"/>
  <c r="M82" i="1"/>
  <c r="N82" i="1"/>
  <c r="O82" i="1"/>
  <c r="L83" i="1"/>
  <c r="M83" i="1"/>
  <c r="N83" i="1"/>
  <c r="O83" i="1"/>
  <c r="L84" i="1"/>
  <c r="M84" i="1"/>
  <c r="N84" i="1"/>
  <c r="O84" i="1"/>
  <c r="L71" i="1"/>
  <c r="M71" i="1"/>
  <c r="N71" i="1"/>
  <c r="O71" i="1"/>
  <c r="L72" i="1"/>
  <c r="M72" i="1"/>
  <c r="N72" i="1"/>
  <c r="O72" i="1"/>
  <c r="L73" i="1"/>
  <c r="M73" i="1"/>
  <c r="N73" i="1"/>
  <c r="O73" i="1"/>
  <c r="L74" i="1"/>
  <c r="M74" i="1"/>
  <c r="N74" i="1"/>
  <c r="O74" i="1"/>
  <c r="L75" i="1"/>
  <c r="M75" i="1"/>
  <c r="N75" i="1"/>
  <c r="O75" i="1"/>
  <c r="L76" i="1"/>
  <c r="M76" i="1"/>
  <c r="N76" i="1"/>
  <c r="O76" i="1"/>
  <c r="L77" i="1"/>
  <c r="M77" i="1"/>
  <c r="N77" i="1"/>
  <c r="O77" i="1"/>
  <c r="L78" i="1"/>
  <c r="M78" i="1"/>
  <c r="N78" i="1"/>
  <c r="O78" i="1"/>
  <c r="L79" i="1"/>
  <c r="M79" i="1"/>
  <c r="N79" i="1"/>
  <c r="O79" i="1"/>
  <c r="L108" i="1"/>
  <c r="M108" i="1"/>
  <c r="N108" i="1"/>
  <c r="O108" i="1"/>
  <c r="L109" i="1"/>
  <c r="M109" i="1"/>
  <c r="N109" i="1"/>
  <c r="O109" i="1"/>
  <c r="L110" i="1"/>
  <c r="M110" i="1"/>
  <c r="N110" i="1"/>
  <c r="O110" i="1"/>
  <c r="L111" i="1"/>
  <c r="M111" i="1"/>
  <c r="N111" i="1"/>
  <c r="O111" i="1"/>
  <c r="L112" i="1"/>
  <c r="M112" i="1"/>
  <c r="N112" i="1"/>
  <c r="O112" i="1"/>
  <c r="L113" i="1"/>
  <c r="M113" i="1"/>
  <c r="N113" i="1"/>
  <c r="O113" i="1"/>
  <c r="L114" i="1"/>
  <c r="M114" i="1"/>
  <c r="N114" i="1"/>
  <c r="O114" i="1"/>
  <c r="O107" i="1"/>
  <c r="N107" i="1"/>
  <c r="M107" i="1"/>
  <c r="L107" i="1"/>
  <c r="L95" i="1"/>
  <c r="M95" i="1"/>
  <c r="N95" i="1"/>
  <c r="O95" i="1"/>
  <c r="L96" i="1"/>
  <c r="M96" i="1"/>
  <c r="N96" i="1"/>
  <c r="O96" i="1"/>
  <c r="L97" i="1"/>
  <c r="M97" i="1"/>
  <c r="N97" i="1"/>
  <c r="O97" i="1"/>
  <c r="L98" i="1"/>
  <c r="M98" i="1"/>
  <c r="N98" i="1"/>
  <c r="O98" i="1"/>
  <c r="L99" i="1"/>
  <c r="M99" i="1"/>
  <c r="N99" i="1"/>
  <c r="O99" i="1"/>
  <c r="L100" i="1"/>
  <c r="M100" i="1"/>
  <c r="N100" i="1"/>
  <c r="O100" i="1"/>
  <c r="L101" i="1"/>
  <c r="M101" i="1"/>
  <c r="N101" i="1"/>
  <c r="O101" i="1"/>
  <c r="L102" i="1"/>
  <c r="M102" i="1"/>
  <c r="N102" i="1"/>
  <c r="O102" i="1"/>
  <c r="L103" i="1"/>
  <c r="M103" i="1"/>
  <c r="N103" i="1"/>
  <c r="O103" i="1"/>
  <c r="L104" i="1"/>
  <c r="M104" i="1"/>
  <c r="N104" i="1"/>
  <c r="O104" i="1"/>
  <c r="L105" i="1"/>
  <c r="M105" i="1"/>
  <c r="N105" i="1"/>
  <c r="O105" i="1"/>
  <c r="O961" i="1"/>
  <c r="N961" i="1"/>
  <c r="M961" i="1"/>
  <c r="L961" i="1"/>
  <c r="L956" i="1"/>
  <c r="M956" i="1"/>
  <c r="N956" i="1"/>
  <c r="O956" i="1"/>
  <c r="L957" i="1"/>
  <c r="M957" i="1"/>
  <c r="N957" i="1"/>
  <c r="O957" i="1"/>
  <c r="L958" i="1"/>
  <c r="M958" i="1"/>
  <c r="N958" i="1"/>
  <c r="O958" i="1"/>
  <c r="L890" i="1"/>
  <c r="M890" i="1"/>
  <c r="N890" i="1"/>
  <c r="O890" i="1"/>
  <c r="L891" i="1"/>
  <c r="M891" i="1"/>
  <c r="N891" i="1"/>
  <c r="O891" i="1"/>
  <c r="L892" i="1"/>
  <c r="M892" i="1"/>
  <c r="N892" i="1"/>
  <c r="O892" i="1"/>
  <c r="L893" i="1"/>
  <c r="M893" i="1"/>
  <c r="N893" i="1"/>
  <c r="O893" i="1"/>
  <c r="L894" i="1"/>
  <c r="M894" i="1"/>
  <c r="N894" i="1"/>
  <c r="O894" i="1"/>
  <c r="L895" i="1"/>
  <c r="M895" i="1"/>
  <c r="N895" i="1"/>
  <c r="O895" i="1"/>
  <c r="L896" i="1"/>
  <c r="M896" i="1"/>
  <c r="N896" i="1"/>
  <c r="O896" i="1"/>
  <c r="L897" i="1"/>
  <c r="M897" i="1"/>
  <c r="N897" i="1"/>
  <c r="O897" i="1"/>
  <c r="O889" i="1"/>
  <c r="N889" i="1"/>
  <c r="M889" i="1"/>
  <c r="L889" i="1"/>
  <c r="L881" i="1"/>
  <c r="M881" i="1"/>
  <c r="N881" i="1"/>
  <c r="O881" i="1"/>
  <c r="L882" i="1"/>
  <c r="M882" i="1"/>
  <c r="N882" i="1"/>
  <c r="O882" i="1"/>
  <c r="L883" i="1"/>
  <c r="M883" i="1"/>
  <c r="N883" i="1"/>
  <c r="O883" i="1"/>
  <c r="L884" i="1"/>
  <c r="M884" i="1"/>
  <c r="N884" i="1"/>
  <c r="O884" i="1"/>
  <c r="L885" i="1"/>
  <c r="M885" i="1"/>
  <c r="N885" i="1"/>
  <c r="O885" i="1"/>
  <c r="L886" i="1"/>
  <c r="M886" i="1"/>
  <c r="N886" i="1"/>
  <c r="O886" i="1"/>
  <c r="L887" i="1"/>
  <c r="M887" i="1"/>
  <c r="N887" i="1"/>
  <c r="O887" i="1"/>
  <c r="N11" i="1"/>
  <c r="Y51" i="1"/>
  <c r="N23" i="1"/>
  <c r="N24" i="1"/>
  <c r="N25" i="1"/>
  <c r="N26" i="1"/>
  <c r="N27" i="1"/>
  <c r="N28" i="1"/>
  <c r="N29" i="1"/>
  <c r="N30" i="1"/>
  <c r="N31" i="1"/>
  <c r="N32" i="1"/>
  <c r="N33" i="1"/>
  <c r="L23" i="1"/>
  <c r="L24" i="1"/>
  <c r="L25" i="1"/>
  <c r="L26" i="1"/>
  <c r="L27" i="1"/>
  <c r="L28" i="1"/>
  <c r="L29" i="1"/>
  <c r="L30" i="1"/>
  <c r="L31" i="1"/>
  <c r="L32" i="1"/>
  <c r="L33" i="1"/>
  <c r="Y69" i="1"/>
  <c r="N63" i="1"/>
  <c r="N64" i="1"/>
  <c r="N65" i="1"/>
  <c r="N66" i="1"/>
  <c r="N67" i="1"/>
  <c r="N68" i="1"/>
  <c r="L63" i="1"/>
  <c r="L64" i="1"/>
  <c r="L65" i="1"/>
  <c r="L66" i="1"/>
  <c r="L67" i="1"/>
  <c r="L68" i="1"/>
  <c r="Y80" i="1"/>
  <c r="N70" i="1"/>
  <c r="L70" i="1"/>
  <c r="Y85" i="1"/>
  <c r="L81" i="1"/>
  <c r="Y88" i="1"/>
  <c r="N86" i="1"/>
  <c r="N87" i="1"/>
  <c r="L86" i="1"/>
  <c r="L87" i="1"/>
  <c r="Y92" i="1"/>
  <c r="N89" i="1"/>
  <c r="N90" i="1"/>
  <c r="N91" i="1"/>
  <c r="L89" i="1"/>
  <c r="L90" i="1"/>
  <c r="L91" i="1"/>
  <c r="Y106" i="1"/>
  <c r="N93" i="1"/>
  <c r="N94" i="1"/>
  <c r="L93" i="1"/>
  <c r="L94" i="1"/>
  <c r="Y115" i="1"/>
  <c r="Y124" i="1"/>
  <c r="N116" i="1"/>
  <c r="N117" i="1"/>
  <c r="N118" i="1"/>
  <c r="N119" i="1"/>
  <c r="N120" i="1"/>
  <c r="N121" i="1"/>
  <c r="N122" i="1"/>
  <c r="N123" i="1"/>
  <c r="L116" i="1"/>
  <c r="L117" i="1"/>
  <c r="L118" i="1"/>
  <c r="L119" i="1"/>
  <c r="L120" i="1"/>
  <c r="L121" i="1"/>
  <c r="L122" i="1"/>
  <c r="L123" i="1"/>
  <c r="Y175" i="1"/>
  <c r="N174" i="1"/>
  <c r="L174" i="1"/>
  <c r="L175" i="1" s="1"/>
  <c r="Y181" i="1"/>
  <c r="N176" i="1"/>
  <c r="N177" i="1"/>
  <c r="L176" i="1"/>
  <c r="L177" i="1"/>
  <c r="Y190" i="1"/>
  <c r="N182" i="1"/>
  <c r="N183" i="1"/>
  <c r="N184" i="1"/>
  <c r="N185" i="1"/>
  <c r="N186" i="1"/>
  <c r="N187" i="1"/>
  <c r="N188" i="1"/>
  <c r="N189" i="1"/>
  <c r="L182" i="1"/>
  <c r="L183" i="1"/>
  <c r="L184" i="1"/>
  <c r="L185" i="1"/>
  <c r="L186" i="1"/>
  <c r="L187" i="1"/>
  <c r="L188" i="1"/>
  <c r="L189" i="1"/>
  <c r="Y198" i="1"/>
  <c r="N191" i="1"/>
  <c r="N192" i="1"/>
  <c r="L191" i="1"/>
  <c r="L192" i="1"/>
  <c r="Y227" i="1"/>
  <c r="N199" i="1"/>
  <c r="N200" i="1"/>
  <c r="L199" i="1"/>
  <c r="L200" i="1"/>
  <c r="Y230" i="1"/>
  <c r="Y234" i="1"/>
  <c r="Y238" i="1"/>
  <c r="N235" i="1"/>
  <c r="L235" i="1"/>
  <c r="Y241" i="1"/>
  <c r="N239" i="1"/>
  <c r="N240" i="1"/>
  <c r="L239" i="1"/>
  <c r="L240" i="1"/>
  <c r="Y244" i="1"/>
  <c r="N242" i="1"/>
  <c r="N243" i="1"/>
  <c r="L242" i="1"/>
  <c r="L243" i="1"/>
  <c r="Y248" i="1"/>
  <c r="N245" i="1"/>
  <c r="L245" i="1"/>
  <c r="Y252" i="1"/>
  <c r="Y257" i="1"/>
  <c r="N253" i="1"/>
  <c r="L253" i="1"/>
  <c r="Y260" i="1"/>
  <c r="N258" i="1"/>
  <c r="N259" i="1"/>
  <c r="L258" i="1"/>
  <c r="L259" i="1"/>
  <c r="Y263" i="1"/>
  <c r="N261" i="1"/>
  <c r="N262" i="1"/>
  <c r="L261" i="1"/>
  <c r="L262" i="1"/>
  <c r="Y266" i="1"/>
  <c r="N264" i="1"/>
  <c r="N265" i="1"/>
  <c r="L264" i="1"/>
  <c r="L265" i="1"/>
  <c r="Y268" i="1"/>
  <c r="N267" i="1"/>
  <c r="L267" i="1"/>
  <c r="L268" i="1" s="1"/>
  <c r="Y269" i="1"/>
  <c r="N269" i="1"/>
  <c r="V269" i="1" s="1"/>
  <c r="L269" i="1"/>
  <c r="L270" i="1" s="1"/>
  <c r="Y273" i="1"/>
  <c r="N271" i="1"/>
  <c r="N272" i="1"/>
  <c r="L271" i="1"/>
  <c r="L272" i="1"/>
  <c r="Y276" i="1"/>
  <c r="N274" i="1"/>
  <c r="N275" i="1"/>
  <c r="L274" i="1"/>
  <c r="L275" i="1"/>
  <c r="Y280" i="1"/>
  <c r="N277" i="1"/>
  <c r="L277" i="1"/>
  <c r="Y283" i="1"/>
  <c r="N281" i="1"/>
  <c r="N282" i="1"/>
  <c r="L281" i="1"/>
  <c r="L282" i="1"/>
  <c r="Y287" i="1"/>
  <c r="N284" i="1"/>
  <c r="N285" i="1"/>
  <c r="N286" i="1"/>
  <c r="L284" i="1"/>
  <c r="L285" i="1"/>
  <c r="L286" i="1"/>
  <c r="Y290" i="1"/>
  <c r="N290" i="1"/>
  <c r="V290" i="1" s="1"/>
  <c r="L290" i="1"/>
  <c r="Y293" i="1"/>
  <c r="N291" i="1"/>
  <c r="N292" i="1"/>
  <c r="L291" i="1"/>
  <c r="L292" i="1"/>
  <c r="Y296" i="1"/>
  <c r="N294" i="1"/>
  <c r="N295" i="1"/>
  <c r="L294" i="1"/>
  <c r="L295" i="1"/>
  <c r="Y304" i="1"/>
  <c r="N297" i="1"/>
  <c r="L297" i="1"/>
  <c r="Y312" i="1"/>
  <c r="N305" i="1"/>
  <c r="L305" i="1"/>
  <c r="Y346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Y352" i="1"/>
  <c r="Y363" i="1"/>
  <c r="N353" i="1"/>
  <c r="N354" i="1"/>
  <c r="N355" i="1"/>
  <c r="N356" i="1"/>
  <c r="N357" i="1"/>
  <c r="N358" i="1"/>
  <c r="N359" i="1"/>
  <c r="N360" i="1"/>
  <c r="N361" i="1"/>
  <c r="N362" i="1"/>
  <c r="L353" i="1"/>
  <c r="L354" i="1"/>
  <c r="L355" i="1"/>
  <c r="L356" i="1"/>
  <c r="L357" i="1"/>
  <c r="L358" i="1"/>
  <c r="L359" i="1"/>
  <c r="L360" i="1"/>
  <c r="L361" i="1"/>
  <c r="L362" i="1"/>
  <c r="Y388" i="1"/>
  <c r="N364" i="1"/>
  <c r="L364" i="1"/>
  <c r="Y395" i="1"/>
  <c r="N389" i="1"/>
  <c r="N390" i="1"/>
  <c r="N391" i="1"/>
  <c r="N392" i="1"/>
  <c r="N393" i="1"/>
  <c r="N394" i="1"/>
  <c r="L389" i="1"/>
  <c r="L390" i="1"/>
  <c r="L391" i="1"/>
  <c r="L392" i="1"/>
  <c r="L393" i="1"/>
  <c r="L394" i="1"/>
  <c r="Y400" i="1"/>
  <c r="N396" i="1"/>
  <c r="N397" i="1"/>
  <c r="N398" i="1"/>
  <c r="N399" i="1"/>
  <c r="L396" i="1"/>
  <c r="L397" i="1"/>
  <c r="L398" i="1"/>
  <c r="L399" i="1"/>
  <c r="Y406" i="1"/>
  <c r="N401" i="1"/>
  <c r="N402" i="1"/>
  <c r="N403" i="1"/>
  <c r="N404" i="1"/>
  <c r="N405" i="1"/>
  <c r="L401" i="1"/>
  <c r="L402" i="1"/>
  <c r="L403" i="1"/>
  <c r="L404" i="1"/>
  <c r="L405" i="1"/>
  <c r="Y409" i="1"/>
  <c r="N407" i="1"/>
  <c r="N408" i="1"/>
  <c r="L407" i="1"/>
  <c r="L408" i="1"/>
  <c r="Y412" i="1"/>
  <c r="N410" i="1"/>
  <c r="N411" i="1"/>
  <c r="L410" i="1"/>
  <c r="L411" i="1"/>
  <c r="Y426" i="1"/>
  <c r="N413" i="1"/>
  <c r="L413" i="1"/>
  <c r="Y433" i="1"/>
  <c r="N427" i="1"/>
  <c r="L427" i="1"/>
  <c r="L433" i="1" s="1"/>
  <c r="Y444" i="1"/>
  <c r="Y447" i="1"/>
  <c r="N445" i="1"/>
  <c r="N446" i="1"/>
  <c r="L445" i="1"/>
  <c r="L446" i="1"/>
  <c r="Y451" i="1"/>
  <c r="N448" i="1"/>
  <c r="N449" i="1"/>
  <c r="N450" i="1"/>
  <c r="L448" i="1"/>
  <c r="L449" i="1"/>
  <c r="L450" i="1"/>
  <c r="Y456" i="1"/>
  <c r="N452" i="1"/>
  <c r="N453" i="1"/>
  <c r="N454" i="1"/>
  <c r="N455" i="1"/>
  <c r="L452" i="1"/>
  <c r="L453" i="1"/>
  <c r="L454" i="1"/>
  <c r="L455" i="1"/>
  <c r="Y459" i="1"/>
  <c r="N457" i="1"/>
  <c r="N458" i="1"/>
  <c r="L457" i="1"/>
  <c r="L458" i="1"/>
  <c r="Y462" i="1"/>
  <c r="N460" i="1"/>
  <c r="N461" i="1"/>
  <c r="L460" i="1"/>
  <c r="L461" i="1"/>
  <c r="Y465" i="1"/>
  <c r="N463" i="1"/>
  <c r="N464" i="1"/>
  <c r="L463" i="1"/>
  <c r="L464" i="1"/>
  <c r="Y467" i="1"/>
  <c r="N466" i="1"/>
  <c r="N467" i="1" s="1"/>
  <c r="V467" i="1" s="1"/>
  <c r="L466" i="1"/>
  <c r="L467" i="1" s="1"/>
  <c r="Y469" i="1"/>
  <c r="N468" i="1"/>
  <c r="N469" i="1" s="1"/>
  <c r="V469" i="1" s="1"/>
  <c r="L468" i="1"/>
  <c r="L469" i="1" s="1"/>
  <c r="Y476" i="1"/>
  <c r="N470" i="1"/>
  <c r="L470" i="1"/>
  <c r="L476" i="1" s="1"/>
  <c r="Y479" i="1"/>
  <c r="Y483" i="1"/>
  <c r="N480" i="1"/>
  <c r="N481" i="1"/>
  <c r="N482" i="1"/>
  <c r="L480" i="1"/>
  <c r="L481" i="1"/>
  <c r="L482" i="1"/>
  <c r="Y490" i="1"/>
  <c r="N484" i="1"/>
  <c r="N485" i="1"/>
  <c r="N486" i="1"/>
  <c r="N487" i="1"/>
  <c r="N488" i="1"/>
  <c r="N489" i="1"/>
  <c r="L484" i="1"/>
  <c r="L485" i="1"/>
  <c r="L486" i="1"/>
  <c r="L487" i="1"/>
  <c r="L488" i="1"/>
  <c r="L489" i="1"/>
  <c r="Y493" i="1"/>
  <c r="N491" i="1"/>
  <c r="N492" i="1"/>
  <c r="L491" i="1"/>
  <c r="L492" i="1"/>
  <c r="Y498" i="1"/>
  <c r="N494" i="1"/>
  <c r="N495" i="1"/>
  <c r="N497" i="1"/>
  <c r="L494" i="1"/>
  <c r="L495" i="1"/>
  <c r="L497" i="1"/>
  <c r="Y501" i="1"/>
  <c r="N499" i="1"/>
  <c r="N500" i="1"/>
  <c r="L499" i="1"/>
  <c r="L500" i="1"/>
  <c r="Y504" i="1"/>
  <c r="L502" i="1"/>
  <c r="L503" i="1"/>
  <c r="Y506" i="1"/>
  <c r="N505" i="1"/>
  <c r="N506" i="1" s="1"/>
  <c r="V506" i="1" s="1"/>
  <c r="L505" i="1"/>
  <c r="L506" i="1" s="1"/>
  <c r="Y509" i="1"/>
  <c r="N507" i="1"/>
  <c r="N508" i="1"/>
  <c r="L507" i="1"/>
  <c r="L508" i="1"/>
  <c r="Y511" i="1"/>
  <c r="N510" i="1"/>
  <c r="N511" i="1" s="1"/>
  <c r="V511" i="1" s="1"/>
  <c r="L510" i="1"/>
  <c r="L511" i="1" s="1"/>
  <c r="Y514" i="1"/>
  <c r="N513" i="1"/>
  <c r="L513" i="1"/>
  <c r="Y517" i="1"/>
  <c r="N515" i="1"/>
  <c r="N516" i="1"/>
  <c r="L515" i="1"/>
  <c r="L516" i="1"/>
  <c r="Y520" i="1"/>
  <c r="N518" i="1"/>
  <c r="N519" i="1"/>
  <c r="L518" i="1"/>
  <c r="L519" i="1"/>
  <c r="Y523" i="1"/>
  <c r="N521" i="1"/>
  <c r="L521" i="1"/>
  <c r="Y526" i="1"/>
  <c r="Y530" i="1"/>
  <c r="N527" i="1"/>
  <c r="N528" i="1"/>
  <c r="N529" i="1"/>
  <c r="L527" i="1"/>
  <c r="L528" i="1"/>
  <c r="L529" i="1"/>
  <c r="Y534" i="1"/>
  <c r="N531" i="1"/>
  <c r="N532" i="1"/>
  <c r="N533" i="1"/>
  <c r="L531" i="1"/>
  <c r="L532" i="1"/>
  <c r="L533" i="1"/>
  <c r="Y538" i="1"/>
  <c r="N535" i="1"/>
  <c r="N536" i="1"/>
  <c r="N537" i="1"/>
  <c r="L535" i="1"/>
  <c r="L536" i="1"/>
  <c r="L537" i="1"/>
  <c r="Y542" i="1"/>
  <c r="N539" i="1"/>
  <c r="N542" i="1" s="1"/>
  <c r="V542" i="1" s="1"/>
  <c r="L539" i="1"/>
  <c r="L542" i="1" s="1"/>
  <c r="Y545" i="1"/>
  <c r="N543" i="1"/>
  <c r="N544" i="1"/>
  <c r="L543" i="1"/>
  <c r="L544" i="1"/>
  <c r="Y549" i="1"/>
  <c r="N546" i="1"/>
  <c r="L546" i="1"/>
  <c r="L549" i="1" s="1"/>
  <c r="Y551" i="1"/>
  <c r="N550" i="1"/>
  <c r="N551" i="1" s="1"/>
  <c r="V551" i="1" s="1"/>
  <c r="L550" i="1"/>
  <c r="L551" i="1" s="1"/>
  <c r="Y554" i="1"/>
  <c r="N552" i="1"/>
  <c r="N553" i="1"/>
  <c r="L552" i="1"/>
  <c r="L553" i="1"/>
  <c r="Y559" i="1"/>
  <c r="N555" i="1"/>
  <c r="N556" i="1"/>
  <c r="N557" i="1"/>
  <c r="N558" i="1"/>
  <c r="L555" i="1"/>
  <c r="L556" i="1"/>
  <c r="L557" i="1"/>
  <c r="L558" i="1"/>
  <c r="Y562" i="1"/>
  <c r="N560" i="1"/>
  <c r="N561" i="1"/>
  <c r="L560" i="1"/>
  <c r="L561" i="1"/>
  <c r="Y565" i="1"/>
  <c r="N563" i="1"/>
  <c r="N564" i="1"/>
  <c r="L563" i="1"/>
  <c r="L564" i="1"/>
  <c r="Y568" i="1"/>
  <c r="N566" i="1"/>
  <c r="N567" i="1"/>
  <c r="L566" i="1"/>
  <c r="L567" i="1"/>
  <c r="Y571" i="1"/>
  <c r="N569" i="1"/>
  <c r="N570" i="1"/>
  <c r="L569" i="1"/>
  <c r="L570" i="1"/>
  <c r="Y576" i="1"/>
  <c r="N572" i="1"/>
  <c r="N575" i="1"/>
  <c r="L572" i="1"/>
  <c r="L575" i="1"/>
  <c r="N577" i="1"/>
  <c r="L577" i="1"/>
  <c r="Y581" i="1"/>
  <c r="Y610" i="1"/>
  <c r="Y612" i="1"/>
  <c r="N611" i="1"/>
  <c r="N612" i="1" s="1"/>
  <c r="V612" i="1" s="1"/>
  <c r="L611" i="1"/>
  <c r="L612" i="1" s="1"/>
  <c r="Y618" i="1"/>
  <c r="N613" i="1"/>
  <c r="L613" i="1"/>
  <c r="Y623" i="1"/>
  <c r="Y626" i="1"/>
  <c r="N624" i="1"/>
  <c r="N625" i="1"/>
  <c r="L624" i="1"/>
  <c r="L625" i="1"/>
  <c r="Y629" i="1"/>
  <c r="N627" i="1"/>
  <c r="N628" i="1"/>
  <c r="L627" i="1"/>
  <c r="L628" i="1"/>
  <c r="Y638" i="1"/>
  <c r="N630" i="1"/>
  <c r="L630" i="1"/>
  <c r="Y650" i="1"/>
  <c r="Y654" i="1"/>
  <c r="N651" i="1"/>
  <c r="L651" i="1"/>
  <c r="Y659" i="1"/>
  <c r="Y665" i="1"/>
  <c r="N660" i="1"/>
  <c r="N661" i="1"/>
  <c r="N662" i="1"/>
  <c r="N663" i="1"/>
  <c r="N664" i="1"/>
  <c r="L660" i="1"/>
  <c r="L661" i="1"/>
  <c r="L662" i="1"/>
  <c r="L663" i="1"/>
  <c r="L664" i="1"/>
  <c r="Y671" i="1"/>
  <c r="N666" i="1"/>
  <c r="N667" i="1"/>
  <c r="N668" i="1"/>
  <c r="N669" i="1"/>
  <c r="N670" i="1"/>
  <c r="L666" i="1"/>
  <c r="L667" i="1"/>
  <c r="L668" i="1"/>
  <c r="L669" i="1"/>
  <c r="L670" i="1"/>
  <c r="Y675" i="1"/>
  <c r="N672" i="1"/>
  <c r="N673" i="1"/>
  <c r="N674" i="1"/>
  <c r="L672" i="1"/>
  <c r="L673" i="1"/>
  <c r="L674" i="1"/>
  <c r="Y678" i="1"/>
  <c r="N676" i="1"/>
  <c r="N677" i="1"/>
  <c r="L676" i="1"/>
  <c r="L677" i="1"/>
  <c r="Y681" i="1"/>
  <c r="N679" i="1"/>
  <c r="N680" i="1"/>
  <c r="L679" i="1"/>
  <c r="L680" i="1"/>
  <c r="Y686" i="1"/>
  <c r="N682" i="1"/>
  <c r="N683" i="1"/>
  <c r="N684" i="1"/>
  <c r="N685" i="1"/>
  <c r="L682" i="1"/>
  <c r="L683" i="1"/>
  <c r="L684" i="1"/>
  <c r="L685" i="1"/>
  <c r="Y690" i="1"/>
  <c r="N687" i="1"/>
  <c r="N688" i="1"/>
  <c r="N689" i="1"/>
  <c r="L687" i="1"/>
  <c r="L688" i="1"/>
  <c r="L689" i="1"/>
  <c r="Y694" i="1"/>
  <c r="N691" i="1"/>
  <c r="N692" i="1"/>
  <c r="N693" i="1"/>
  <c r="L691" i="1"/>
  <c r="L692" i="1"/>
  <c r="L693" i="1"/>
  <c r="Y698" i="1"/>
  <c r="N695" i="1"/>
  <c r="N696" i="1"/>
  <c r="N697" i="1"/>
  <c r="L695" i="1"/>
  <c r="L696" i="1"/>
  <c r="L697" i="1"/>
  <c r="Y701" i="1"/>
  <c r="N699" i="1"/>
  <c r="N700" i="1"/>
  <c r="L699" i="1"/>
  <c r="L700" i="1"/>
  <c r="Y705" i="1"/>
  <c r="N702" i="1"/>
  <c r="N704" i="1"/>
  <c r="L702" i="1"/>
  <c r="L704" i="1"/>
  <c r="Y711" i="1"/>
  <c r="N706" i="1"/>
  <c r="N707" i="1"/>
  <c r="N708" i="1"/>
  <c r="N709" i="1"/>
  <c r="N710" i="1"/>
  <c r="L706" i="1"/>
  <c r="L707" i="1"/>
  <c r="L708" i="1"/>
  <c r="L709" i="1"/>
  <c r="L710" i="1"/>
  <c r="Y714" i="1"/>
  <c r="N712" i="1"/>
  <c r="N713" i="1"/>
  <c r="L712" i="1"/>
  <c r="L713" i="1"/>
  <c r="Y720" i="1"/>
  <c r="N715" i="1"/>
  <c r="N717" i="1"/>
  <c r="N718" i="1"/>
  <c r="N719" i="1"/>
  <c r="L715" i="1"/>
  <c r="L717" i="1"/>
  <c r="L718" i="1"/>
  <c r="L719" i="1"/>
  <c r="Y725" i="1"/>
  <c r="N721" i="1"/>
  <c r="L721" i="1"/>
  <c r="Y730" i="1"/>
  <c r="Y734" i="1"/>
  <c r="N731" i="1"/>
  <c r="N732" i="1"/>
  <c r="N733" i="1"/>
  <c r="L731" i="1"/>
  <c r="L732" i="1"/>
  <c r="L733" i="1"/>
  <c r="Y739" i="1"/>
  <c r="N735" i="1"/>
  <c r="N736" i="1"/>
  <c r="N737" i="1"/>
  <c r="N738" i="1"/>
  <c r="L735" i="1"/>
  <c r="L736" i="1"/>
  <c r="L737" i="1"/>
  <c r="L738" i="1"/>
  <c r="Y742" i="1"/>
  <c r="N740" i="1"/>
  <c r="N741" i="1"/>
  <c r="L740" i="1"/>
  <c r="L741" i="1"/>
  <c r="Y745" i="1"/>
  <c r="Y750" i="1"/>
  <c r="V750" i="1"/>
  <c r="Y758" i="1"/>
  <c r="N755" i="1"/>
  <c r="N758" i="1" s="1"/>
  <c r="V758" i="1" s="1"/>
  <c r="L755" i="1"/>
  <c r="L756" i="1"/>
  <c r="L757" i="1"/>
  <c r="Y761" i="1"/>
  <c r="N759" i="1"/>
  <c r="N760" i="1"/>
  <c r="L759" i="1"/>
  <c r="L760" i="1"/>
  <c r="Y763" i="1"/>
  <c r="N762" i="1"/>
  <c r="N763" i="1" s="1"/>
  <c r="V763" i="1" s="1"/>
  <c r="L762" i="1"/>
  <c r="L763" i="1" s="1"/>
  <c r="Y764" i="1"/>
  <c r="N764" i="1"/>
  <c r="V764" i="1" s="1"/>
  <c r="L764" i="1"/>
  <c r="Y766" i="1"/>
  <c r="N765" i="1"/>
  <c r="N766" i="1" s="1"/>
  <c r="V766" i="1" s="1"/>
  <c r="L765" i="1"/>
  <c r="L766" i="1" s="1"/>
  <c r="Y768" i="1"/>
  <c r="N767" i="1"/>
  <c r="N768" i="1" s="1"/>
  <c r="V768" i="1" s="1"/>
  <c r="L767" i="1"/>
  <c r="L768" i="1" s="1"/>
  <c r="Y770" i="1"/>
  <c r="N769" i="1"/>
  <c r="N770" i="1" s="1"/>
  <c r="V770" i="1" s="1"/>
  <c r="L769" i="1"/>
  <c r="L770" i="1" s="1"/>
  <c r="Y772" i="1"/>
  <c r="N771" i="1"/>
  <c r="N772" i="1" s="1"/>
  <c r="V772" i="1" s="1"/>
  <c r="L771" i="1"/>
  <c r="L772" i="1" s="1"/>
  <c r="Y775" i="1"/>
  <c r="N773" i="1"/>
  <c r="N774" i="1"/>
  <c r="L773" i="1"/>
  <c r="L774" i="1"/>
  <c r="Y778" i="1"/>
  <c r="N776" i="1"/>
  <c r="N777" i="1"/>
  <c r="L776" i="1"/>
  <c r="L777" i="1"/>
  <c r="Y781" i="1"/>
  <c r="N779" i="1"/>
  <c r="N780" i="1"/>
  <c r="L779" i="1"/>
  <c r="L780" i="1"/>
  <c r="Y784" i="1"/>
  <c r="N782" i="1"/>
  <c r="N783" i="1"/>
  <c r="L782" i="1"/>
  <c r="L783" i="1"/>
  <c r="Y787" i="1"/>
  <c r="N785" i="1"/>
  <c r="N786" i="1"/>
  <c r="L785" i="1"/>
  <c r="L786" i="1"/>
  <c r="Y790" i="1"/>
  <c r="N788" i="1"/>
  <c r="N789" i="1"/>
  <c r="L788" i="1"/>
  <c r="L789" i="1"/>
  <c r="Y803" i="1"/>
  <c r="N801" i="1"/>
  <c r="N802" i="1"/>
  <c r="L801" i="1"/>
  <c r="L802" i="1"/>
  <c r="Y804" i="1"/>
  <c r="N804" i="1"/>
  <c r="V804" i="1" s="1"/>
  <c r="L804" i="1"/>
  <c r="Y805" i="1"/>
  <c r="N805" i="1"/>
  <c r="V805" i="1" s="1"/>
  <c r="L805" i="1"/>
  <c r="Y806" i="1"/>
  <c r="N806" i="1"/>
  <c r="V806" i="1" s="1"/>
  <c r="L806" i="1"/>
  <c r="Y807" i="1"/>
  <c r="N807" i="1"/>
  <c r="V807" i="1" s="1"/>
  <c r="L807" i="1"/>
  <c r="Y809" i="1"/>
  <c r="N808" i="1"/>
  <c r="L808" i="1"/>
  <c r="Y810" i="1"/>
  <c r="N810" i="1"/>
  <c r="V810" i="1" s="1"/>
  <c r="L810" i="1"/>
  <c r="Y812" i="1"/>
  <c r="N811" i="1"/>
  <c r="L811" i="1"/>
  <c r="Y813" i="1"/>
  <c r="N813" i="1"/>
  <c r="V813" i="1" s="1"/>
  <c r="L813" i="1"/>
  <c r="Y815" i="1"/>
  <c r="N814" i="1"/>
  <c r="N815" i="1" s="1"/>
  <c r="V815" i="1" s="1"/>
  <c r="L814" i="1"/>
  <c r="L815" i="1" s="1"/>
  <c r="Y817" i="1"/>
  <c r="N816" i="1"/>
  <c r="N817" i="1" s="1"/>
  <c r="V817" i="1" s="1"/>
  <c r="L816" i="1"/>
  <c r="L817" i="1" s="1"/>
  <c r="Y819" i="1"/>
  <c r="N818" i="1"/>
  <c r="N819" i="1" s="1"/>
  <c r="V819" i="1" s="1"/>
  <c r="L818" i="1"/>
  <c r="L819" i="1" s="1"/>
  <c r="Y821" i="1"/>
  <c r="N820" i="1"/>
  <c r="N821" i="1" s="1"/>
  <c r="V821" i="1" s="1"/>
  <c r="L820" i="1"/>
  <c r="L821" i="1" s="1"/>
  <c r="Y823" i="1"/>
  <c r="N822" i="1"/>
  <c r="N823" i="1" s="1"/>
  <c r="V823" i="1" s="1"/>
  <c r="L822" i="1"/>
  <c r="L823" i="1" s="1"/>
  <c r="Y825" i="1"/>
  <c r="N824" i="1"/>
  <c r="L824" i="1"/>
  <c r="L825" i="1" s="1"/>
  <c r="Y826" i="1"/>
  <c r="V826" i="1"/>
  <c r="Y827" i="1"/>
  <c r="V827" i="1"/>
  <c r="Y828" i="1"/>
  <c r="V828" i="1"/>
  <c r="Y829" i="1"/>
  <c r="V829" i="1"/>
  <c r="Y841" i="1"/>
  <c r="Y842" i="1"/>
  <c r="Y853" i="1"/>
  <c r="Y857" i="1"/>
  <c r="N854" i="1"/>
  <c r="N855" i="1"/>
  <c r="N856" i="1"/>
  <c r="L854" i="1"/>
  <c r="L855" i="1"/>
  <c r="L856" i="1"/>
  <c r="Y861" i="1"/>
  <c r="N858" i="1"/>
  <c r="N859" i="1"/>
  <c r="N860" i="1"/>
  <c r="L858" i="1"/>
  <c r="L859" i="1"/>
  <c r="L860" i="1"/>
  <c r="Y863" i="1"/>
  <c r="N862" i="1"/>
  <c r="N863" i="1" s="1"/>
  <c r="V863" i="1" s="1"/>
  <c r="L862" i="1"/>
  <c r="L863" i="1" s="1"/>
  <c r="Y865" i="1"/>
  <c r="N864" i="1"/>
  <c r="N865" i="1" s="1"/>
  <c r="V865" i="1" s="1"/>
  <c r="L864" i="1"/>
  <c r="L865" i="1" s="1"/>
  <c r="Y976" i="1"/>
  <c r="N975" i="1"/>
  <c r="N976" i="1" s="1"/>
  <c r="V976" i="1" s="1"/>
  <c r="L975" i="1"/>
  <c r="L976" i="1" s="1"/>
  <c r="Y978" i="1"/>
  <c r="N977" i="1"/>
  <c r="N978" i="1" s="1"/>
  <c r="V978" i="1" s="1"/>
  <c r="L977" i="1"/>
  <c r="L978" i="1" s="1"/>
  <c r="Y981" i="1"/>
  <c r="N981" i="1"/>
  <c r="V981" i="1" s="1"/>
  <c r="L981" i="1"/>
  <c r="L982" i="1" s="1"/>
  <c r="Y982" i="1"/>
  <c r="Y983" i="1"/>
  <c r="N983" i="1"/>
  <c r="V983" i="1" s="1"/>
  <c r="L983" i="1"/>
  <c r="L984" i="1" s="1"/>
  <c r="Y984" i="1"/>
  <c r="Y988" i="1"/>
  <c r="N985" i="1"/>
  <c r="N986" i="1"/>
  <c r="N987" i="1"/>
  <c r="L985" i="1"/>
  <c r="L986" i="1"/>
  <c r="L987" i="1"/>
  <c r="Y992" i="1"/>
  <c r="N989" i="1"/>
  <c r="N990" i="1"/>
  <c r="N991" i="1"/>
  <c r="L989" i="1"/>
  <c r="L990" i="1"/>
  <c r="L991" i="1"/>
  <c r="Y993" i="1"/>
  <c r="N993" i="1"/>
  <c r="V993" i="1" s="1"/>
  <c r="L993" i="1"/>
  <c r="Y995" i="1"/>
  <c r="N995" i="1"/>
  <c r="V995" i="1" s="1"/>
  <c r="L995" i="1"/>
  <c r="Y999" i="1"/>
  <c r="N997" i="1"/>
  <c r="N999" i="1" s="1"/>
  <c r="V999" i="1" s="1"/>
  <c r="L997" i="1"/>
  <c r="L999" i="1" s="1"/>
  <c r="Y1002" i="1"/>
  <c r="N1000" i="1"/>
  <c r="N1001" i="1"/>
  <c r="L1000" i="1"/>
  <c r="L1001" i="1"/>
  <c r="Y1005" i="1"/>
  <c r="N1003" i="1"/>
  <c r="N1005" i="1" s="1"/>
  <c r="V1005" i="1" s="1"/>
  <c r="L1003" i="1"/>
  <c r="L1005" i="1" s="1"/>
  <c r="Y1007" i="1"/>
  <c r="N1006" i="1"/>
  <c r="N1007" i="1" s="1"/>
  <c r="V1007" i="1" s="1"/>
  <c r="L1006" i="1"/>
  <c r="L1007" i="1" s="1"/>
  <c r="Y1014" i="1"/>
  <c r="N1008" i="1"/>
  <c r="N1009" i="1"/>
  <c r="N1010" i="1"/>
  <c r="N1011" i="1"/>
  <c r="N1012" i="1"/>
  <c r="N1013" i="1"/>
  <c r="L1008" i="1"/>
  <c r="L1009" i="1"/>
  <c r="L1010" i="1"/>
  <c r="L1011" i="1"/>
  <c r="L1012" i="1"/>
  <c r="L1013" i="1"/>
  <c r="Y1018" i="1"/>
  <c r="N1015" i="1"/>
  <c r="N1016" i="1"/>
  <c r="N1017" i="1"/>
  <c r="L1015" i="1"/>
  <c r="L1016" i="1"/>
  <c r="L1017" i="1"/>
  <c r="Y1025" i="1"/>
  <c r="N1019" i="1"/>
  <c r="N1020" i="1"/>
  <c r="N1022" i="1"/>
  <c r="N1023" i="1"/>
  <c r="N1024" i="1"/>
  <c r="L1019" i="1"/>
  <c r="L1020" i="1"/>
  <c r="L1022" i="1"/>
  <c r="L1023" i="1"/>
  <c r="L1024" i="1"/>
  <c r="Y1033" i="1"/>
  <c r="N1026" i="1"/>
  <c r="N1029" i="1"/>
  <c r="N1030" i="1"/>
  <c r="N1031" i="1"/>
  <c r="N1032" i="1"/>
  <c r="L1026" i="1"/>
  <c r="L1029" i="1"/>
  <c r="L1030" i="1"/>
  <c r="L1031" i="1"/>
  <c r="L1032" i="1"/>
  <c r="Y1036" i="1"/>
  <c r="N1034" i="1"/>
  <c r="N1035" i="1"/>
  <c r="L1034" i="1"/>
  <c r="L1035" i="1"/>
  <c r="Y1037" i="1"/>
  <c r="N1037" i="1"/>
  <c r="V1037" i="1" s="1"/>
  <c r="L1037" i="1"/>
  <c r="L1038" i="1" s="1"/>
  <c r="Y1038" i="1"/>
  <c r="Y1039" i="1"/>
  <c r="N1039" i="1"/>
  <c r="L1039" i="1"/>
  <c r="L1040" i="1" s="1"/>
  <c r="Y1040" i="1"/>
  <c r="Y1043" i="1"/>
  <c r="N1041" i="1"/>
  <c r="N1042" i="1"/>
  <c r="L1041" i="1"/>
  <c r="L1042" i="1"/>
  <c r="Y1047" i="1"/>
  <c r="N1044" i="1"/>
  <c r="N1045" i="1"/>
  <c r="N1046" i="1"/>
  <c r="L1044" i="1"/>
  <c r="L1045" i="1"/>
  <c r="L1046" i="1"/>
  <c r="Y1051" i="1"/>
  <c r="N1048" i="1"/>
  <c r="N1049" i="1"/>
  <c r="N1050" i="1"/>
  <c r="L1048" i="1"/>
  <c r="L1049" i="1"/>
  <c r="L1050" i="1"/>
  <c r="Y1057" i="1"/>
  <c r="N1052" i="1"/>
  <c r="N1053" i="1"/>
  <c r="N1054" i="1"/>
  <c r="N1055" i="1"/>
  <c r="N1056" i="1"/>
  <c r="L1052" i="1"/>
  <c r="L1053" i="1"/>
  <c r="L1054" i="1"/>
  <c r="L1055" i="1"/>
  <c r="L1056" i="1"/>
  <c r="Y1060" i="1"/>
  <c r="N1058" i="1"/>
  <c r="N1059" i="1"/>
  <c r="L1058" i="1"/>
  <c r="L1059" i="1"/>
  <c r="Y1061" i="1"/>
  <c r="N1061" i="1"/>
  <c r="V1061" i="1" s="1"/>
  <c r="L1061" i="1"/>
  <c r="L1062" i="1" s="1"/>
  <c r="Y1062" i="1"/>
  <c r="Y1067" i="1"/>
  <c r="N1067" i="1"/>
  <c r="V1067" i="1" s="1"/>
  <c r="L1067" i="1"/>
  <c r="Y1070" i="1"/>
  <c r="N1068" i="1"/>
  <c r="N1069" i="1"/>
  <c r="L1068" i="1"/>
  <c r="L1069" i="1"/>
  <c r="Y1073" i="1"/>
  <c r="N1071" i="1"/>
  <c r="N1072" i="1"/>
  <c r="L1071" i="1"/>
  <c r="L1072" i="1"/>
  <c r="Y1075" i="1"/>
  <c r="N1074" i="1"/>
  <c r="N1075" i="1" s="1"/>
  <c r="V1075" i="1" s="1"/>
  <c r="L1074" i="1"/>
  <c r="L1075" i="1" s="1"/>
  <c r="Y1076" i="1"/>
  <c r="V1076" i="1"/>
  <c r="Y1077" i="1"/>
  <c r="N1077" i="1"/>
  <c r="V1077" i="1" s="1"/>
  <c r="L1077" i="1"/>
  <c r="Y1078" i="1"/>
  <c r="V1078" i="1"/>
  <c r="Y1079" i="1"/>
  <c r="N1079" i="1"/>
  <c r="V1079" i="1" s="1"/>
  <c r="L1079" i="1"/>
  <c r="Y1081" i="1"/>
  <c r="N1080" i="1"/>
  <c r="N1081" i="1" s="1"/>
  <c r="V1081" i="1" s="1"/>
  <c r="L1080" i="1"/>
  <c r="L1081" i="1" s="1"/>
  <c r="Y1083" i="1"/>
  <c r="N1082" i="1"/>
  <c r="N1083" i="1" s="1"/>
  <c r="V1083" i="1" s="1"/>
  <c r="L1082" i="1"/>
  <c r="L1083" i="1" s="1"/>
  <c r="Y1084" i="1"/>
  <c r="N1084" i="1"/>
  <c r="V1084" i="1" s="1"/>
  <c r="L1084" i="1"/>
  <c r="L1085" i="1" s="1"/>
  <c r="Y1085" i="1"/>
  <c r="Y1086" i="1"/>
  <c r="N1086" i="1"/>
  <c r="L1086" i="1"/>
  <c r="L1087" i="1" s="1"/>
  <c r="Y1087" i="1"/>
  <c r="Y1088" i="1"/>
  <c r="N1088" i="1"/>
  <c r="V1088" i="1" s="1"/>
  <c r="L1088" i="1"/>
  <c r="L1089" i="1" s="1"/>
  <c r="Y1089" i="1"/>
  <c r="Y1090" i="1"/>
  <c r="N1090" i="1"/>
  <c r="V1090" i="1" s="1"/>
  <c r="L1090" i="1"/>
  <c r="L1091" i="1" s="1"/>
  <c r="Y1091" i="1"/>
  <c r="Y1092" i="1"/>
  <c r="N1092" i="1"/>
  <c r="V1092" i="1" s="1"/>
  <c r="L1092" i="1"/>
  <c r="L1093" i="1" s="1"/>
  <c r="Y1093" i="1"/>
  <c r="Y1094" i="1"/>
  <c r="N1094" i="1"/>
  <c r="L1094" i="1"/>
  <c r="L1095" i="1" s="1"/>
  <c r="Y1095" i="1"/>
  <c r="Y1096" i="1"/>
  <c r="N1096" i="1"/>
  <c r="V1096" i="1" s="1"/>
  <c r="L1096" i="1"/>
  <c r="L1097" i="1" s="1"/>
  <c r="Y1097" i="1"/>
  <c r="Y1098" i="1"/>
  <c r="N1098" i="1"/>
  <c r="V1098" i="1" s="1"/>
  <c r="L1098" i="1"/>
  <c r="L1099" i="1" s="1"/>
  <c r="Y1099" i="1"/>
  <c r="Y1100" i="1"/>
  <c r="N1100" i="1"/>
  <c r="V1100" i="1" s="1"/>
  <c r="L1100" i="1"/>
  <c r="L1101" i="1" s="1"/>
  <c r="Y1101" i="1"/>
  <c r="Y1102" i="1"/>
  <c r="N1102" i="1"/>
  <c r="V1102" i="1" s="1"/>
  <c r="L1102" i="1"/>
  <c r="L1103" i="1" s="1"/>
  <c r="Y1103" i="1"/>
  <c r="Y1104" i="1"/>
  <c r="N1104" i="1"/>
  <c r="V1104" i="1" s="1"/>
  <c r="L1104" i="1"/>
  <c r="L1105" i="1" s="1"/>
  <c r="Y1105" i="1"/>
  <c r="Y1106" i="1"/>
  <c r="N1106" i="1"/>
  <c r="V1106" i="1" s="1"/>
  <c r="L1106" i="1"/>
  <c r="L1107" i="1" s="1"/>
  <c r="Y1107" i="1"/>
  <c r="Y1108" i="1"/>
  <c r="N1108" i="1"/>
  <c r="V1108" i="1" s="1"/>
  <c r="L1108" i="1"/>
  <c r="L1109" i="1" s="1"/>
  <c r="Y1109" i="1"/>
  <c r="Y1110" i="1"/>
  <c r="N1110" i="1"/>
  <c r="V1110" i="1" s="1"/>
  <c r="L1110" i="1"/>
  <c r="L1111" i="1" s="1"/>
  <c r="Y1111" i="1"/>
  <c r="Y1112" i="1"/>
  <c r="N1112" i="1"/>
  <c r="V1112" i="1" s="1"/>
  <c r="L1112" i="1"/>
  <c r="L1113" i="1" s="1"/>
  <c r="Y1113" i="1"/>
  <c r="Y1114" i="1"/>
  <c r="N1114" i="1"/>
  <c r="V1114" i="1" s="1"/>
  <c r="L1114" i="1"/>
  <c r="L1115" i="1" s="1"/>
  <c r="Y1115" i="1"/>
  <c r="Y1116" i="1"/>
  <c r="N1116" i="1"/>
  <c r="V1116" i="1" s="1"/>
  <c r="L1116" i="1"/>
  <c r="N1118" i="1"/>
  <c r="N1119" i="1"/>
  <c r="N1120" i="1"/>
  <c r="N1121" i="1"/>
  <c r="N1122" i="1"/>
  <c r="N1123" i="1"/>
  <c r="N1124" i="1"/>
  <c r="N1125" i="1"/>
  <c r="N1126" i="1"/>
  <c r="L1118" i="1"/>
  <c r="L1119" i="1"/>
  <c r="L1120" i="1"/>
  <c r="L1121" i="1"/>
  <c r="L1122" i="1"/>
  <c r="L1123" i="1"/>
  <c r="L1124" i="1"/>
  <c r="L1125" i="1"/>
  <c r="L1126" i="1"/>
  <c r="Y1131" i="1"/>
  <c r="N1128" i="1"/>
  <c r="N1129" i="1"/>
  <c r="N1130" i="1"/>
  <c r="Y1135" i="1"/>
  <c r="N1132" i="1"/>
  <c r="N1133" i="1"/>
  <c r="N1134" i="1"/>
  <c r="Y1140" i="1"/>
  <c r="N1136" i="1"/>
  <c r="N1137" i="1"/>
  <c r="N1138" i="1"/>
  <c r="N1139" i="1"/>
  <c r="N1141" i="1"/>
  <c r="N1142" i="1"/>
  <c r="N1144" i="1"/>
  <c r="N1145" i="1"/>
  <c r="N869" i="1"/>
  <c r="N870" i="1"/>
  <c r="N871" i="1"/>
  <c r="N872" i="1"/>
  <c r="N873" i="1"/>
  <c r="N874" i="1"/>
  <c r="Y875" i="1"/>
  <c r="L869" i="1"/>
  <c r="L870" i="1"/>
  <c r="L871" i="1"/>
  <c r="L872" i="1"/>
  <c r="L873" i="1"/>
  <c r="L874" i="1"/>
  <c r="N876" i="1"/>
  <c r="N877" i="1"/>
  <c r="N878" i="1"/>
  <c r="N879" i="1"/>
  <c r="N880" i="1"/>
  <c r="Y888" i="1"/>
  <c r="L876" i="1"/>
  <c r="L877" i="1"/>
  <c r="L878" i="1"/>
  <c r="L879" i="1"/>
  <c r="L880" i="1"/>
  <c r="N898" i="1"/>
  <c r="N899" i="1"/>
  <c r="N900" i="1"/>
  <c r="Y901" i="1"/>
  <c r="L898" i="1"/>
  <c r="L899" i="1"/>
  <c r="L900" i="1"/>
  <c r="N902" i="1"/>
  <c r="N903" i="1"/>
  <c r="N904" i="1"/>
  <c r="N905" i="1"/>
  <c r="N906" i="1"/>
  <c r="N907" i="1"/>
  <c r="N908" i="1"/>
  <c r="N909" i="1"/>
  <c r="N910" i="1"/>
  <c r="Y911" i="1"/>
  <c r="L902" i="1"/>
  <c r="L903" i="1"/>
  <c r="L904" i="1"/>
  <c r="L905" i="1"/>
  <c r="L906" i="1"/>
  <c r="L907" i="1"/>
  <c r="L908" i="1"/>
  <c r="L909" i="1"/>
  <c r="L910" i="1"/>
  <c r="N912" i="1"/>
  <c r="N913" i="1"/>
  <c r="N914" i="1"/>
  <c r="N915" i="1"/>
  <c r="N916" i="1"/>
  <c r="Y924" i="1"/>
  <c r="L912" i="1"/>
  <c r="L913" i="1"/>
  <c r="L914" i="1"/>
  <c r="L915" i="1"/>
  <c r="L916" i="1"/>
  <c r="N926" i="1"/>
  <c r="N927" i="1"/>
  <c r="N928" i="1"/>
  <c r="N929" i="1"/>
  <c r="N930" i="1"/>
  <c r="N931" i="1"/>
  <c r="N932" i="1"/>
  <c r="Y933" i="1"/>
  <c r="L925" i="1"/>
  <c r="L926" i="1"/>
  <c r="L927" i="1"/>
  <c r="L928" i="1"/>
  <c r="L929" i="1"/>
  <c r="L930" i="1"/>
  <c r="L931" i="1"/>
  <c r="L932" i="1"/>
  <c r="N934" i="1"/>
  <c r="N935" i="1"/>
  <c r="N936" i="1"/>
  <c r="N937" i="1"/>
  <c r="N938" i="1"/>
  <c r="N939" i="1"/>
  <c r="N940" i="1"/>
  <c r="N941" i="1"/>
  <c r="Y942" i="1"/>
  <c r="L934" i="1"/>
  <c r="L935" i="1"/>
  <c r="L936" i="1"/>
  <c r="L937" i="1"/>
  <c r="L938" i="1"/>
  <c r="L939" i="1"/>
  <c r="L940" i="1"/>
  <c r="L941" i="1"/>
  <c r="N943" i="1"/>
  <c r="N944" i="1"/>
  <c r="N945" i="1"/>
  <c r="N946" i="1"/>
  <c r="N947" i="1"/>
  <c r="N948" i="1"/>
  <c r="N949" i="1"/>
  <c r="N950" i="1"/>
  <c r="Y951" i="1"/>
  <c r="L943" i="1"/>
  <c r="L944" i="1"/>
  <c r="L945" i="1"/>
  <c r="L946" i="1"/>
  <c r="L947" i="1"/>
  <c r="L948" i="1"/>
  <c r="L949" i="1"/>
  <c r="L950" i="1"/>
  <c r="N955" i="1"/>
  <c r="N959" i="1"/>
  <c r="Y960" i="1"/>
  <c r="L955" i="1"/>
  <c r="L959" i="1"/>
  <c r="N962" i="1"/>
  <c r="N963" i="1"/>
  <c r="Y964" i="1"/>
  <c r="L962" i="1"/>
  <c r="L963" i="1"/>
  <c r="N966" i="1"/>
  <c r="N967" i="1"/>
  <c r="N968" i="1"/>
  <c r="N969" i="1"/>
  <c r="N970" i="1"/>
  <c r="Y971" i="1"/>
  <c r="L966" i="1"/>
  <c r="L967" i="1"/>
  <c r="L968" i="1"/>
  <c r="L969" i="1"/>
  <c r="L970" i="1"/>
  <c r="X953" i="1"/>
  <c r="M898" i="1"/>
  <c r="M899" i="1"/>
  <c r="M900" i="1"/>
  <c r="M902" i="1"/>
  <c r="M903" i="1"/>
  <c r="M904" i="1"/>
  <c r="M905" i="1"/>
  <c r="M906" i="1"/>
  <c r="M907" i="1"/>
  <c r="M908" i="1"/>
  <c r="M909" i="1"/>
  <c r="M910" i="1"/>
  <c r="M876" i="1"/>
  <c r="M877" i="1"/>
  <c r="M878" i="1"/>
  <c r="M879" i="1"/>
  <c r="M880" i="1"/>
  <c r="M869" i="1"/>
  <c r="M870" i="1"/>
  <c r="M871" i="1"/>
  <c r="M872" i="1"/>
  <c r="M873" i="1"/>
  <c r="M874" i="1"/>
  <c r="M926" i="1"/>
  <c r="M927" i="1"/>
  <c r="M928" i="1"/>
  <c r="M929" i="1"/>
  <c r="M930" i="1"/>
  <c r="M931" i="1"/>
  <c r="M932" i="1"/>
  <c r="M912" i="1"/>
  <c r="M913" i="1"/>
  <c r="M914" i="1"/>
  <c r="M915" i="1"/>
  <c r="M916" i="1"/>
  <c r="M950" i="1"/>
  <c r="M934" i="1"/>
  <c r="M935" i="1"/>
  <c r="M936" i="1"/>
  <c r="M937" i="1"/>
  <c r="M938" i="1"/>
  <c r="M939" i="1"/>
  <c r="M940" i="1"/>
  <c r="M941" i="1"/>
  <c r="O898" i="1"/>
  <c r="O899" i="1"/>
  <c r="O900" i="1"/>
  <c r="O902" i="1"/>
  <c r="O903" i="1"/>
  <c r="O904" i="1"/>
  <c r="O905" i="1"/>
  <c r="O906" i="1"/>
  <c r="O907" i="1"/>
  <c r="O908" i="1"/>
  <c r="O909" i="1"/>
  <c r="O910" i="1"/>
  <c r="O876" i="1"/>
  <c r="O877" i="1"/>
  <c r="O878" i="1"/>
  <c r="O879" i="1"/>
  <c r="O880" i="1"/>
  <c r="O869" i="1"/>
  <c r="O870" i="1"/>
  <c r="O871" i="1"/>
  <c r="O872" i="1"/>
  <c r="O873" i="1"/>
  <c r="O874" i="1"/>
  <c r="O926" i="1"/>
  <c r="O927" i="1"/>
  <c r="O928" i="1"/>
  <c r="O929" i="1"/>
  <c r="O930" i="1"/>
  <c r="O931" i="1"/>
  <c r="O932" i="1"/>
  <c r="O912" i="1"/>
  <c r="O913" i="1"/>
  <c r="O914" i="1"/>
  <c r="O915" i="1"/>
  <c r="O916" i="1"/>
  <c r="O950" i="1"/>
  <c r="O934" i="1"/>
  <c r="O935" i="1"/>
  <c r="O936" i="1"/>
  <c r="O937" i="1"/>
  <c r="O938" i="1"/>
  <c r="O939" i="1"/>
  <c r="O940" i="1"/>
  <c r="O941" i="1"/>
  <c r="M759" i="1"/>
  <c r="M760" i="1"/>
  <c r="O759" i="1"/>
  <c r="O760" i="1"/>
  <c r="M756" i="1"/>
  <c r="N756" i="1"/>
  <c r="O756" i="1"/>
  <c r="M757" i="1"/>
  <c r="N757" i="1"/>
  <c r="O757" i="1"/>
  <c r="M707" i="1"/>
  <c r="O707" i="1"/>
  <c r="M708" i="1"/>
  <c r="O708" i="1"/>
  <c r="M709" i="1"/>
  <c r="O709" i="1"/>
  <c r="M710" i="1"/>
  <c r="O710" i="1"/>
  <c r="M528" i="1"/>
  <c r="O528" i="1"/>
  <c r="M529" i="1"/>
  <c r="O529" i="1"/>
  <c r="M463" i="1"/>
  <c r="M464" i="1"/>
  <c r="O463" i="1"/>
  <c r="O464" i="1"/>
  <c r="O457" i="1"/>
  <c r="M457" i="1"/>
  <c r="M453" i="1"/>
  <c r="O453" i="1"/>
  <c r="M454" i="1"/>
  <c r="O454" i="1"/>
  <c r="M455" i="1"/>
  <c r="O455" i="1"/>
  <c r="M449" i="1"/>
  <c r="O449" i="1"/>
  <c r="M450" i="1"/>
  <c r="O450" i="1"/>
  <c r="M397" i="1"/>
  <c r="O397" i="1"/>
  <c r="M398" i="1"/>
  <c r="O398" i="1"/>
  <c r="M399" i="1"/>
  <c r="O399" i="1"/>
  <c r="O396" i="1"/>
  <c r="M396" i="1"/>
  <c r="M390" i="1"/>
  <c r="O390" i="1"/>
  <c r="M391" i="1"/>
  <c r="O391" i="1"/>
  <c r="M392" i="1"/>
  <c r="O392" i="1"/>
  <c r="M393" i="1"/>
  <c r="O393" i="1"/>
  <c r="M394" i="1"/>
  <c r="O394" i="1"/>
  <c r="O389" i="1"/>
  <c r="M389" i="1"/>
  <c r="O364" i="1"/>
  <c r="M364" i="1"/>
  <c r="M354" i="1"/>
  <c r="O354" i="1"/>
  <c r="M355" i="1"/>
  <c r="O355" i="1"/>
  <c r="M356" i="1"/>
  <c r="O356" i="1"/>
  <c r="M357" i="1"/>
  <c r="O357" i="1"/>
  <c r="M358" i="1"/>
  <c r="O358" i="1"/>
  <c r="M359" i="1"/>
  <c r="O359" i="1"/>
  <c r="M360" i="1"/>
  <c r="O360" i="1"/>
  <c r="M361" i="1"/>
  <c r="O361" i="1"/>
  <c r="M362" i="1"/>
  <c r="O362" i="1"/>
  <c r="M314" i="1"/>
  <c r="O314" i="1"/>
  <c r="M315" i="1"/>
  <c r="O315" i="1"/>
  <c r="M316" i="1"/>
  <c r="O316" i="1"/>
  <c r="M317" i="1"/>
  <c r="O317" i="1"/>
  <c r="M318" i="1"/>
  <c r="O318" i="1"/>
  <c r="M319" i="1"/>
  <c r="O319" i="1"/>
  <c r="M320" i="1"/>
  <c r="O320" i="1"/>
  <c r="M321" i="1"/>
  <c r="O321" i="1"/>
  <c r="M322" i="1"/>
  <c r="O322" i="1"/>
  <c r="M323" i="1"/>
  <c r="O323" i="1"/>
  <c r="M324" i="1"/>
  <c r="O324" i="1"/>
  <c r="M325" i="1"/>
  <c r="O325" i="1"/>
  <c r="M117" i="1"/>
  <c r="O117" i="1"/>
  <c r="M118" i="1"/>
  <c r="O118" i="1"/>
  <c r="M119" i="1"/>
  <c r="O119" i="1"/>
  <c r="M120" i="1"/>
  <c r="O120" i="1"/>
  <c r="M121" i="1"/>
  <c r="O121" i="1"/>
  <c r="M122" i="1"/>
  <c r="O122" i="1"/>
  <c r="M123" i="1"/>
  <c r="O123" i="1"/>
  <c r="O116" i="1"/>
  <c r="M116" i="1"/>
  <c r="O81" i="1"/>
  <c r="N81" i="1"/>
  <c r="M81" i="1"/>
  <c r="O70" i="1"/>
  <c r="M70" i="1"/>
  <c r="M94" i="1"/>
  <c r="O94" i="1"/>
  <c r="M63" i="1"/>
  <c r="O63" i="1"/>
  <c r="M64" i="1"/>
  <c r="O64" i="1"/>
  <c r="M65" i="1"/>
  <c r="O65" i="1"/>
  <c r="M66" i="1"/>
  <c r="O66" i="1"/>
  <c r="M67" i="1"/>
  <c r="O67" i="1"/>
  <c r="M68" i="1"/>
  <c r="O68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O943" i="1"/>
  <c r="O944" i="1"/>
  <c r="O945" i="1"/>
  <c r="O946" i="1"/>
  <c r="O947" i="1"/>
  <c r="O948" i="1"/>
  <c r="O949" i="1"/>
  <c r="M943" i="1"/>
  <c r="M944" i="1"/>
  <c r="M945" i="1"/>
  <c r="M946" i="1"/>
  <c r="M947" i="1"/>
  <c r="M948" i="1"/>
  <c r="M949" i="1"/>
  <c r="O1079" i="1"/>
  <c r="M1079" i="1"/>
  <c r="O1077" i="1"/>
  <c r="M1077" i="1"/>
  <c r="M855" i="1"/>
  <c r="O855" i="1"/>
  <c r="O854" i="1"/>
  <c r="M854" i="1"/>
  <c r="O858" i="1"/>
  <c r="M858" i="1"/>
  <c r="M661" i="1"/>
  <c r="O661" i="1"/>
  <c r="M662" i="1"/>
  <c r="O662" i="1"/>
  <c r="M663" i="1"/>
  <c r="O663" i="1"/>
  <c r="O313" i="1"/>
  <c r="M313" i="1"/>
  <c r="M673" i="1"/>
  <c r="O673" i="1"/>
  <c r="M674" i="1"/>
  <c r="O674" i="1"/>
  <c r="O672" i="1"/>
  <c r="M672" i="1"/>
  <c r="M556" i="1"/>
  <c r="O556" i="1"/>
  <c r="M557" i="1"/>
  <c r="O557" i="1"/>
  <c r="M558" i="1"/>
  <c r="O558" i="1"/>
  <c r="O518" i="1"/>
  <c r="M518" i="1"/>
  <c r="M516" i="1"/>
  <c r="O516" i="1"/>
  <c r="O569" i="1"/>
  <c r="M569" i="1"/>
  <c r="M567" i="1"/>
  <c r="O567" i="1"/>
  <c r="O277" i="1"/>
  <c r="M277" i="1"/>
  <c r="M265" i="1"/>
  <c r="O265" i="1"/>
  <c r="O264" i="1"/>
  <c r="M264" i="1"/>
  <c r="M259" i="1"/>
  <c r="O259" i="1"/>
  <c r="O258" i="1"/>
  <c r="M258" i="1"/>
  <c r="O577" i="1"/>
  <c r="M577" i="1"/>
  <c r="O575" i="1"/>
  <c r="M575" i="1"/>
  <c r="O572" i="1"/>
  <c r="O576" i="1" s="1"/>
  <c r="M572" i="1"/>
  <c r="M177" i="1"/>
  <c r="O177" i="1"/>
  <c r="O176" i="1"/>
  <c r="M176" i="1"/>
  <c r="M962" i="1"/>
  <c r="O962" i="1"/>
  <c r="M963" i="1"/>
  <c r="O963" i="1"/>
  <c r="M959" i="1"/>
  <c r="O959" i="1"/>
  <c r="M986" i="1"/>
  <c r="O986" i="1"/>
  <c r="M987" i="1"/>
  <c r="O987" i="1"/>
  <c r="O1061" i="1"/>
  <c r="O1062" i="1" s="1"/>
  <c r="M1061" i="1"/>
  <c r="M1062" i="1" s="1"/>
  <c r="M1059" i="1"/>
  <c r="O1059" i="1"/>
  <c r="M1049" i="1"/>
  <c r="O1049" i="1"/>
  <c r="M1050" i="1"/>
  <c r="O1050" i="1"/>
  <c r="M1001" i="1"/>
  <c r="O1001" i="1"/>
  <c r="M1045" i="1"/>
  <c r="O1045" i="1"/>
  <c r="M1046" i="1"/>
  <c r="O1046" i="1"/>
  <c r="M1029" i="1"/>
  <c r="O1029" i="1"/>
  <c r="M1030" i="1"/>
  <c r="O1030" i="1"/>
  <c r="M1031" i="1"/>
  <c r="O1031" i="1"/>
  <c r="M1032" i="1"/>
  <c r="O1032" i="1"/>
  <c r="M667" i="1"/>
  <c r="O667" i="1"/>
  <c r="M668" i="1"/>
  <c r="O668" i="1"/>
  <c r="M669" i="1"/>
  <c r="O669" i="1"/>
  <c r="M670" i="1"/>
  <c r="O670" i="1"/>
  <c r="M200" i="1"/>
  <c r="O200" i="1"/>
  <c r="M967" i="1"/>
  <c r="O967" i="1"/>
  <c r="M968" i="1"/>
  <c r="O968" i="1"/>
  <c r="M969" i="1"/>
  <c r="O969" i="1"/>
  <c r="M970" i="1"/>
  <c r="O970" i="1"/>
  <c r="O966" i="1"/>
  <c r="M966" i="1"/>
  <c r="M1053" i="1"/>
  <c r="O1053" i="1"/>
  <c r="M1054" i="1"/>
  <c r="O1054" i="1"/>
  <c r="M1055" i="1"/>
  <c r="O1055" i="1"/>
  <c r="M1056" i="1"/>
  <c r="O1056" i="1"/>
  <c r="M1024" i="1"/>
  <c r="M1020" i="1"/>
  <c r="O1020" i="1"/>
  <c r="M1022" i="1"/>
  <c r="O1022" i="1"/>
  <c r="M1023" i="1"/>
  <c r="O1023" i="1"/>
  <c r="O1130" i="1"/>
  <c r="M1130" i="1"/>
  <c r="L1130" i="1"/>
  <c r="O1129" i="1"/>
  <c r="M1129" i="1"/>
  <c r="L1129" i="1"/>
  <c r="O1128" i="1"/>
  <c r="M1128" i="1"/>
  <c r="L1128" i="1"/>
  <c r="L1065" i="1"/>
  <c r="M1065" i="1"/>
  <c r="N1065" i="1"/>
  <c r="O1065" i="1"/>
  <c r="L1066" i="1"/>
  <c r="M1066" i="1"/>
  <c r="N1066" i="1"/>
  <c r="O1066" i="1"/>
  <c r="M1067" i="1"/>
  <c r="O1067" i="1"/>
  <c r="M1119" i="1"/>
  <c r="O1119" i="1"/>
  <c r="M1120" i="1"/>
  <c r="O1120" i="1"/>
  <c r="M1121" i="1"/>
  <c r="O1121" i="1"/>
  <c r="M1122" i="1"/>
  <c r="O1122" i="1"/>
  <c r="M1123" i="1"/>
  <c r="O1123" i="1"/>
  <c r="M1124" i="1"/>
  <c r="O1124" i="1"/>
  <c r="M1125" i="1"/>
  <c r="O1125" i="1"/>
  <c r="M1126" i="1"/>
  <c r="O1126" i="1"/>
  <c r="M811" i="1"/>
  <c r="O811" i="1"/>
  <c r="M736" i="1"/>
  <c r="O736" i="1"/>
  <c r="M737" i="1"/>
  <c r="O737" i="1"/>
  <c r="M738" i="1"/>
  <c r="O738" i="1"/>
  <c r="M732" i="1"/>
  <c r="O732" i="1"/>
  <c r="M733" i="1"/>
  <c r="O733" i="1"/>
  <c r="M192" i="1"/>
  <c r="O192" i="1"/>
  <c r="M183" i="1"/>
  <c r="O183" i="1"/>
  <c r="M184" i="1"/>
  <c r="O184" i="1"/>
  <c r="M185" i="1"/>
  <c r="O185" i="1"/>
  <c r="M186" i="1"/>
  <c r="O186" i="1"/>
  <c r="M187" i="1"/>
  <c r="O187" i="1"/>
  <c r="M188" i="1"/>
  <c r="O188" i="1"/>
  <c r="M189" i="1"/>
  <c r="O189" i="1"/>
  <c r="M174" i="1"/>
  <c r="O174" i="1"/>
  <c r="O508" i="1"/>
  <c r="M508" i="1"/>
  <c r="O507" i="1"/>
  <c r="M507" i="1"/>
  <c r="O505" i="1"/>
  <c r="O506" i="1" s="1"/>
  <c r="M505" i="1"/>
  <c r="M506" i="1" s="1"/>
  <c r="O570" i="1"/>
  <c r="M570" i="1"/>
  <c r="O566" i="1"/>
  <c r="M566" i="1"/>
  <c r="O1145" i="1"/>
  <c r="M1145" i="1"/>
  <c r="L1145" i="1"/>
  <c r="O1144" i="1"/>
  <c r="M1144" i="1"/>
  <c r="L1144" i="1"/>
  <c r="M1069" i="1"/>
  <c r="O1069" i="1"/>
  <c r="G2" i="3"/>
  <c r="F2" i="3"/>
  <c r="E2" i="3"/>
  <c r="D2" i="3"/>
  <c r="G4" i="3"/>
  <c r="F4" i="3"/>
  <c r="E4" i="3"/>
  <c r="D4" i="3"/>
  <c r="G11" i="3"/>
  <c r="F11" i="3"/>
  <c r="E11" i="3"/>
  <c r="D11" i="3"/>
  <c r="G12" i="3"/>
  <c r="F12" i="3"/>
  <c r="E12" i="3"/>
  <c r="D12" i="3"/>
  <c r="G6" i="3"/>
  <c r="F6" i="3"/>
  <c r="E6" i="3"/>
  <c r="D6" i="3"/>
  <c r="G3" i="3"/>
  <c r="F3" i="3"/>
  <c r="E3" i="3"/>
  <c r="D3" i="3"/>
  <c r="G10" i="3"/>
  <c r="F10" i="3"/>
  <c r="E10" i="3"/>
  <c r="D10" i="3"/>
  <c r="G9" i="3"/>
  <c r="F9" i="3"/>
  <c r="E9" i="3"/>
  <c r="D9" i="3"/>
  <c r="G8" i="3"/>
  <c r="F8" i="3"/>
  <c r="E8" i="3"/>
  <c r="D8" i="3"/>
  <c r="G5" i="3"/>
  <c r="F5" i="3"/>
  <c r="E5" i="3"/>
  <c r="D5" i="3"/>
  <c r="G7" i="3"/>
  <c r="F7" i="3"/>
  <c r="E7" i="3"/>
  <c r="D7" i="3"/>
  <c r="O735" i="1"/>
  <c r="M735" i="1"/>
  <c r="M664" i="1"/>
  <c r="O664" i="1"/>
  <c r="M684" i="1"/>
  <c r="O684" i="1"/>
  <c r="M685" i="1"/>
  <c r="O685" i="1"/>
  <c r="L540" i="1"/>
  <c r="M540" i="1"/>
  <c r="N540" i="1"/>
  <c r="O540" i="1"/>
  <c r="L541" i="1"/>
  <c r="M541" i="1"/>
  <c r="N541" i="1"/>
  <c r="O541" i="1"/>
  <c r="M519" i="1"/>
  <c r="O519" i="1"/>
  <c r="M485" i="1"/>
  <c r="O485" i="1"/>
  <c r="M486" i="1"/>
  <c r="O486" i="1"/>
  <c r="M487" i="1"/>
  <c r="O487" i="1"/>
  <c r="M488" i="1"/>
  <c r="O488" i="1"/>
  <c r="M489" i="1"/>
  <c r="O489" i="1"/>
  <c r="M536" i="1"/>
  <c r="O536" i="1"/>
  <c r="M537" i="1"/>
  <c r="O537" i="1"/>
  <c r="M481" i="1"/>
  <c r="O481" i="1"/>
  <c r="M482" i="1"/>
  <c r="O482" i="1"/>
  <c r="M91" i="1"/>
  <c r="O91" i="1"/>
  <c r="M90" i="1"/>
  <c r="O90" i="1"/>
  <c r="L11" i="1"/>
  <c r="M11" i="1"/>
  <c r="O11" i="1"/>
  <c r="M23" i="1"/>
  <c r="O23" i="1"/>
  <c r="M86" i="1"/>
  <c r="O86" i="1"/>
  <c r="M87" i="1"/>
  <c r="O87" i="1"/>
  <c r="M89" i="1"/>
  <c r="O89" i="1"/>
  <c r="M93" i="1"/>
  <c r="O93" i="1"/>
  <c r="M182" i="1"/>
  <c r="O182" i="1"/>
  <c r="M191" i="1"/>
  <c r="O191" i="1"/>
  <c r="M199" i="1"/>
  <c r="O199" i="1"/>
  <c r="M235" i="1"/>
  <c r="O235" i="1"/>
  <c r="O238" i="1" s="1"/>
  <c r="M239" i="1"/>
  <c r="O239" i="1"/>
  <c r="M240" i="1"/>
  <c r="O240" i="1"/>
  <c r="M242" i="1"/>
  <c r="O242" i="1"/>
  <c r="M243" i="1"/>
  <c r="O243" i="1"/>
  <c r="M245" i="1"/>
  <c r="O245" i="1"/>
  <c r="L249" i="1"/>
  <c r="M249" i="1"/>
  <c r="N249" i="1"/>
  <c r="O249" i="1"/>
  <c r="L250" i="1"/>
  <c r="M250" i="1"/>
  <c r="N250" i="1"/>
  <c r="O250" i="1"/>
  <c r="L251" i="1"/>
  <c r="M251" i="1"/>
  <c r="N251" i="1"/>
  <c r="O251" i="1"/>
  <c r="M253" i="1"/>
  <c r="O253" i="1"/>
  <c r="M261" i="1"/>
  <c r="O261" i="1"/>
  <c r="M262" i="1"/>
  <c r="O262" i="1"/>
  <c r="M267" i="1"/>
  <c r="O267" i="1"/>
  <c r="M269" i="1"/>
  <c r="O269" i="1"/>
  <c r="M271" i="1"/>
  <c r="O271" i="1"/>
  <c r="M272" i="1"/>
  <c r="O272" i="1"/>
  <c r="M274" i="1"/>
  <c r="O274" i="1"/>
  <c r="M275" i="1"/>
  <c r="O275" i="1"/>
  <c r="O280" i="1"/>
  <c r="M281" i="1"/>
  <c r="O281" i="1"/>
  <c r="M282" i="1"/>
  <c r="O282" i="1"/>
  <c r="M284" i="1"/>
  <c r="O284" i="1"/>
  <c r="M285" i="1"/>
  <c r="O285" i="1"/>
  <c r="M286" i="1"/>
  <c r="O286" i="1"/>
  <c r="M290" i="1"/>
  <c r="O290" i="1"/>
  <c r="M291" i="1"/>
  <c r="O291" i="1"/>
  <c r="M292" i="1"/>
  <c r="O292" i="1"/>
  <c r="M294" i="1"/>
  <c r="O294" i="1"/>
  <c r="M295" i="1"/>
  <c r="O295" i="1"/>
  <c r="M297" i="1"/>
  <c r="O297" i="1"/>
  <c r="M305" i="1"/>
  <c r="O305" i="1"/>
  <c r="M353" i="1"/>
  <c r="O353" i="1"/>
  <c r="M401" i="1"/>
  <c r="O401" i="1"/>
  <c r="M402" i="1"/>
  <c r="O402" i="1"/>
  <c r="M403" i="1"/>
  <c r="O403" i="1"/>
  <c r="M404" i="1"/>
  <c r="O404" i="1"/>
  <c r="M405" i="1"/>
  <c r="O405" i="1"/>
  <c r="M407" i="1"/>
  <c r="O407" i="1"/>
  <c r="M408" i="1"/>
  <c r="O408" i="1"/>
  <c r="M410" i="1"/>
  <c r="O410" i="1"/>
  <c r="M411" i="1"/>
  <c r="O411" i="1"/>
  <c r="M413" i="1"/>
  <c r="O413" i="1"/>
  <c r="M427" i="1"/>
  <c r="O427" i="1"/>
  <c r="M445" i="1"/>
  <c r="O445" i="1"/>
  <c r="M446" i="1"/>
  <c r="O446" i="1"/>
  <c r="M448" i="1"/>
  <c r="O448" i="1"/>
  <c r="M452" i="1"/>
  <c r="O452" i="1"/>
  <c r="M458" i="1"/>
  <c r="O458" i="1"/>
  <c r="M460" i="1"/>
  <c r="O460" i="1"/>
  <c r="M461" i="1"/>
  <c r="O461" i="1"/>
  <c r="M466" i="1"/>
  <c r="M467" i="1" s="1"/>
  <c r="O466" i="1"/>
  <c r="O467" i="1" s="1"/>
  <c r="M468" i="1"/>
  <c r="M469" i="1" s="1"/>
  <c r="O468" i="1"/>
  <c r="O469" i="1" s="1"/>
  <c r="M470" i="1"/>
  <c r="O470" i="1"/>
  <c r="O476" i="1" s="1"/>
  <c r="M480" i="1"/>
  <c r="O480" i="1"/>
  <c r="M484" i="1"/>
  <c r="O484" i="1"/>
  <c r="M491" i="1"/>
  <c r="O491" i="1"/>
  <c r="M492" i="1"/>
  <c r="O492" i="1"/>
  <c r="M494" i="1"/>
  <c r="O494" i="1"/>
  <c r="M495" i="1"/>
  <c r="O495" i="1"/>
  <c r="M497" i="1"/>
  <c r="O497" i="1"/>
  <c r="M499" i="1"/>
  <c r="O499" i="1"/>
  <c r="M500" i="1"/>
  <c r="O500" i="1"/>
  <c r="M502" i="1"/>
  <c r="N502" i="1"/>
  <c r="O502" i="1"/>
  <c r="M503" i="1"/>
  <c r="N503" i="1"/>
  <c r="O503" i="1"/>
  <c r="M510" i="1"/>
  <c r="M511" i="1" s="1"/>
  <c r="O510" i="1"/>
  <c r="O511" i="1" s="1"/>
  <c r="M513" i="1"/>
  <c r="O513" i="1"/>
  <c r="O514" i="1" s="1"/>
  <c r="M515" i="1"/>
  <c r="O515" i="1"/>
  <c r="M521" i="1"/>
  <c r="O521" i="1"/>
  <c r="M527" i="1"/>
  <c r="O527" i="1"/>
  <c r="M531" i="1"/>
  <c r="O531" i="1"/>
  <c r="M532" i="1"/>
  <c r="O532" i="1"/>
  <c r="M533" i="1"/>
  <c r="O533" i="1"/>
  <c r="M535" i="1"/>
  <c r="O535" i="1"/>
  <c r="M539" i="1"/>
  <c r="M542" i="1" s="1"/>
  <c r="O539" i="1"/>
  <c r="O542" i="1" s="1"/>
  <c r="M543" i="1"/>
  <c r="O543" i="1"/>
  <c r="M544" i="1"/>
  <c r="O544" i="1"/>
  <c r="M546" i="1"/>
  <c r="M549" i="1" s="1"/>
  <c r="O546" i="1"/>
  <c r="O549" i="1" s="1"/>
  <c r="M550" i="1"/>
  <c r="M551" i="1" s="1"/>
  <c r="O550" i="1"/>
  <c r="O551" i="1" s="1"/>
  <c r="M552" i="1"/>
  <c r="O552" i="1"/>
  <c r="M553" i="1"/>
  <c r="O553" i="1"/>
  <c r="M555" i="1"/>
  <c r="O555" i="1"/>
  <c r="M560" i="1"/>
  <c r="O560" i="1"/>
  <c r="M561" i="1"/>
  <c r="O561" i="1"/>
  <c r="M563" i="1"/>
  <c r="O563" i="1"/>
  <c r="M564" i="1"/>
  <c r="O564" i="1"/>
  <c r="M611" i="1"/>
  <c r="M612" i="1" s="1"/>
  <c r="O611" i="1"/>
  <c r="O612" i="1" s="1"/>
  <c r="M613" i="1"/>
  <c r="O613" i="1"/>
  <c r="O623" i="1"/>
  <c r="M624" i="1"/>
  <c r="O624" i="1"/>
  <c r="M625" i="1"/>
  <c r="O625" i="1"/>
  <c r="M627" i="1"/>
  <c r="O627" i="1"/>
  <c r="M628" i="1"/>
  <c r="O628" i="1"/>
  <c r="M630" i="1"/>
  <c r="O630" i="1"/>
  <c r="M651" i="1"/>
  <c r="O651" i="1"/>
  <c r="M660" i="1"/>
  <c r="O660" i="1"/>
  <c r="M666" i="1"/>
  <c r="O666" i="1"/>
  <c r="M676" i="1"/>
  <c r="O676" i="1"/>
  <c r="M677" i="1"/>
  <c r="O677" i="1"/>
  <c r="M679" i="1"/>
  <c r="O679" i="1"/>
  <c r="M680" i="1"/>
  <c r="O680" i="1"/>
  <c r="M682" i="1"/>
  <c r="O682" i="1"/>
  <c r="M683" i="1"/>
  <c r="O683" i="1"/>
  <c r="M687" i="1"/>
  <c r="O687" i="1"/>
  <c r="M688" i="1"/>
  <c r="O688" i="1"/>
  <c r="M689" i="1"/>
  <c r="O689" i="1"/>
  <c r="M691" i="1"/>
  <c r="O691" i="1"/>
  <c r="M692" i="1"/>
  <c r="O692" i="1"/>
  <c r="M693" i="1"/>
  <c r="O693" i="1"/>
  <c r="M695" i="1"/>
  <c r="O695" i="1"/>
  <c r="M696" i="1"/>
  <c r="O696" i="1"/>
  <c r="M697" i="1"/>
  <c r="O697" i="1"/>
  <c r="M699" i="1"/>
  <c r="O699" i="1"/>
  <c r="M700" i="1"/>
  <c r="O700" i="1"/>
  <c r="M702" i="1"/>
  <c r="O702" i="1"/>
  <c r="M704" i="1"/>
  <c r="O704" i="1"/>
  <c r="M706" i="1"/>
  <c r="O706" i="1"/>
  <c r="M712" i="1"/>
  <c r="O712" i="1"/>
  <c r="M713" i="1"/>
  <c r="O713" i="1"/>
  <c r="M715" i="1"/>
  <c r="O715" i="1"/>
  <c r="M717" i="1"/>
  <c r="O717" i="1"/>
  <c r="M718" i="1"/>
  <c r="O718" i="1"/>
  <c r="M719" i="1"/>
  <c r="O719" i="1"/>
  <c r="M721" i="1"/>
  <c r="O721" i="1"/>
  <c r="M731" i="1"/>
  <c r="O731" i="1"/>
  <c r="M740" i="1"/>
  <c r="O740" i="1"/>
  <c r="M741" i="1"/>
  <c r="O741" i="1"/>
  <c r="O983" i="1"/>
  <c r="O984" i="1" s="1"/>
  <c r="M983" i="1"/>
  <c r="M984" i="1" s="1"/>
  <c r="O981" i="1"/>
  <c r="O982" i="1" s="1"/>
  <c r="M981" i="1"/>
  <c r="M982" i="1" s="1"/>
  <c r="O955" i="1"/>
  <c r="M955" i="1"/>
  <c r="M995" i="1"/>
  <c r="O995" i="1"/>
  <c r="O993" i="1"/>
  <c r="M993" i="1"/>
  <c r="M1037" i="1"/>
  <c r="M1038" i="1" s="1"/>
  <c r="O1037" i="1"/>
  <c r="O1038" i="1" s="1"/>
  <c r="M1039" i="1"/>
  <c r="M1040" i="1" s="1"/>
  <c r="O1039" i="1"/>
  <c r="O1040" i="1" s="1"/>
  <c r="M1086" i="1"/>
  <c r="M1087" i="1" s="1"/>
  <c r="O1086" i="1"/>
  <c r="O1087" i="1" s="1"/>
  <c r="M1088" i="1"/>
  <c r="M1089" i="1" s="1"/>
  <c r="O1088" i="1"/>
  <c r="O1089" i="1" s="1"/>
  <c r="M1090" i="1"/>
  <c r="M1091" i="1" s="1"/>
  <c r="O1090" i="1"/>
  <c r="O1091" i="1" s="1"/>
  <c r="M1092" i="1"/>
  <c r="M1093" i="1" s="1"/>
  <c r="O1092" i="1"/>
  <c r="O1093" i="1" s="1"/>
  <c r="M1094" i="1"/>
  <c r="M1095" i="1" s="1"/>
  <c r="O1094" i="1"/>
  <c r="O1095" i="1" s="1"/>
  <c r="M1096" i="1"/>
  <c r="M1097" i="1" s="1"/>
  <c r="O1096" i="1"/>
  <c r="O1097" i="1" s="1"/>
  <c r="M1098" i="1"/>
  <c r="M1099" i="1" s="1"/>
  <c r="O1098" i="1"/>
  <c r="O1099" i="1" s="1"/>
  <c r="M1100" i="1"/>
  <c r="M1101" i="1" s="1"/>
  <c r="O1100" i="1"/>
  <c r="O1101" i="1" s="1"/>
  <c r="M1102" i="1"/>
  <c r="M1103" i="1" s="1"/>
  <c r="O1102" i="1"/>
  <c r="O1103" i="1" s="1"/>
  <c r="M1104" i="1"/>
  <c r="M1105" i="1" s="1"/>
  <c r="O1104" i="1"/>
  <c r="O1105" i="1" s="1"/>
  <c r="M1106" i="1"/>
  <c r="M1107" i="1" s="1"/>
  <c r="O1106" i="1"/>
  <c r="O1107" i="1" s="1"/>
  <c r="M1108" i="1"/>
  <c r="M1109" i="1" s="1"/>
  <c r="O1108" i="1"/>
  <c r="O1109" i="1" s="1"/>
  <c r="M1110" i="1"/>
  <c r="M1111" i="1" s="1"/>
  <c r="O1110" i="1"/>
  <c r="O1111" i="1" s="1"/>
  <c r="M1112" i="1"/>
  <c r="M1113" i="1" s="1"/>
  <c r="O1112" i="1"/>
  <c r="O1113" i="1" s="1"/>
  <c r="M1114" i="1"/>
  <c r="M1115" i="1" s="1"/>
  <c r="O1114" i="1"/>
  <c r="O1115" i="1" s="1"/>
  <c r="M1116" i="1"/>
  <c r="O1116" i="1"/>
  <c r="O1084" i="1"/>
  <c r="O1085" i="1" s="1"/>
  <c r="M1084" i="1"/>
  <c r="M1085" i="1" s="1"/>
  <c r="O1142" i="1"/>
  <c r="M1142" i="1"/>
  <c r="L1142" i="1"/>
  <c r="O1141" i="1"/>
  <c r="M1141" i="1"/>
  <c r="L1141" i="1"/>
  <c r="M1009" i="1"/>
  <c r="O1009" i="1"/>
  <c r="M1010" i="1"/>
  <c r="O1010" i="1"/>
  <c r="M1011" i="1"/>
  <c r="O1011" i="1"/>
  <c r="M1012" i="1"/>
  <c r="O1012" i="1"/>
  <c r="M1013" i="1"/>
  <c r="O1013" i="1"/>
  <c r="L1064" i="1"/>
  <c r="M1064" i="1"/>
  <c r="N1064" i="1"/>
  <c r="O1064" i="1"/>
  <c r="L1137" i="1"/>
  <c r="M1137" i="1"/>
  <c r="O1137" i="1"/>
  <c r="L1138" i="1"/>
  <c r="M1138" i="1"/>
  <c r="O1138" i="1"/>
  <c r="O1139" i="1"/>
  <c r="M1139" i="1"/>
  <c r="L1139" i="1"/>
  <c r="O1136" i="1"/>
  <c r="M1136" i="1"/>
  <c r="L1136" i="1"/>
  <c r="A810" i="1"/>
  <c r="A867" i="1"/>
  <c r="O789" i="1"/>
  <c r="M789" i="1"/>
  <c r="O788" i="1"/>
  <c r="M788" i="1"/>
  <c r="O786" i="1"/>
  <c r="M786" i="1"/>
  <c r="O785" i="1"/>
  <c r="M785" i="1"/>
  <c r="M990" i="1"/>
  <c r="O990" i="1"/>
  <c r="M991" i="1"/>
  <c r="O991" i="1"/>
  <c r="O816" i="1"/>
  <c r="O817" i="1" s="1"/>
  <c r="M816" i="1"/>
  <c r="M817" i="1" s="1"/>
  <c r="M813" i="1"/>
  <c r="O813" i="1"/>
  <c r="M814" i="1"/>
  <c r="M815" i="1" s="1"/>
  <c r="O814" i="1"/>
  <c r="O815" i="1" s="1"/>
  <c r="O810" i="1"/>
  <c r="M810" i="1"/>
  <c r="M805" i="1"/>
  <c r="O805" i="1"/>
  <c r="M806" i="1"/>
  <c r="O806" i="1"/>
  <c r="M807" i="1"/>
  <c r="O807" i="1"/>
  <c r="M808" i="1"/>
  <c r="O808" i="1"/>
  <c r="O804" i="1"/>
  <c r="M804" i="1"/>
  <c r="M802" i="1"/>
  <c r="O802" i="1"/>
  <c r="O801" i="1"/>
  <c r="M801" i="1"/>
  <c r="O777" i="1"/>
  <c r="M777" i="1"/>
  <c r="O776" i="1"/>
  <c r="M776" i="1"/>
  <c r="O774" i="1"/>
  <c r="M774" i="1"/>
  <c r="O773" i="1"/>
  <c r="M773" i="1"/>
  <c r="O767" i="1"/>
  <c r="O768" i="1" s="1"/>
  <c r="M767" i="1"/>
  <c r="M768" i="1" s="1"/>
  <c r="M765" i="1"/>
  <c r="M766" i="1" s="1"/>
  <c r="O765" i="1"/>
  <c r="O766" i="1" s="1"/>
  <c r="O764" i="1"/>
  <c r="M764" i="1"/>
  <c r="O860" i="1"/>
  <c r="M860" i="1"/>
  <c r="O859" i="1"/>
  <c r="M859" i="1"/>
  <c r="O856" i="1"/>
  <c r="M856" i="1"/>
  <c r="O762" i="1"/>
  <c r="O763" i="1" s="1"/>
  <c r="M762" i="1"/>
  <c r="M763" i="1" s="1"/>
  <c r="O1134" i="1"/>
  <c r="M1134" i="1"/>
  <c r="L1134" i="1"/>
  <c r="O1133" i="1"/>
  <c r="M1133" i="1"/>
  <c r="L1133" i="1"/>
  <c r="O1132" i="1"/>
  <c r="M1132" i="1"/>
  <c r="L1132" i="1"/>
  <c r="O1035" i="1"/>
  <c r="M1035" i="1"/>
  <c r="O1042" i="1"/>
  <c r="M1042" i="1"/>
  <c r="O1017" i="1"/>
  <c r="M1017" i="1"/>
  <c r="O1016" i="1"/>
  <c r="M1016" i="1"/>
  <c r="O783" i="1"/>
  <c r="M783" i="1"/>
  <c r="O782" i="1"/>
  <c r="M782" i="1"/>
  <c r="M780" i="1"/>
  <c r="O780" i="1"/>
  <c r="O779" i="1"/>
  <c r="M779" i="1"/>
  <c r="O1015" i="1"/>
  <c r="M1015" i="1"/>
  <c r="O820" i="1"/>
  <c r="O821" i="1" s="1"/>
  <c r="M820" i="1"/>
  <c r="M821" i="1" s="1"/>
  <c r="O818" i="1"/>
  <c r="O819" i="1" s="1"/>
  <c r="M818" i="1"/>
  <c r="M819" i="1" s="1"/>
  <c r="O1026" i="1"/>
  <c r="M1026" i="1"/>
  <c r="O1082" i="1"/>
  <c r="O1083" i="1" s="1"/>
  <c r="M1082" i="1"/>
  <c r="M1083" i="1" s="1"/>
  <c r="O1080" i="1"/>
  <c r="O1081" i="1" s="1"/>
  <c r="M1080" i="1"/>
  <c r="M1081" i="1" s="1"/>
  <c r="O1072" i="1"/>
  <c r="M1072" i="1"/>
  <c r="O1071" i="1"/>
  <c r="M1071" i="1"/>
  <c r="O989" i="1"/>
  <c r="M989" i="1"/>
  <c r="O1006" i="1"/>
  <c r="O1007" i="1" s="1"/>
  <c r="M1006" i="1"/>
  <c r="M1007" i="1" s="1"/>
  <c r="O864" i="1"/>
  <c r="O865" i="1" s="1"/>
  <c r="M864" i="1"/>
  <c r="M865" i="1" s="1"/>
  <c r="O862" i="1"/>
  <c r="O863" i="1" s="1"/>
  <c r="M862" i="1"/>
  <c r="M863" i="1" s="1"/>
  <c r="O824" i="1"/>
  <c r="M824" i="1"/>
  <c r="O1118" i="1"/>
  <c r="M1118" i="1"/>
  <c r="O1063" i="1"/>
  <c r="N1063" i="1"/>
  <c r="M1063" i="1"/>
  <c r="L1063" i="1"/>
  <c r="O1052" i="1"/>
  <c r="O1057" i="1" s="1"/>
  <c r="M1052" i="1"/>
  <c r="O1068" i="1"/>
  <c r="M1068" i="1"/>
  <c r="O1004" i="1"/>
  <c r="N1004" i="1"/>
  <c r="M1004" i="1"/>
  <c r="L1004" i="1"/>
  <c r="O1003" i="1"/>
  <c r="M1003" i="1"/>
  <c r="M1005" i="1" s="1"/>
  <c r="O998" i="1"/>
  <c r="N998" i="1"/>
  <c r="M998" i="1"/>
  <c r="L998" i="1"/>
  <c r="O997" i="1"/>
  <c r="O999" i="1" s="1"/>
  <c r="M997" i="1"/>
  <c r="M999" i="1" s="1"/>
  <c r="O822" i="1"/>
  <c r="O823" i="1" s="1"/>
  <c r="M822" i="1"/>
  <c r="M823" i="1" s="1"/>
  <c r="O1048" i="1"/>
  <c r="M1048" i="1"/>
  <c r="O769" i="1"/>
  <c r="O770" i="1" s="1"/>
  <c r="M769" i="1"/>
  <c r="M770" i="1" s="1"/>
  <c r="O771" i="1"/>
  <c r="O772" i="1" s="1"/>
  <c r="M771" i="1"/>
  <c r="M772" i="1" s="1"/>
  <c r="X748" i="1"/>
  <c r="X752" i="1" s="1"/>
  <c r="O985" i="1"/>
  <c r="M985" i="1"/>
  <c r="O1074" i="1"/>
  <c r="O1075" i="1" s="1"/>
  <c r="M1074" i="1"/>
  <c r="M1075" i="1" s="1"/>
  <c r="O1034" i="1"/>
  <c r="M1034" i="1"/>
  <c r="O1044" i="1"/>
  <c r="M1044" i="1"/>
  <c r="O1041" i="1"/>
  <c r="M1041" i="1"/>
  <c r="O1058" i="1"/>
  <c r="M1058" i="1"/>
  <c r="O755" i="1"/>
  <c r="M755" i="1"/>
  <c r="M758" i="1" s="1"/>
  <c r="O975" i="1"/>
  <c r="O976" i="1" s="1"/>
  <c r="M975" i="1"/>
  <c r="M976" i="1" s="1"/>
  <c r="O1019" i="1"/>
  <c r="O1000" i="1"/>
  <c r="O1008" i="1"/>
  <c r="M1019" i="1"/>
  <c r="M1008" i="1"/>
  <c r="M1000" i="1"/>
  <c r="O977" i="1"/>
  <c r="O978" i="1" s="1"/>
  <c r="M977" i="1"/>
  <c r="M978" i="1" s="1"/>
  <c r="W867" i="1"/>
  <c r="O568" i="1" l="1"/>
  <c r="O960" i="1"/>
  <c r="O115" i="1"/>
  <c r="O479" i="1"/>
  <c r="O526" i="1"/>
  <c r="O426" i="1"/>
  <c r="O85" i="1"/>
  <c r="O638" i="1"/>
  <c r="O248" i="1"/>
  <c r="O80" i="1"/>
  <c r="O523" i="1"/>
  <c r="O433" i="1"/>
  <c r="M227" i="1"/>
  <c r="M576" i="1"/>
  <c r="N498" i="1"/>
  <c r="L841" i="1"/>
  <c r="O841" i="1"/>
  <c r="M841" i="1"/>
  <c r="M875" i="1"/>
  <c r="N576" i="1"/>
  <c r="N283" i="1"/>
  <c r="V283" i="1" s="1"/>
  <c r="N841" i="1"/>
  <c r="V841" i="1" s="1"/>
  <c r="L576" i="1"/>
  <c r="V1149" i="1"/>
  <c r="Z1149" i="1" s="1"/>
  <c r="AA1149" i="1" s="1"/>
  <c r="V1152" i="1"/>
  <c r="Z1152" i="1" s="1"/>
  <c r="AA1152" i="1" s="1"/>
  <c r="V166" i="1"/>
  <c r="Z166" i="1" s="1"/>
  <c r="AA166" i="1" s="1"/>
  <c r="O1025" i="1"/>
  <c r="N1025" i="1"/>
  <c r="M638" i="1"/>
  <c r="L942" i="1"/>
  <c r="O942" i="1"/>
  <c r="L924" i="1"/>
  <c r="N875" i="1"/>
  <c r="V875" i="1" s="1"/>
  <c r="L901" i="1"/>
  <c r="O924" i="1"/>
  <c r="O933" i="1"/>
  <c r="L875" i="1"/>
  <c r="O901" i="1"/>
  <c r="O720" i="1"/>
  <c r="M720" i="1"/>
  <c r="L720" i="1"/>
  <c r="N720" i="1"/>
  <c r="V720" i="1" s="1"/>
  <c r="L638" i="1"/>
  <c r="N638" i="1"/>
  <c r="V638" i="1" s="1"/>
  <c r="L283" i="1"/>
  <c r="N581" i="1"/>
  <c r="V581" i="1" s="1"/>
  <c r="M581" i="1"/>
  <c r="L581" i="1"/>
  <c r="M283" i="1"/>
  <c r="L498" i="1"/>
  <c r="O498" i="1"/>
  <c r="M498" i="1"/>
  <c r="N363" i="1"/>
  <c r="V363" i="1" s="1"/>
  <c r="N346" i="1"/>
  <c r="V346" i="1" s="1"/>
  <c r="O346" i="1"/>
  <c r="L406" i="1"/>
  <c r="O406" i="1"/>
  <c r="O283" i="1"/>
  <c r="M346" i="1"/>
  <c r="N406" i="1"/>
  <c r="V406" i="1" s="1"/>
  <c r="M406" i="1"/>
  <c r="O363" i="1"/>
  <c r="L346" i="1"/>
  <c r="O51" i="1"/>
  <c r="L523" i="1"/>
  <c r="L248" i="1"/>
  <c r="L85" i="1"/>
  <c r="Z85" i="1" s="1"/>
  <c r="AA85" i="1" s="1"/>
  <c r="M526" i="1"/>
  <c r="O106" i="1"/>
  <c r="O517" i="1"/>
  <c r="V793" i="1"/>
  <c r="Z793" i="1" s="1"/>
  <c r="AA793" i="1" s="1"/>
  <c r="V796" i="1"/>
  <c r="Z796" i="1" s="1"/>
  <c r="AA796" i="1" s="1"/>
  <c r="O260" i="1"/>
  <c r="O266" i="1"/>
  <c r="Z1077" i="1"/>
  <c r="AA1077" i="1" s="1"/>
  <c r="L681" i="1"/>
  <c r="O1036" i="1"/>
  <c r="N549" i="1"/>
  <c r="V549" i="1" s="1"/>
  <c r="Z549" i="1" s="1"/>
  <c r="AA549" i="1" s="1"/>
  <c r="O257" i="1"/>
  <c r="L426" i="1"/>
  <c r="L238" i="1"/>
  <c r="M623" i="1"/>
  <c r="O287" i="1"/>
  <c r="O659" i="1"/>
  <c r="V596" i="1"/>
  <c r="Z596" i="1" s="1"/>
  <c r="AA596" i="1" s="1"/>
  <c r="V152" i="1"/>
  <c r="Z152" i="1" s="1"/>
  <c r="AA152" i="1" s="1"/>
  <c r="V601" i="1"/>
  <c r="Z601" i="1" s="1"/>
  <c r="AA601" i="1" s="1"/>
  <c r="V591" i="1"/>
  <c r="Z591" i="1" s="1"/>
  <c r="AA591" i="1" s="1"/>
  <c r="V148" i="1"/>
  <c r="Z148" i="1" s="1"/>
  <c r="AA148" i="1" s="1"/>
  <c r="V586" i="1"/>
  <c r="Z586" i="1" s="1"/>
  <c r="AA586" i="1" s="1"/>
  <c r="L610" i="1"/>
  <c r="O581" i="1"/>
  <c r="M388" i="1"/>
  <c r="O992" i="1"/>
  <c r="M1060" i="1"/>
  <c r="M1018" i="1"/>
  <c r="M775" i="1"/>
  <c r="M778" i="1"/>
  <c r="L1143" i="1"/>
  <c r="O705" i="1"/>
  <c r="M565" i="1"/>
  <c r="O244" i="1"/>
  <c r="N545" i="1"/>
  <c r="V545" i="1" s="1"/>
  <c r="Z827" i="1"/>
  <c r="AA827" i="1" s="1"/>
  <c r="N678" i="1"/>
  <c r="V678" i="1" s="1"/>
  <c r="O230" i="1"/>
  <c r="L979" i="1"/>
  <c r="L260" i="1"/>
  <c r="V159" i="1"/>
  <c r="Z159" i="1" s="1"/>
  <c r="AA159" i="1" s="1"/>
  <c r="V162" i="1"/>
  <c r="Z162" i="1" s="1"/>
  <c r="AA162" i="1" s="1"/>
  <c r="V135" i="1"/>
  <c r="Z135" i="1" s="1"/>
  <c r="AA135" i="1" s="1"/>
  <c r="V143" i="1"/>
  <c r="Z143" i="1" s="1"/>
  <c r="AA143" i="1" s="1"/>
  <c r="V131" i="1"/>
  <c r="Z131" i="1" s="1"/>
  <c r="AA131" i="1" s="1"/>
  <c r="V139" i="1"/>
  <c r="Z139" i="1" s="1"/>
  <c r="AA139" i="1" s="1"/>
  <c r="M1043" i="1"/>
  <c r="M1033" i="1"/>
  <c r="L1073" i="1"/>
  <c r="Z806" i="1"/>
  <c r="AA806" i="1" s="1"/>
  <c r="O1005" i="1"/>
  <c r="L678" i="1"/>
  <c r="N1113" i="1"/>
  <c r="V1113" i="1" s="1"/>
  <c r="Z1113" i="1" s="1"/>
  <c r="AA1113" i="1" s="1"/>
  <c r="N825" i="1"/>
  <c r="V825" i="1" s="1"/>
  <c r="Z825" i="1" s="1"/>
  <c r="AA825" i="1" s="1"/>
  <c r="O1002" i="1"/>
  <c r="O1051" i="1"/>
  <c r="N960" i="1"/>
  <c r="V960" i="1" s="1"/>
  <c r="L1043" i="1"/>
  <c r="O1043" i="1"/>
  <c r="O988" i="1"/>
  <c r="O1033" i="1"/>
  <c r="O671" i="1"/>
  <c r="N565" i="1"/>
  <c r="V565" i="1" s="1"/>
  <c r="M352" i="1"/>
  <c r="M745" i="1"/>
  <c r="M650" i="1"/>
  <c r="M554" i="1"/>
  <c r="O276" i="1"/>
  <c r="N690" i="1"/>
  <c r="V690" i="1" s="1"/>
  <c r="L568" i="1"/>
  <c r="O520" i="1"/>
  <c r="M433" i="1"/>
  <c r="O451" i="1"/>
  <c r="O490" i="1"/>
  <c r="O456" i="1"/>
  <c r="M312" i="1"/>
  <c r="O530" i="1"/>
  <c r="M610" i="1"/>
  <c r="N979" i="1"/>
  <c r="M992" i="1"/>
  <c r="M781" i="1"/>
  <c r="M1143" i="1"/>
  <c r="M730" i="1"/>
  <c r="O88" i="1"/>
  <c r="M92" i="1"/>
  <c r="L1146" i="1"/>
  <c r="N1101" i="1"/>
  <c r="V1101" i="1" s="1"/>
  <c r="L809" i="1"/>
  <c r="Z805" i="1"/>
  <c r="AA805" i="1" s="1"/>
  <c r="Z804" i="1"/>
  <c r="AA804" i="1" s="1"/>
  <c r="L790" i="1"/>
  <c r="L725" i="1"/>
  <c r="M809" i="1"/>
  <c r="O711" i="1"/>
  <c r="O538" i="1"/>
  <c r="L520" i="1"/>
  <c r="N462" i="1"/>
  <c r="V462" i="1" s="1"/>
  <c r="N273" i="1"/>
  <c r="V273" i="1" s="1"/>
  <c r="O1014" i="1"/>
  <c r="M1051" i="1"/>
  <c r="O803" i="1"/>
  <c r="M459" i="1"/>
  <c r="M426" i="1"/>
  <c r="O1146" i="1"/>
  <c r="O124" i="1"/>
  <c r="O395" i="1"/>
  <c r="O400" i="1"/>
  <c r="M761" i="1"/>
  <c r="M238" i="1"/>
  <c r="O742" i="1"/>
  <c r="O725" i="1"/>
  <c r="O714" i="1"/>
  <c r="O701" i="1"/>
  <c r="O694" i="1"/>
  <c r="N1089" i="1"/>
  <c r="V1089" i="1" s="1"/>
  <c r="Z1089" i="1" s="1"/>
  <c r="AA1089" i="1" s="1"/>
  <c r="N352" i="1"/>
  <c r="V352" i="1" s="1"/>
  <c r="M85" i="1"/>
  <c r="L971" i="1"/>
  <c r="L490" i="1"/>
  <c r="O730" i="1"/>
  <c r="O698" i="1"/>
  <c r="M988" i="1"/>
  <c r="M960" i="1"/>
  <c r="M517" i="1"/>
  <c r="M559" i="1"/>
  <c r="M257" i="1"/>
  <c r="M106" i="1"/>
  <c r="O312" i="1"/>
  <c r="Y953" i="1"/>
  <c r="Z1108" i="1"/>
  <c r="AA1108" i="1" s="1"/>
  <c r="L1070" i="1"/>
  <c r="Z981" i="1"/>
  <c r="AA981" i="1" s="1"/>
  <c r="Z770" i="1"/>
  <c r="AA770" i="1" s="1"/>
  <c r="N694" i="1"/>
  <c r="V694" i="1" s="1"/>
  <c r="N530" i="1"/>
  <c r="V530" i="1" s="1"/>
  <c r="N501" i="1"/>
  <c r="V501" i="1" s="1"/>
  <c r="N287" i="1"/>
  <c r="V287" i="1" s="1"/>
  <c r="N257" i="1"/>
  <c r="V257" i="1" s="1"/>
  <c r="L241" i="1"/>
  <c r="N227" i="1"/>
  <c r="V227" i="1" s="1"/>
  <c r="O851" i="1"/>
  <c r="O853" i="1" s="1"/>
  <c r="M851" i="1"/>
  <c r="M853" i="1" s="1"/>
  <c r="M562" i="1"/>
  <c r="M523" i="1"/>
  <c r="M501" i="1"/>
  <c r="M476" i="1"/>
  <c r="M412" i="1"/>
  <c r="M296" i="1"/>
  <c r="M293" i="1"/>
  <c r="M276" i="1"/>
  <c r="M273" i="1"/>
  <c r="O263" i="1"/>
  <c r="O241" i="1"/>
  <c r="M1146" i="1"/>
  <c r="M80" i="1"/>
  <c r="M465" i="1"/>
  <c r="Y965" i="1"/>
  <c r="N1109" i="1"/>
  <c r="V1109" i="1" s="1"/>
  <c r="Z1109" i="1" s="1"/>
  <c r="AA1109" i="1" s="1"/>
  <c r="Z1104" i="1"/>
  <c r="AA1104" i="1" s="1"/>
  <c r="Z1090" i="1"/>
  <c r="AA1090" i="1" s="1"/>
  <c r="Z1078" i="1"/>
  <c r="AA1078" i="1" s="1"/>
  <c r="Z1067" i="1"/>
  <c r="AA1067" i="1" s="1"/>
  <c r="L1060" i="1"/>
  <c r="N1043" i="1"/>
  <c r="V1043" i="1" s="1"/>
  <c r="N982" i="1"/>
  <c r="V982" i="1" s="1"/>
  <c r="Z982" i="1" s="1"/>
  <c r="AA982" i="1" s="1"/>
  <c r="Z826" i="1"/>
  <c r="AA826" i="1" s="1"/>
  <c r="Z821" i="1"/>
  <c r="AA821" i="1" s="1"/>
  <c r="N790" i="1"/>
  <c r="V790" i="1" s="1"/>
  <c r="L784" i="1"/>
  <c r="N778" i="1"/>
  <c r="V778" i="1" s="1"/>
  <c r="N761" i="1"/>
  <c r="V761" i="1" s="1"/>
  <c r="L694" i="1"/>
  <c r="L618" i="1"/>
  <c r="N610" i="1"/>
  <c r="V610" i="1" s="1"/>
  <c r="L565" i="1"/>
  <c r="Z551" i="1"/>
  <c r="AA551" i="1" s="1"/>
  <c r="N514" i="1"/>
  <c r="V514" i="1" s="1"/>
  <c r="N459" i="1"/>
  <c r="V459" i="1" s="1"/>
  <c r="L115" i="1"/>
  <c r="L479" i="1"/>
  <c r="L526" i="1"/>
  <c r="M1002" i="1"/>
  <c r="M1047" i="1"/>
  <c r="O784" i="1"/>
  <c r="O1135" i="1"/>
  <c r="O775" i="1"/>
  <c r="O778" i="1"/>
  <c r="O545" i="1"/>
  <c r="O483" i="1"/>
  <c r="O447" i="1"/>
  <c r="O412" i="1"/>
  <c r="O409" i="1"/>
  <c r="O304" i="1"/>
  <c r="O296" i="1"/>
  <c r="M248" i="1"/>
  <c r="O571" i="1"/>
  <c r="O509" i="1"/>
  <c r="M1131" i="1"/>
  <c r="O964" i="1"/>
  <c r="O965" i="1" s="1"/>
  <c r="O181" i="1"/>
  <c r="N964" i="1"/>
  <c r="V964" i="1" s="1"/>
  <c r="N1140" i="1"/>
  <c r="V1140" i="1" s="1"/>
  <c r="Z1140" i="1" s="1"/>
  <c r="AA1140" i="1" s="1"/>
  <c r="N1135" i="1"/>
  <c r="V1135" i="1" s="1"/>
  <c r="Z1135" i="1" s="1"/>
  <c r="AA1135" i="1" s="1"/>
  <c r="N1105" i="1"/>
  <c r="V1105" i="1" s="1"/>
  <c r="Z1105" i="1" s="1"/>
  <c r="AA1105" i="1" s="1"/>
  <c r="N1093" i="1"/>
  <c r="V1093" i="1" s="1"/>
  <c r="Z1093" i="1" s="1"/>
  <c r="AA1093" i="1" s="1"/>
  <c r="Z1061" i="1"/>
  <c r="AA1061" i="1" s="1"/>
  <c r="Z1005" i="1"/>
  <c r="AA1005" i="1" s="1"/>
  <c r="Z813" i="1"/>
  <c r="AA813" i="1" s="1"/>
  <c r="L781" i="1"/>
  <c r="N742" i="1"/>
  <c r="V742" i="1" s="1"/>
  <c r="L739" i="1"/>
  <c r="N701" i="1"/>
  <c r="V701" i="1" s="1"/>
  <c r="L698" i="1"/>
  <c r="N618" i="1"/>
  <c r="V618" i="1" s="1"/>
  <c r="L493" i="1"/>
  <c r="N412" i="1"/>
  <c r="V412" i="1" s="1"/>
  <c r="L388" i="1"/>
  <c r="L276" i="1"/>
  <c r="L273" i="1"/>
  <c r="N260" i="1"/>
  <c r="V260" i="1" s="1"/>
  <c r="L257" i="1"/>
  <c r="N88" i="1"/>
  <c r="V88" i="1" s="1"/>
  <c r="L80" i="1"/>
  <c r="M115" i="1"/>
  <c r="M230" i="1"/>
  <c r="N230" i="1"/>
  <c r="V230" i="1" s="1"/>
  <c r="M444" i="1"/>
  <c r="M479" i="1"/>
  <c r="N479" i="1"/>
  <c r="V479" i="1" s="1"/>
  <c r="M514" i="1"/>
  <c r="N526" i="1"/>
  <c r="V526" i="1" s="1"/>
  <c r="V842" i="1"/>
  <c r="Z842" i="1" s="1"/>
  <c r="AA842" i="1" s="1"/>
  <c r="O650" i="1"/>
  <c r="M857" i="1"/>
  <c r="M803" i="1"/>
  <c r="O812" i="1"/>
  <c r="M933" i="1"/>
  <c r="N971" i="1"/>
  <c r="V971" i="1" s="1"/>
  <c r="N1073" i="1"/>
  <c r="V1073" i="1" s="1"/>
  <c r="N1018" i="1"/>
  <c r="V1018" i="1" s="1"/>
  <c r="L992" i="1"/>
  <c r="Z865" i="1"/>
  <c r="AA865" i="1" s="1"/>
  <c r="L787" i="1"/>
  <c r="M964" i="1"/>
  <c r="O979" i="1"/>
  <c r="O1060" i="1"/>
  <c r="O1047" i="1"/>
  <c r="O1070" i="1"/>
  <c r="O1127" i="1"/>
  <c r="M1073" i="1"/>
  <c r="O809" i="1"/>
  <c r="O787" i="1"/>
  <c r="M901" i="1"/>
  <c r="Z1106" i="1"/>
  <c r="AA1106" i="1" s="1"/>
  <c r="L1047" i="1"/>
  <c r="L1018" i="1"/>
  <c r="O781" i="1"/>
  <c r="M784" i="1"/>
  <c r="M787" i="1"/>
  <c r="M790" i="1"/>
  <c r="Z1110" i="1"/>
  <c r="AA1110" i="1" s="1"/>
  <c r="L1033" i="1"/>
  <c r="N861" i="1"/>
  <c r="V861" i="1" s="1"/>
  <c r="N775" i="1"/>
  <c r="V775" i="1" s="1"/>
  <c r="L851" i="1"/>
  <c r="L853" i="1" s="1"/>
  <c r="O654" i="1"/>
  <c r="M534" i="1"/>
  <c r="M493" i="1"/>
  <c r="M568" i="1"/>
  <c r="M260" i="1"/>
  <c r="M266" i="1"/>
  <c r="M268" i="1" s="1"/>
  <c r="M270" i="1" s="1"/>
  <c r="M571" i="1"/>
  <c r="M520" i="1"/>
  <c r="L730" i="1"/>
  <c r="N654" i="1"/>
  <c r="V654" i="1" s="1"/>
  <c r="L571" i="1"/>
  <c r="N568" i="1"/>
  <c r="V568" i="1" s="1"/>
  <c r="N562" i="1"/>
  <c r="V562" i="1" s="1"/>
  <c r="N538" i="1"/>
  <c r="V538" i="1" s="1"/>
  <c r="L534" i="1"/>
  <c r="N509" i="1"/>
  <c r="V509" i="1" s="1"/>
  <c r="L412" i="1"/>
  <c r="N444" i="1"/>
  <c r="V444" i="1" s="1"/>
  <c r="Z444" i="1" s="1"/>
  <c r="AA444" i="1" s="1"/>
  <c r="M714" i="1"/>
  <c r="M701" i="1"/>
  <c r="M698" i="1"/>
  <c r="M694" i="1"/>
  <c r="M690" i="1"/>
  <c r="M678" i="1"/>
  <c r="M665" i="1"/>
  <c r="M629" i="1"/>
  <c r="M626" i="1"/>
  <c r="M618" i="1"/>
  <c r="O565" i="1"/>
  <c r="O562" i="1"/>
  <c r="O504" i="1"/>
  <c r="O501" i="1"/>
  <c r="O493" i="1"/>
  <c r="M447" i="1"/>
  <c r="M244" i="1"/>
  <c r="M241" i="1"/>
  <c r="O388" i="1"/>
  <c r="L623" i="1"/>
  <c r="Z542" i="1"/>
  <c r="AA542" i="1" s="1"/>
  <c r="L538" i="1"/>
  <c r="N490" i="1"/>
  <c r="V490" i="1" s="1"/>
  <c r="M490" i="1"/>
  <c r="O293" i="1"/>
  <c r="O273" i="1"/>
  <c r="O92" i="1"/>
  <c r="M509" i="1"/>
  <c r="N714" i="1"/>
  <c r="V714" i="1" s="1"/>
  <c r="L545" i="1"/>
  <c r="L517" i="1"/>
  <c r="L504" i="1"/>
  <c r="Z504" i="1" s="1"/>
  <c r="AA504" i="1" s="1"/>
  <c r="L459" i="1"/>
  <c r="N312" i="1"/>
  <c r="V312" i="1" s="1"/>
  <c r="L227" i="1"/>
  <c r="L514" i="1"/>
  <c r="L964" i="1"/>
  <c r="O681" i="1"/>
  <c r="N745" i="1"/>
  <c r="V745" i="1" s="1"/>
  <c r="M742" i="1"/>
  <c r="M681" i="1"/>
  <c r="O734" i="1"/>
  <c r="L701" i="1"/>
  <c r="M675" i="1"/>
  <c r="O675" i="1"/>
  <c r="O665" i="1"/>
  <c r="L714" i="1"/>
  <c r="N686" i="1"/>
  <c r="V686" i="1" s="1"/>
  <c r="L659" i="1"/>
  <c r="L629" i="1"/>
  <c r="N623" i="1"/>
  <c r="V623" i="1" s="1"/>
  <c r="N650" i="1"/>
  <c r="V650" i="1" s="1"/>
  <c r="O629" i="1"/>
  <c r="O626" i="1"/>
  <c r="O618" i="1"/>
  <c r="L654" i="1"/>
  <c r="M686" i="1"/>
  <c r="M1025" i="1"/>
  <c r="M825" i="1"/>
  <c r="L1135" i="1"/>
  <c r="O861" i="1"/>
  <c r="L933" i="1"/>
  <c r="M1070" i="1"/>
  <c r="M1036" i="1"/>
  <c r="O825" i="1"/>
  <c r="M1057" i="1"/>
  <c r="O1073" i="1"/>
  <c r="O1018" i="1"/>
  <c r="M888" i="1"/>
  <c r="N911" i="1"/>
  <c r="V911" i="1" s="1"/>
  <c r="L888" i="1"/>
  <c r="Z1075" i="1"/>
  <c r="AA1075" i="1" s="1"/>
  <c r="N1062" i="1"/>
  <c r="V1062" i="1" s="1"/>
  <c r="Z1062" i="1" s="1"/>
  <c r="AA1062" i="1" s="1"/>
  <c r="L671" i="1"/>
  <c r="M671" i="1"/>
  <c r="M951" i="1"/>
  <c r="M711" i="1"/>
  <c r="O875" i="1"/>
  <c r="M942" i="1"/>
  <c r="V1086" i="1"/>
  <c r="Z1086" i="1" s="1"/>
  <c r="AA1086" i="1" s="1"/>
  <c r="N1087" i="1"/>
  <c r="V1087" i="1" s="1"/>
  <c r="Z1087" i="1" s="1"/>
  <c r="AA1087" i="1" s="1"/>
  <c r="M175" i="1"/>
  <c r="M190" i="1"/>
  <c r="M971" i="1"/>
  <c r="M1014" i="1"/>
  <c r="M1127" i="1"/>
  <c r="L1140" i="1"/>
  <c r="M280" i="1"/>
  <c r="L911" i="1"/>
  <c r="M812" i="1"/>
  <c r="M1140" i="1"/>
  <c r="O1143" i="1"/>
  <c r="M734" i="1"/>
  <c r="M725" i="1"/>
  <c r="M705" i="1"/>
  <c r="O686" i="1"/>
  <c r="O678" i="1"/>
  <c r="M545" i="1"/>
  <c r="N504" i="1"/>
  <c r="M504" i="1"/>
  <c r="M409" i="1"/>
  <c r="M304" i="1"/>
  <c r="M263" i="1"/>
  <c r="M739" i="1"/>
  <c r="O888" i="1"/>
  <c r="L960" i="1"/>
  <c r="L951" i="1"/>
  <c r="N1146" i="1"/>
  <c r="V1146" i="1" s="1"/>
  <c r="Z1146" i="1" s="1"/>
  <c r="AA1146" i="1" s="1"/>
  <c r="Z1114" i="1"/>
  <c r="AA1114" i="1" s="1"/>
  <c r="Z1112" i="1"/>
  <c r="AA1112" i="1" s="1"/>
  <c r="Z1098" i="1"/>
  <c r="AA1098" i="1" s="1"/>
  <c r="Z1096" i="1"/>
  <c r="AA1096" i="1" s="1"/>
  <c r="Z1088" i="1"/>
  <c r="AA1088" i="1" s="1"/>
  <c r="Z1084" i="1"/>
  <c r="AA1084" i="1" s="1"/>
  <c r="Z1083" i="1"/>
  <c r="AA1083" i="1" s="1"/>
  <c r="N1070" i="1"/>
  <c r="V1070" i="1" s="1"/>
  <c r="N1036" i="1"/>
  <c r="V1036" i="1" s="1"/>
  <c r="N1002" i="1"/>
  <c r="V1002" i="1" s="1"/>
  <c r="N988" i="1"/>
  <c r="V988" i="1" s="1"/>
  <c r="L861" i="1"/>
  <c r="Z829" i="1"/>
  <c r="AA829" i="1" s="1"/>
  <c r="Z819" i="1"/>
  <c r="AA819" i="1" s="1"/>
  <c r="L812" i="1"/>
  <c r="Z810" i="1"/>
  <c r="AA810" i="1" s="1"/>
  <c r="L761" i="1"/>
  <c r="L711" i="1"/>
  <c r="V576" i="1"/>
  <c r="L124" i="1"/>
  <c r="M654" i="1"/>
  <c r="M462" i="1"/>
  <c r="M287" i="1"/>
  <c r="M198" i="1"/>
  <c r="M22" i="1"/>
  <c r="L22" i="1"/>
  <c r="M659" i="1"/>
  <c r="O739" i="1"/>
  <c r="O1131" i="1"/>
  <c r="L1131" i="1"/>
  <c r="O971" i="1"/>
  <c r="M861" i="1"/>
  <c r="M124" i="1"/>
  <c r="M400" i="1"/>
  <c r="M451" i="1"/>
  <c r="O459" i="1"/>
  <c r="M530" i="1"/>
  <c r="O761" i="1"/>
  <c r="O911" i="1"/>
  <c r="N942" i="1"/>
  <c r="V942" i="1" s="1"/>
  <c r="N933" i="1"/>
  <c r="V933" i="1" s="1"/>
  <c r="N1143" i="1"/>
  <c r="V1143" i="1" s="1"/>
  <c r="Z1143" i="1" s="1"/>
  <c r="AA1143" i="1" s="1"/>
  <c r="Z1116" i="1"/>
  <c r="AA1116" i="1" s="1"/>
  <c r="Z1102" i="1"/>
  <c r="AA1102" i="1" s="1"/>
  <c r="Z1100" i="1"/>
  <c r="AA1100" i="1" s="1"/>
  <c r="N1097" i="1"/>
  <c r="V1097" i="1" s="1"/>
  <c r="Z1097" i="1" s="1"/>
  <c r="AA1097" i="1" s="1"/>
  <c r="V1094" i="1"/>
  <c r="Z1094" i="1" s="1"/>
  <c r="AA1094" i="1" s="1"/>
  <c r="N1095" i="1"/>
  <c r="V1095" i="1" s="1"/>
  <c r="Z1095" i="1" s="1"/>
  <c r="AA1095" i="1" s="1"/>
  <c r="N1085" i="1"/>
  <c r="V1085" i="1" s="1"/>
  <c r="Z1085" i="1" s="1"/>
  <c r="AA1085" i="1" s="1"/>
  <c r="L742" i="1"/>
  <c r="O268" i="1"/>
  <c r="O270" i="1" s="1"/>
  <c r="O690" i="1"/>
  <c r="M538" i="1"/>
  <c r="O951" i="1"/>
  <c r="N1131" i="1"/>
  <c r="V1131" i="1" s="1"/>
  <c r="Z1131" i="1" s="1"/>
  <c r="AA1131" i="1" s="1"/>
  <c r="Z1092" i="1"/>
  <c r="AA1092" i="1" s="1"/>
  <c r="L1051" i="1"/>
  <c r="V1025" i="1"/>
  <c r="N787" i="1"/>
  <c r="V787" i="1" s="1"/>
  <c r="Z750" i="1"/>
  <c r="AA750" i="1" s="1"/>
  <c r="Z612" i="1"/>
  <c r="AA612" i="1" s="1"/>
  <c r="N1047" i="1"/>
  <c r="V1047" i="1" s="1"/>
  <c r="Z993" i="1"/>
  <c r="AA993" i="1" s="1"/>
  <c r="N992" i="1"/>
  <c r="V992" i="1" s="1"/>
  <c r="Z983" i="1"/>
  <c r="AA983" i="1" s="1"/>
  <c r="N857" i="1"/>
  <c r="V857" i="1" s="1"/>
  <c r="Z828" i="1"/>
  <c r="AA828" i="1" s="1"/>
  <c r="L803" i="1"/>
  <c r="L775" i="1"/>
  <c r="N739" i="1"/>
  <c r="V739" i="1" s="1"/>
  <c r="N730" i="1"/>
  <c r="V730" i="1" s="1"/>
  <c r="N725" i="1"/>
  <c r="V725" i="1" s="1"/>
  <c r="N698" i="1"/>
  <c r="V698" i="1" s="1"/>
  <c r="L690" i="1"/>
  <c r="N681" i="1"/>
  <c r="V681" i="1" s="1"/>
  <c r="N559" i="1"/>
  <c r="V559" i="1" s="1"/>
  <c r="N534" i="1"/>
  <c r="V534" i="1" s="1"/>
  <c r="N483" i="1"/>
  <c r="V483" i="1" s="1"/>
  <c r="L462" i="1"/>
  <c r="L456" i="1"/>
  <c r="N456" i="1"/>
  <c r="V456" i="1" s="1"/>
  <c r="L451" i="1"/>
  <c r="N451" i="1"/>
  <c r="V451" i="1" s="1"/>
  <c r="L304" i="1"/>
  <c r="L296" i="1"/>
  <c r="L280" i="1"/>
  <c r="L230" i="1"/>
  <c r="L69" i="1"/>
  <c r="L352" i="1"/>
  <c r="O352" i="1"/>
  <c r="L745" i="1"/>
  <c r="O745" i="1"/>
  <c r="O610" i="1"/>
  <c r="L650" i="1"/>
  <c r="L562" i="1"/>
  <c r="L509" i="1"/>
  <c r="V498" i="1"/>
  <c r="N465" i="1"/>
  <c r="V465" i="1" s="1"/>
  <c r="N409" i="1"/>
  <c r="V409" i="1" s="1"/>
  <c r="L400" i="1"/>
  <c r="N304" i="1"/>
  <c r="V304" i="1" s="1"/>
  <c r="N296" i="1"/>
  <c r="V296" i="1" s="1"/>
  <c r="Z290" i="1"/>
  <c r="AA290" i="1" s="1"/>
  <c r="N280" i="1"/>
  <c r="V280" i="1" s="1"/>
  <c r="N190" i="1"/>
  <c r="V190" i="1" s="1"/>
  <c r="N106" i="1"/>
  <c r="V106" i="1" s="1"/>
  <c r="O234" i="1"/>
  <c r="O252" i="1" s="1"/>
  <c r="L1127" i="1"/>
  <c r="N1127" i="1"/>
  <c r="V1127" i="1" s="1"/>
  <c r="Z1101" i="1"/>
  <c r="AA1101" i="1" s="1"/>
  <c r="Z1079" i="1"/>
  <c r="AA1079" i="1" s="1"/>
  <c r="Z1076" i="1"/>
  <c r="AA1076" i="1" s="1"/>
  <c r="N1060" i="1"/>
  <c r="V1060" i="1" s="1"/>
  <c r="N1057" i="1"/>
  <c r="V1057" i="1" s="1"/>
  <c r="L1036" i="1"/>
  <c r="L1002" i="1"/>
  <c r="Z807" i="1"/>
  <c r="AA807" i="1" s="1"/>
  <c r="N784" i="1"/>
  <c r="V784" i="1" s="1"/>
  <c r="L778" i="1"/>
  <c r="Z772" i="1"/>
  <c r="AA772" i="1" s="1"/>
  <c r="Z764" i="1"/>
  <c r="AA764" i="1" s="1"/>
  <c r="N734" i="1"/>
  <c r="V734" i="1" s="1"/>
  <c r="L675" i="1"/>
  <c r="N665" i="1"/>
  <c r="V665" i="1" s="1"/>
  <c r="N629" i="1"/>
  <c r="V629" i="1" s="1"/>
  <c r="N571" i="1"/>
  <c r="V571" i="1" s="1"/>
  <c r="L530" i="1"/>
  <c r="N520" i="1"/>
  <c r="V520" i="1" s="1"/>
  <c r="N517" i="1"/>
  <c r="V517" i="1" s="1"/>
  <c r="L501" i="1"/>
  <c r="N493" i="1"/>
  <c r="V493" i="1" s="1"/>
  <c r="L447" i="1"/>
  <c r="L409" i="1"/>
  <c r="L312" i="1"/>
  <c r="L287" i="1"/>
  <c r="N276" i="1"/>
  <c r="V276" i="1" s="1"/>
  <c r="N241" i="1"/>
  <c r="V241" i="1" s="1"/>
  <c r="L106" i="1"/>
  <c r="L88" i="1"/>
  <c r="N851" i="1"/>
  <c r="N853" i="1" s="1"/>
  <c r="V853" i="1" s="1"/>
  <c r="M1135" i="1"/>
  <c r="O790" i="1"/>
  <c r="M979" i="1"/>
  <c r="O1140" i="1"/>
  <c r="O758" i="1"/>
  <c r="O857" i="1"/>
  <c r="N1014" i="1"/>
  <c r="V1014" i="1" s="1"/>
  <c r="Z863" i="1"/>
  <c r="AA863" i="1" s="1"/>
  <c r="O69" i="1"/>
  <c r="O444" i="1"/>
  <c r="O534" i="1"/>
  <c r="M181" i="1"/>
  <c r="M51" i="1"/>
  <c r="M69" i="1"/>
  <c r="O465" i="1"/>
  <c r="M924" i="1"/>
  <c r="Z1081" i="1"/>
  <c r="AA1081" i="1" s="1"/>
  <c r="L1025" i="1"/>
  <c r="Z1007" i="1"/>
  <c r="AA1007" i="1" s="1"/>
  <c r="Z995" i="1"/>
  <c r="AA995" i="1" s="1"/>
  <c r="Z817" i="1"/>
  <c r="AA817" i="1" s="1"/>
  <c r="Z763" i="1"/>
  <c r="AA763" i="1" s="1"/>
  <c r="Z761" i="1"/>
  <c r="AA761" i="1" s="1"/>
  <c r="N711" i="1"/>
  <c r="V711" i="1" s="1"/>
  <c r="M395" i="1"/>
  <c r="O559" i="1"/>
  <c r="O554" i="1"/>
  <c r="M88" i="1"/>
  <c r="O22" i="1"/>
  <c r="M483" i="1"/>
  <c r="M456" i="1"/>
  <c r="N924" i="1"/>
  <c r="V924" i="1" s="1"/>
  <c r="L1057" i="1"/>
  <c r="N1051" i="1"/>
  <c r="V1051" i="1" s="1"/>
  <c r="V1039" i="1"/>
  <c r="Z1039" i="1" s="1"/>
  <c r="AA1039" i="1" s="1"/>
  <c r="N1040" i="1"/>
  <c r="V1040" i="1" s="1"/>
  <c r="Z1040" i="1" s="1"/>
  <c r="AA1040" i="1" s="1"/>
  <c r="N1033" i="1"/>
  <c r="V1033" i="1" s="1"/>
  <c r="L1014" i="1"/>
  <c r="Z999" i="1"/>
  <c r="AA999" i="1" s="1"/>
  <c r="Z978" i="1"/>
  <c r="AA978" i="1" s="1"/>
  <c r="Y979" i="1"/>
  <c r="Z766" i="1"/>
  <c r="AA766" i="1" s="1"/>
  <c r="M363" i="1"/>
  <c r="M911" i="1"/>
  <c r="O462" i="1"/>
  <c r="O198" i="1"/>
  <c r="O175" i="1"/>
  <c r="O190" i="1"/>
  <c r="O227" i="1"/>
  <c r="N951" i="1"/>
  <c r="V951" i="1" s="1"/>
  <c r="N901" i="1"/>
  <c r="N888" i="1"/>
  <c r="V888" i="1" s="1"/>
  <c r="Z1037" i="1"/>
  <c r="AA1037" i="1" s="1"/>
  <c r="N1038" i="1"/>
  <c r="V1038" i="1" s="1"/>
  <c r="Z1038" i="1" s="1"/>
  <c r="AA1038" i="1" s="1"/>
  <c r="L988" i="1"/>
  <c r="N984" i="1"/>
  <c r="Z976" i="1"/>
  <c r="N812" i="1"/>
  <c r="V812" i="1" s="1"/>
  <c r="Y752" i="1"/>
  <c r="N1115" i="1"/>
  <c r="V1115" i="1" s="1"/>
  <c r="Z1115" i="1" s="1"/>
  <c r="AA1115" i="1" s="1"/>
  <c r="N1111" i="1"/>
  <c r="V1111" i="1" s="1"/>
  <c r="Z1111" i="1" s="1"/>
  <c r="AA1111" i="1" s="1"/>
  <c r="N1107" i="1"/>
  <c r="V1107" i="1" s="1"/>
  <c r="Z1107" i="1" s="1"/>
  <c r="AA1107" i="1" s="1"/>
  <c r="N1103" i="1"/>
  <c r="V1103" i="1" s="1"/>
  <c r="Z1103" i="1" s="1"/>
  <c r="AA1103" i="1" s="1"/>
  <c r="N1099" i="1"/>
  <c r="V1099" i="1" s="1"/>
  <c r="Z1099" i="1" s="1"/>
  <c r="AA1099" i="1" s="1"/>
  <c r="N1091" i="1"/>
  <c r="V1091" i="1" s="1"/>
  <c r="Z1091" i="1" s="1"/>
  <c r="AA1091" i="1" s="1"/>
  <c r="L857" i="1"/>
  <c r="Z768" i="1"/>
  <c r="AA768" i="1" s="1"/>
  <c r="Y867" i="1"/>
  <c r="L734" i="1"/>
  <c r="Z823" i="1"/>
  <c r="AA823" i="1" s="1"/>
  <c r="Z815" i="1"/>
  <c r="AA815" i="1" s="1"/>
  <c r="N809" i="1"/>
  <c r="V809" i="1" s="1"/>
  <c r="N803" i="1"/>
  <c r="V803" i="1" s="1"/>
  <c r="N781" i="1"/>
  <c r="V781" i="1" s="1"/>
  <c r="L758" i="1"/>
  <c r="N705" i="1"/>
  <c r="V705" i="1" s="1"/>
  <c r="L686" i="1"/>
  <c r="L665" i="1"/>
  <c r="N659" i="1"/>
  <c r="V659" i="1" s="1"/>
  <c r="N626" i="1"/>
  <c r="V626" i="1" s="1"/>
  <c r="L554" i="1"/>
  <c r="N523" i="1"/>
  <c r="V523" i="1" s="1"/>
  <c r="Z506" i="1"/>
  <c r="AA506" i="1" s="1"/>
  <c r="N476" i="1"/>
  <c r="V476" i="1" s="1"/>
  <c r="Z476" i="1" s="1"/>
  <c r="AA476" i="1" s="1"/>
  <c r="N426" i="1"/>
  <c r="V426" i="1" s="1"/>
  <c r="L363" i="1"/>
  <c r="L293" i="1"/>
  <c r="Z269" i="1"/>
  <c r="AA269" i="1" s="1"/>
  <c r="N175" i="1"/>
  <c r="V175" i="1" s="1"/>
  <c r="N124" i="1"/>
  <c r="V124" i="1" s="1"/>
  <c r="N115" i="1"/>
  <c r="V115" i="1" s="1"/>
  <c r="N85" i="1"/>
  <c r="N238" i="1"/>
  <c r="V238" i="1" s="1"/>
  <c r="N433" i="1"/>
  <c r="V433" i="1" s="1"/>
  <c r="Z433" i="1" s="1"/>
  <c r="AA433" i="1" s="1"/>
  <c r="L705" i="1"/>
  <c r="N675" i="1"/>
  <c r="V675" i="1" s="1"/>
  <c r="N671" i="1"/>
  <c r="V671" i="1" s="1"/>
  <c r="L626" i="1"/>
  <c r="N554" i="1"/>
  <c r="V554" i="1" s="1"/>
  <c r="N293" i="1"/>
  <c r="V293" i="1" s="1"/>
  <c r="L190" i="1"/>
  <c r="N447" i="1"/>
  <c r="V447" i="1" s="1"/>
  <c r="N395" i="1"/>
  <c r="V395" i="1" s="1"/>
  <c r="N388" i="1"/>
  <c r="V388" i="1" s="1"/>
  <c r="L266" i="1"/>
  <c r="L263" i="1"/>
  <c r="L244" i="1"/>
  <c r="N198" i="1"/>
  <c r="V198" i="1" s="1"/>
  <c r="L181" i="1"/>
  <c r="L92" i="1"/>
  <c r="N92" i="1"/>
  <c r="V92" i="1" s="1"/>
  <c r="N80" i="1"/>
  <c r="V80" i="1" s="1"/>
  <c r="L51" i="1"/>
  <c r="N51" i="1"/>
  <c r="V51" i="1" s="1"/>
  <c r="L234" i="1"/>
  <c r="L252" i="1" s="1"/>
  <c r="L559" i="1"/>
  <c r="L483" i="1"/>
  <c r="Z467" i="1"/>
  <c r="AA467" i="1" s="1"/>
  <c r="L465" i="1"/>
  <c r="N400" i="1"/>
  <c r="V400" i="1" s="1"/>
  <c r="N69" i="1"/>
  <c r="V69" i="1" s="1"/>
  <c r="M234" i="1"/>
  <c r="M252" i="1" s="1"/>
  <c r="Z511" i="1"/>
  <c r="AA511" i="1" s="1"/>
  <c r="Z469" i="1"/>
  <c r="AA469" i="1" s="1"/>
  <c r="L395" i="1"/>
  <c r="N266" i="1"/>
  <c r="V266" i="1" s="1"/>
  <c r="N263" i="1"/>
  <c r="V263" i="1" s="1"/>
  <c r="N248" i="1"/>
  <c r="V248" i="1" s="1"/>
  <c r="N244" i="1"/>
  <c r="V244" i="1" s="1"/>
  <c r="L198" i="1"/>
  <c r="N181" i="1"/>
  <c r="V181" i="1" s="1"/>
  <c r="N234" i="1"/>
  <c r="N252" i="1" s="1"/>
  <c r="V252" i="1" s="1"/>
  <c r="N22" i="1"/>
  <c r="V22" i="1" s="1"/>
  <c r="Z22" i="1" s="1"/>
  <c r="AA22" i="1" s="1"/>
  <c r="Z545" i="1" l="1"/>
  <c r="AA545" i="1" s="1"/>
  <c r="Z568" i="1"/>
  <c r="AA568" i="1" s="1"/>
  <c r="Z479" i="1"/>
  <c r="AA479" i="1" s="1"/>
  <c r="Z1043" i="1"/>
  <c r="AA1043" i="1" s="1"/>
  <c r="Z244" i="1"/>
  <c r="AA244" i="1" s="1"/>
  <c r="Z409" i="1"/>
  <c r="AA409" i="1" s="1"/>
  <c r="Z992" i="1"/>
  <c r="AA992" i="1" s="1"/>
  <c r="Z181" i="1"/>
  <c r="AA181" i="1" s="1"/>
  <c r="Z395" i="1"/>
  <c r="AA395" i="1" s="1"/>
  <c r="Z523" i="1"/>
  <c r="AA523" i="1" s="1"/>
  <c r="Z273" i="1"/>
  <c r="AA273" i="1" s="1"/>
  <c r="Z248" i="1"/>
  <c r="AA248" i="1" s="1"/>
  <c r="Z283" i="1"/>
  <c r="AA283" i="1" s="1"/>
  <c r="Z426" i="1"/>
  <c r="AA426" i="1" s="1"/>
  <c r="Z238" i="1"/>
  <c r="AA238" i="1" s="1"/>
  <c r="Z671" i="1"/>
  <c r="AA671" i="1" s="1"/>
  <c r="Z784" i="1"/>
  <c r="AA784" i="1" s="1"/>
  <c r="Z971" i="1"/>
  <c r="AA971" i="1" s="1"/>
  <c r="Z790" i="1"/>
  <c r="AA790" i="1" s="1"/>
  <c r="Z501" i="1"/>
  <c r="AA501" i="1" s="1"/>
  <c r="Z514" i="1"/>
  <c r="AA514" i="1" s="1"/>
  <c r="Z681" i="1"/>
  <c r="AA681" i="1" s="1"/>
  <c r="Z1073" i="1"/>
  <c r="AA1073" i="1" s="1"/>
  <c r="Z678" i="1"/>
  <c r="AA678" i="1" s="1"/>
  <c r="Z276" i="1"/>
  <c r="AA276" i="1" s="1"/>
  <c r="Z241" i="1"/>
  <c r="AA241" i="1" s="1"/>
  <c r="Z230" i="1"/>
  <c r="AA230" i="1" s="1"/>
  <c r="Z1057" i="1"/>
  <c r="AA1057" i="1" s="1"/>
  <c r="Z493" i="1"/>
  <c r="AA493" i="1" s="1"/>
  <c r="Z690" i="1"/>
  <c r="AA690" i="1" s="1"/>
  <c r="Z610" i="1"/>
  <c r="AA610" i="1" s="1"/>
  <c r="Z1060" i="1"/>
  <c r="AA1060" i="1" s="1"/>
  <c r="Z701" i="1"/>
  <c r="AA701" i="1" s="1"/>
  <c r="Z257" i="1"/>
  <c r="AA257" i="1" s="1"/>
  <c r="Z581" i="1"/>
  <c r="AA581" i="1" s="1"/>
  <c r="Z675" i="1"/>
  <c r="AA675" i="1" s="1"/>
  <c r="Z124" i="1"/>
  <c r="AA124" i="1" s="1"/>
  <c r="Z412" i="1"/>
  <c r="AA412" i="1" s="1"/>
  <c r="Z498" i="1"/>
  <c r="AA498" i="1" s="1"/>
  <c r="Z260" i="1"/>
  <c r="AA260" i="1" s="1"/>
  <c r="Z742" i="1"/>
  <c r="AA742" i="1" s="1"/>
  <c r="Z1033" i="1"/>
  <c r="AA1033" i="1" s="1"/>
  <c r="Z565" i="1"/>
  <c r="AA565" i="1" s="1"/>
  <c r="Z659" i="1"/>
  <c r="AA659" i="1" s="1"/>
  <c r="Z287" i="1"/>
  <c r="AA287" i="1" s="1"/>
  <c r="Z280" i="1"/>
  <c r="AA280" i="1" s="1"/>
  <c r="Z296" i="1"/>
  <c r="AA296" i="1" s="1"/>
  <c r="Z725" i="1"/>
  <c r="AA725" i="1" s="1"/>
  <c r="Z520" i="1"/>
  <c r="AA520" i="1" s="1"/>
  <c r="Z933" i="1"/>
  <c r="AA933" i="1" s="1"/>
  <c r="Z809" i="1"/>
  <c r="AA809" i="1" s="1"/>
  <c r="Z571" i="1"/>
  <c r="AA571" i="1" s="1"/>
  <c r="Z534" i="1"/>
  <c r="AA534" i="1" s="1"/>
  <c r="Z730" i="1"/>
  <c r="AA730" i="1" s="1"/>
  <c r="Z787" i="1"/>
  <c r="AA787" i="1" s="1"/>
  <c r="M965" i="1"/>
  <c r="M972" i="1" s="1"/>
  <c r="Z694" i="1"/>
  <c r="AA694" i="1" s="1"/>
  <c r="Z462" i="1"/>
  <c r="AA462" i="1" s="1"/>
  <c r="Z960" i="1"/>
  <c r="AA960" i="1" s="1"/>
  <c r="Z1036" i="1"/>
  <c r="AA1036" i="1" s="1"/>
  <c r="Z562" i="1"/>
  <c r="AA562" i="1" s="1"/>
  <c r="Z698" i="1"/>
  <c r="AA698" i="1" s="1"/>
  <c r="Z1047" i="1"/>
  <c r="AA1047" i="1" s="1"/>
  <c r="Z1018" i="1"/>
  <c r="AA1018" i="1" s="1"/>
  <c r="Z115" i="1"/>
  <c r="AA115" i="1" s="1"/>
  <c r="Z781" i="1"/>
  <c r="AA781" i="1" s="1"/>
  <c r="Z778" i="1"/>
  <c r="AA778" i="1" s="1"/>
  <c r="Z88" i="1"/>
  <c r="AA88" i="1" s="1"/>
  <c r="Z629" i="1"/>
  <c r="AA629" i="1" s="1"/>
  <c r="Z459" i="1"/>
  <c r="AA459" i="1" s="1"/>
  <c r="Z526" i="1"/>
  <c r="AA526" i="1" s="1"/>
  <c r="Z490" i="1"/>
  <c r="AA490" i="1" s="1"/>
  <c r="Z720" i="1"/>
  <c r="AA720" i="1" s="1"/>
  <c r="Z530" i="1"/>
  <c r="AA530" i="1" s="1"/>
  <c r="Z964" i="1"/>
  <c r="AA964" i="1" s="1"/>
  <c r="N965" i="1"/>
  <c r="N972" i="1" s="1"/>
  <c r="L965" i="1"/>
  <c r="L972" i="1" s="1"/>
  <c r="Z951" i="1"/>
  <c r="AA951" i="1" s="1"/>
  <c r="Z911" i="1"/>
  <c r="AA911" i="1" s="1"/>
  <c r="Z517" i="1"/>
  <c r="AA517" i="1" s="1"/>
  <c r="Z388" i="1"/>
  <c r="AA388" i="1" s="1"/>
  <c r="Z80" i="1"/>
  <c r="AA80" i="1" s="1"/>
  <c r="Z69" i="1"/>
  <c r="AA69" i="1" s="1"/>
  <c r="Z227" i="1"/>
  <c r="AA227" i="1" s="1"/>
  <c r="Z711" i="1"/>
  <c r="AA711" i="1" s="1"/>
  <c r="Z559" i="1"/>
  <c r="AA559" i="1" s="1"/>
  <c r="Z352" i="1"/>
  <c r="AA352" i="1" s="1"/>
  <c r="Z638" i="1"/>
  <c r="AA638" i="1" s="1"/>
  <c r="Z252" i="1"/>
  <c r="AA252" i="1" s="1"/>
  <c r="Z654" i="1"/>
  <c r="AA654" i="1" s="1"/>
  <c r="Z483" i="1"/>
  <c r="AA483" i="1" s="1"/>
  <c r="Z312" i="1"/>
  <c r="AA312" i="1" s="1"/>
  <c r="Z456" i="1"/>
  <c r="AA456" i="1" s="1"/>
  <c r="Z618" i="1"/>
  <c r="AA618" i="1" s="1"/>
  <c r="Z198" i="1"/>
  <c r="AA198" i="1" s="1"/>
  <c r="Z775" i="1"/>
  <c r="AA775" i="1" s="1"/>
  <c r="V234" i="1"/>
  <c r="Z234" i="1" s="1"/>
  <c r="AA234" i="1" s="1"/>
  <c r="Z623" i="1"/>
  <c r="AA623" i="1" s="1"/>
  <c r="Z406" i="1"/>
  <c r="AA406" i="1" s="1"/>
  <c r="Z853" i="1"/>
  <c r="AA853" i="1" s="1"/>
  <c r="Z745" i="1"/>
  <c r="AA745" i="1" s="1"/>
  <c r="Z739" i="1"/>
  <c r="AA739" i="1" s="1"/>
  <c r="Z538" i="1"/>
  <c r="AA538" i="1" s="1"/>
  <c r="Z447" i="1"/>
  <c r="AA447" i="1" s="1"/>
  <c r="Z803" i="1"/>
  <c r="AA803" i="1" s="1"/>
  <c r="O867" i="1"/>
  <c r="Z400" i="1"/>
  <c r="AA400" i="1" s="1"/>
  <c r="Z465" i="1"/>
  <c r="AA465" i="1" s="1"/>
  <c r="O972" i="1"/>
  <c r="Z1070" i="1"/>
  <c r="AA1070" i="1" s="1"/>
  <c r="Z686" i="1"/>
  <c r="AA686" i="1" s="1"/>
  <c r="Z714" i="1"/>
  <c r="AA714" i="1" s="1"/>
  <c r="M867" i="1"/>
  <c r="Z509" i="1"/>
  <c r="AA509" i="1" s="1"/>
  <c r="Z861" i="1"/>
  <c r="AA861" i="1" s="1"/>
  <c r="Z812" i="1"/>
  <c r="AA812" i="1" s="1"/>
  <c r="L953" i="1"/>
  <c r="Z841" i="1"/>
  <c r="AA841" i="1" s="1"/>
  <c r="Z1025" i="1"/>
  <c r="AA1025" i="1" s="1"/>
  <c r="Z888" i="1"/>
  <c r="AA888" i="1" s="1"/>
  <c r="Z875" i="1"/>
  <c r="AA875" i="1" s="1"/>
  <c r="Z1127" i="1"/>
  <c r="AA1127" i="1" s="1"/>
  <c r="Z650" i="1"/>
  <c r="AA650" i="1" s="1"/>
  <c r="Z363" i="1"/>
  <c r="AA363" i="1" s="1"/>
  <c r="Z51" i="1"/>
  <c r="AA51" i="1" s="1"/>
  <c r="Z92" i="1"/>
  <c r="AA92" i="1" s="1"/>
  <c r="M752" i="1"/>
  <c r="Z304" i="1"/>
  <c r="AA304" i="1" s="1"/>
  <c r="Z451" i="1"/>
  <c r="AA451" i="1" s="1"/>
  <c r="Z942" i="1"/>
  <c r="AA942" i="1" s="1"/>
  <c r="Z857" i="1"/>
  <c r="AA857" i="1" s="1"/>
  <c r="Z734" i="1"/>
  <c r="AA734" i="1" s="1"/>
  <c r="Z665" i="1"/>
  <c r="AA665" i="1" s="1"/>
  <c r="M953" i="1"/>
  <c r="Z1051" i="1"/>
  <c r="AA1051" i="1" s="1"/>
  <c r="Z924" i="1"/>
  <c r="AA924" i="1" s="1"/>
  <c r="Z106" i="1"/>
  <c r="AA106" i="1" s="1"/>
  <c r="Z1002" i="1"/>
  <c r="AA1002" i="1" s="1"/>
  <c r="Z705" i="1"/>
  <c r="AA705" i="1" s="1"/>
  <c r="O752" i="1"/>
  <c r="Z266" i="1"/>
  <c r="AA266" i="1" s="1"/>
  <c r="Z190" i="1"/>
  <c r="AA190" i="1" s="1"/>
  <c r="Z576" i="1"/>
  <c r="AA576" i="1" s="1"/>
  <c r="N268" i="1"/>
  <c r="V268" i="1" s="1"/>
  <c r="Z268" i="1" s="1"/>
  <c r="Z554" i="1"/>
  <c r="AA554" i="1" s="1"/>
  <c r="Z346" i="1"/>
  <c r="AA346" i="1" s="1"/>
  <c r="N867" i="1"/>
  <c r="O953" i="1"/>
  <c r="L867" i="1"/>
  <c r="Z758" i="1"/>
  <c r="Z979" i="1"/>
  <c r="AA979" i="1" s="1"/>
  <c r="AA976" i="1"/>
  <c r="Z988" i="1"/>
  <c r="AA988" i="1" s="1"/>
  <c r="Z1014" i="1"/>
  <c r="AA1014" i="1" s="1"/>
  <c r="L752" i="1"/>
  <c r="Z263" i="1"/>
  <c r="AA263" i="1" s="1"/>
  <c r="Z293" i="1"/>
  <c r="AA293" i="1" s="1"/>
  <c r="Z175" i="1"/>
  <c r="AA175" i="1" s="1"/>
  <c r="Z626" i="1"/>
  <c r="AA626" i="1" s="1"/>
  <c r="V984" i="1"/>
  <c r="Z984" i="1" s="1"/>
  <c r="AA984" i="1" s="1"/>
  <c r="N953" i="1"/>
  <c r="V901" i="1"/>
  <c r="Z901" i="1" s="1"/>
  <c r="AA901" i="1" s="1"/>
  <c r="Z965" i="1" l="1"/>
  <c r="AA965" i="1" s="1"/>
  <c r="N270" i="1"/>
  <c r="N752" i="1" s="1"/>
  <c r="AA268" i="1"/>
  <c r="Z752" i="1"/>
  <c r="AA752" i="1" s="1"/>
  <c r="Z867" i="1"/>
  <c r="AA867" i="1" s="1"/>
  <c r="AA758" i="1"/>
  <c r="Z953" i="1"/>
  <c r="AA953" i="1" s="1"/>
  <c r="O753" i="1" l="1"/>
  <c r="M753" i="1"/>
</calcChain>
</file>

<file path=xl/comments1.xml><?xml version="1.0" encoding="utf-8"?>
<comments xmlns="http://schemas.openxmlformats.org/spreadsheetml/2006/main">
  <authors>
    <author>admi n</author>
    <author>DELL</author>
    <author>Bimal Kumar {बिमल कुमार}</author>
    <author>Divya Kushwaha {Divya Kushwaha}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89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93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07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16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25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32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36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140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291" authorId="3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C294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552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5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3" authorId="3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826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827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comments2.xml><?xml version="1.0" encoding="utf-8"?>
<comments xmlns="http://schemas.openxmlformats.org/spreadsheetml/2006/main">
  <authors>
    <author>a</author>
    <author>Administrator</author>
    <author>admi n</author>
    <author>DELL</author>
    <author>DAD</author>
  </authors>
  <commentList>
    <comment ref="E50" author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3" authorId="1">
      <text>
        <r>
          <rPr>
            <b/>
            <sz val="9"/>
            <color indexed="81"/>
            <rFont val="Tahoma"/>
            <family val="2"/>
          </rPr>
          <t>220KV  M'PURI-M'PURI(UP)-I LILO at SIRSAGANJ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4" author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6" authorId="1">
      <text>
        <r>
          <rPr>
            <b/>
            <sz val="9"/>
            <color indexed="81"/>
            <rFont val="Tahoma"/>
            <family val="2"/>
          </rPr>
          <t>'400KV  M'PURI-PARICHA-I LILO at URI</t>
        </r>
      </text>
    </comment>
    <comment ref="A96" authorId="2">
      <text>
        <r>
          <rPr>
            <sz val="9"/>
            <color indexed="81"/>
            <rFont val="Tahoma"/>
            <family val="2"/>
          </rPr>
          <t>Total-44.8km, PG-38.58km, HVPN-6.22km.</t>
        </r>
      </text>
    </comment>
    <comment ref="A97" authorId="2">
      <text>
        <r>
          <rPr>
            <sz val="9"/>
            <color indexed="81"/>
            <rFont val="Tahoma"/>
            <family val="2"/>
          </rPr>
          <t>Total-45.6km, PG-26.64km, HVPN-19km.</t>
        </r>
      </text>
    </comment>
    <comment ref="I98" authorId="3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220KV ROORKI-SIDKUL
</t>
        </r>
      </text>
    </comment>
    <comment ref="C108" authorId="3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09" authorId="4">
      <text>
        <r>
          <rPr>
            <b/>
            <sz val="9"/>
            <color indexed="81"/>
            <rFont val="Tahoma"/>
            <family val="2"/>
          </rPr>
          <t>LILO of 765KV FATEHPUR-GAYA at VARANASI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2" authorId="3">
      <text>
        <r>
          <rPr>
            <b/>
            <sz val="9"/>
            <color indexed="81"/>
            <rFont val="Tahoma"/>
            <family val="2"/>
          </rPr>
          <t xml:space="preserve">LILO of 400KV MEERUT-KAITHAL-I at Baghpat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3" authorId="3">
      <text>
        <r>
          <rPr>
            <b/>
            <sz val="9"/>
            <color indexed="81"/>
            <rFont val="Tahoma"/>
            <family val="2"/>
          </rPr>
          <t xml:space="preserve">LILO of 400KV MEERUT-KAITHAL-II at Baghpat </t>
        </r>
      </text>
    </comment>
    <comment ref="I128" authorId="3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3.xml><?xml version="1.0" encoding="utf-8"?>
<comments xmlns="http://schemas.openxmlformats.org/spreadsheetml/2006/main">
  <authors>
    <author>admi n</author>
    <author>DELL</author>
    <author>Bimal Kumar {बिमल कुमार}</author>
    <author>Author</author>
    <author>admin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7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8" authorId="2">
      <text>
        <r>
          <rPr>
            <b/>
            <sz val="9"/>
            <color indexed="81"/>
            <rFont val="Tahoma"/>
            <family val="2"/>
          </rPr>
          <t>LILO OF 765KV KANPUR-JHATIKARA AT ALIGARH</t>
        </r>
      </text>
    </comment>
    <comment ref="C19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20" authorId="2">
      <text>
        <r>
          <rPr>
            <b/>
            <sz val="9"/>
            <color indexed="81"/>
            <rFont val="Tahoma"/>
            <family val="2"/>
          </rPr>
          <t>LILO OF 765KV AGRA-GR. NOIDA AT ALIGARH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LILO of Alld-Sarnath at Varanasi. DOCO on 1-4-16</t>
        </r>
      </text>
    </comment>
    <comment ref="F76" authorId="3">
      <text>
        <r>
          <rPr>
            <b/>
            <sz val="9"/>
            <color indexed="8"/>
            <rFont val="Tahoma"/>
            <family val="2"/>
          </rPr>
          <t>LILO of Alld-Sarnath at Varanasi on 1-4-16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F77" authorId="3">
      <text>
        <r>
          <rPr>
            <b/>
            <sz val="9"/>
            <color indexed="8"/>
            <rFont val="Tahoma"/>
            <family val="2"/>
          </rPr>
          <t>LILO of Alld-Sarnath at Varanasi on 1-4-16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8" authorId="4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09" authorId="4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69" authorId="4">
      <text>
        <r>
          <rPr>
            <sz val="9"/>
            <color indexed="81"/>
            <rFont val="Tahoma"/>
            <family val="2"/>
          </rPr>
          <t xml:space="preserve">LILO of KNP-PANKI-II at RANIA by UPPCL. DOC-03-04-17
</t>
        </r>
      </text>
    </comment>
    <comment ref="C279" authorId="0">
      <text>
        <r>
          <rPr>
            <b/>
            <sz val="9"/>
            <color indexed="81"/>
            <rFont val="Tahoma"/>
            <family val="2"/>
          </rPr>
          <t>DOC-26/05/2014</t>
        </r>
      </text>
    </comment>
    <comment ref="F325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4.xml><?xml version="1.0" encoding="utf-8"?>
<comments xmlns="http://schemas.openxmlformats.org/spreadsheetml/2006/main">
  <authors>
    <author>Divya Kushwaha {Divya Kushwaha}</author>
  </authors>
  <commentList>
    <comment ref="A31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</commentList>
</comments>
</file>

<file path=xl/comments5.xml><?xml version="1.0" encoding="utf-8"?>
<comments xmlns="http://schemas.openxmlformats.org/spreadsheetml/2006/main">
  <authors>
    <author>Divya Kushwaha {Divya Kushwaha}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</commentList>
</comments>
</file>

<file path=xl/sharedStrings.xml><?xml version="1.0" encoding="utf-8"?>
<sst xmlns="http://schemas.openxmlformats.org/spreadsheetml/2006/main" count="5887" uniqueCount="1628">
  <si>
    <t xml:space="preserve"> POWERGRID CORPORATION OF INDIA LIMITED.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</si>
  <si>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</si>
  <si>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</si>
  <si>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</si>
  <si>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</si>
  <si>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</si>
  <si>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</si>
  <si>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</si>
  <si>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</si>
  <si>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</si>
  <si>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</si>
  <si>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</si>
  <si>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</si>
  <si>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</si>
  <si>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</si>
  <si>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</si>
  <si>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</si>
  <si>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</si>
  <si>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</si>
  <si>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</si>
  <si>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</si>
  <si>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</si>
  <si>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</si>
  <si>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</si>
  <si>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</si>
  <si>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</si>
  <si>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</si>
  <si>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</si>
  <si>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</si>
  <si>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</si>
  <si>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</si>
  <si>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</si>
  <si>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</si>
  <si>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</si>
  <si>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</si>
  <si>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</si>
  <si>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</si>
  <si>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</si>
  <si>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</si>
  <si>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</si>
  <si>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</si>
  <si>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</si>
  <si>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</si>
  <si>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</si>
  <si>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</si>
  <si>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</si>
  <si>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</si>
  <si>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</si>
  <si>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</si>
  <si>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</si>
  <si>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</si>
  <si>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</si>
  <si>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</si>
  <si>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</si>
  <si>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</si>
  <si>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765KV AGRA-JHATIKALA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</si>
  <si>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</si>
  <si>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</si>
  <si>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</si>
  <si>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</si>
  <si>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</si>
  <si>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</si>
  <si>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</si>
  <si>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</si>
  <si>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</si>
  <si>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</si>
  <si>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</si>
  <si>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</si>
  <si>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</si>
  <si>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</si>
  <si>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</si>
  <si>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</si>
  <si>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</si>
  <si>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</si>
  <si>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</si>
  <si>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</si>
  <si>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</si>
  <si>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</si>
  <si>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</si>
  <si>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</si>
  <si>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</si>
  <si>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</si>
  <si>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</si>
  <si>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</si>
  <si>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</si>
  <si>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</si>
  <si>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</si>
  <si>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</si>
  <si>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</si>
  <si>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</si>
  <si>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</si>
  <si>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</si>
  <si>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</si>
  <si>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</si>
  <si>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</si>
  <si>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</si>
  <si>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</si>
  <si>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</si>
  <si>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</si>
  <si>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</si>
  <si>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</si>
  <si>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</si>
  <si>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</si>
  <si>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</si>
  <si>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</si>
  <si>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</si>
  <si>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NR140037</t>
  </si>
  <si>
    <t xml:space="preserve">400KV BLBGRH-MAINPURI-I </t>
  </si>
  <si>
    <t>NR140038</t>
  </si>
  <si>
    <t xml:space="preserve">400KV BLBGRH-MAINPURI-II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</si>
  <si>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</si>
  <si>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</si>
  <si>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</si>
  <si>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</si>
  <si>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</si>
  <si>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</si>
  <si>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</si>
  <si>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</si>
  <si>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</si>
  <si>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</si>
  <si>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</si>
  <si>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</si>
  <si>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</si>
  <si>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</si>
  <si>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</si>
  <si>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</si>
  <si>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</si>
  <si>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</si>
  <si>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</si>
  <si>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</si>
  <si>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</si>
  <si>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</si>
  <si>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</si>
  <si>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</si>
  <si>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</si>
  <si>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</si>
  <si>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</si>
  <si>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</si>
  <si>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</si>
  <si>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</si>
  <si>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</si>
  <si>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</si>
  <si>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</si>
  <si>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</si>
  <si>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</si>
  <si>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</si>
  <si>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</si>
  <si>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</si>
  <si>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</si>
  <si>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</si>
  <si>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</si>
  <si>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</si>
  <si>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</si>
  <si>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</si>
  <si>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</si>
  <si>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</si>
  <si>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</si>
  <si>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</si>
  <si>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</si>
  <si>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</si>
  <si>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NR140084</t>
  </si>
  <si>
    <t xml:space="preserve">400KV RIHAND-ALLD-I               </t>
  </si>
  <si>
    <t>NR140085</t>
  </si>
  <si>
    <t xml:space="preserve">400KV RIHAND-ALLD-II         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</si>
  <si>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</si>
  <si>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</si>
  <si>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</si>
  <si>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</si>
  <si>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</si>
  <si>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</si>
  <si>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</si>
  <si>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</si>
  <si>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</si>
  <si>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</si>
  <si>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</si>
  <si>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</si>
  <si>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</si>
  <si>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</si>
  <si>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</si>
  <si>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</si>
  <si>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</si>
  <si>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</si>
  <si>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</si>
  <si>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</si>
  <si>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</si>
  <si>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</si>
  <si>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</si>
  <si>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</si>
  <si>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</si>
  <si>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</si>
  <si>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NR122038</t>
  </si>
  <si>
    <t>NR122006</t>
  </si>
  <si>
    <t>220KV AUR-SIKANDARA-I</t>
  </si>
  <si>
    <t>NR122007</t>
  </si>
  <si>
    <t>220KV AUR-SIKANDARA-II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</si>
  <si>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</si>
  <si>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</si>
  <si>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</si>
  <si>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</si>
  <si>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</si>
  <si>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</si>
  <si>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</si>
  <si>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</si>
  <si>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</si>
  <si>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</si>
  <si>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</si>
  <si>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NR122016</t>
  </si>
  <si>
    <t>220KV KNP-MAINPURI</t>
  </si>
  <si>
    <t>NR122017</t>
  </si>
  <si>
    <t>220KV KNP-NAUBASTA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</si>
  <si>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</si>
  <si>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</si>
  <si>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</si>
  <si>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</si>
  <si>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</si>
  <si>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</si>
  <si>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</si>
  <si>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</si>
  <si>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</si>
  <si>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</si>
  <si>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</si>
  <si>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</si>
  <si>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</si>
  <si>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</si>
  <si>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</si>
  <si>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</si>
  <si>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</si>
  <si>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</si>
  <si>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</si>
  <si>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</si>
  <si>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</si>
  <si>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</si>
  <si>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</si>
  <si>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</si>
  <si>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</si>
  <si>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</si>
  <si>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</si>
  <si>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</si>
  <si>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</si>
  <si>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</si>
  <si>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</si>
  <si>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</si>
  <si>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</si>
  <si>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</si>
  <si>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</si>
  <si>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</si>
  <si>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</si>
  <si>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765/400 KV ICT'S</t>
  </si>
  <si>
    <t>MVA</t>
  </si>
  <si>
    <t>Weitage Factor</t>
  </si>
  <si>
    <t>NR1ICT707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</si>
  <si>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</si>
  <si>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</si>
  <si>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</si>
  <si>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</si>
  <si>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</si>
  <si>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</si>
  <si>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</si>
  <si>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</si>
  <si>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</si>
  <si>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</si>
  <si>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NR1ICT703</t>
  </si>
  <si>
    <t>765/400kv ICT-I  LUCKNOW</t>
  </si>
  <si>
    <t>NR1ICT704</t>
  </si>
  <si>
    <t>765/400kv ICT-II LUCKNOW</t>
  </si>
  <si>
    <t>400/220 KV ICT'S</t>
  </si>
  <si>
    <t>NR1ICT01</t>
  </si>
  <si>
    <t>315MVA ICT-I  ALLAHABAD</t>
  </si>
  <si>
    <t>NR1ICT02</t>
  </si>
  <si>
    <t>315MVA ICT-II ALLAHABAD</t>
  </si>
  <si>
    <t>NR1ICT03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</si>
  <si>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</si>
  <si>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</si>
  <si>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</si>
  <si>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</si>
  <si>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</si>
  <si>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</si>
  <si>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</si>
  <si>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</si>
  <si>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NR1ICT19</t>
  </si>
  <si>
    <t>315MVA ICT-I  KANPUR</t>
  </si>
  <si>
    <t>NR1ICT20</t>
  </si>
  <si>
    <t>315MVA ICT-II KANPUR</t>
  </si>
  <si>
    <t>NR1ICT23</t>
  </si>
  <si>
    <t>315MVA ICT-I  LUCKNOW</t>
  </si>
  <si>
    <t>NR1ICT53</t>
  </si>
  <si>
    <t>500MVA ICT-II  LUCKNOW</t>
  </si>
  <si>
    <t>NR1ICT46</t>
  </si>
  <si>
    <t>NR1ICT26</t>
  </si>
  <si>
    <t>315MVA ICT-I  MAINPURI</t>
  </si>
  <si>
    <t>NR1ICT27</t>
  </si>
  <si>
    <t>315MVA ICT-II MAINPURI</t>
  </si>
  <si>
    <t>NR1ICT59</t>
  </si>
  <si>
    <t>315MVA ICT-I  SOHAWAL</t>
  </si>
  <si>
    <t>NR1ICT60</t>
  </si>
  <si>
    <t>315MVA ICT-II SOHAWAL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</si>
  <si>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</si>
  <si>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</si>
  <si>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</si>
  <si>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</si>
  <si>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</si>
  <si>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</si>
  <si>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</si>
  <si>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</si>
  <si>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</si>
  <si>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</si>
  <si>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</si>
  <si>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</si>
  <si>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</si>
  <si>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</si>
  <si>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</si>
  <si>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</si>
  <si>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</si>
  <si>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</si>
  <si>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</si>
  <si>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</si>
  <si>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</si>
  <si>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</si>
  <si>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</si>
  <si>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</si>
  <si>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</si>
  <si>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</si>
  <si>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</si>
  <si>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</si>
  <si>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</si>
  <si>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</si>
  <si>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</si>
  <si>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</si>
  <si>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</si>
  <si>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</si>
  <si>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</si>
  <si>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</si>
  <si>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</si>
  <si>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</si>
  <si>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</si>
  <si>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</si>
  <si>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</si>
  <si>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</si>
  <si>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</si>
  <si>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</si>
  <si>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</si>
  <si>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</si>
  <si>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</si>
  <si>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</si>
  <si>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</si>
  <si>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</si>
  <si>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</si>
  <si>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</si>
  <si>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</si>
  <si>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</si>
  <si>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</si>
  <si>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</si>
  <si>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</si>
  <si>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</si>
  <si>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</si>
  <si>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</si>
  <si>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</si>
  <si>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</si>
  <si>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</si>
  <si>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</si>
  <si>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</si>
  <si>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</si>
  <si>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</si>
  <si>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</si>
  <si>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</si>
  <si>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</si>
  <si>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</si>
  <si>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NR1BRT45</t>
  </si>
  <si>
    <t>50MVAR B/Reactor-II BAREILLY</t>
  </si>
  <si>
    <t>NR1BRT04</t>
  </si>
  <si>
    <t>NR1BRT06</t>
  </si>
  <si>
    <t>80MVAR B/Reactor BIHARSHRF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</si>
  <si>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</si>
  <si>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</si>
  <si>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</si>
  <si>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</si>
  <si>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</si>
  <si>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</si>
  <si>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</si>
  <si>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</si>
  <si>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</si>
  <si>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</si>
  <si>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</si>
  <si>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</si>
  <si>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</si>
  <si>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</si>
  <si>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</si>
  <si>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</si>
  <si>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</si>
  <si>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240MVAR B/Reactor-I MEERUT-765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</si>
  <si>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</si>
  <si>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</si>
  <si>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</si>
  <si>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</si>
  <si>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</si>
  <si>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</si>
  <si>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</si>
  <si>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</si>
  <si>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</si>
  <si>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</si>
  <si>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</si>
  <si>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</si>
  <si>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</si>
  <si>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</si>
  <si>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</si>
  <si>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</si>
  <si>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</si>
  <si>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</si>
  <si>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</si>
  <si>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</si>
  <si>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</si>
  <si>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</si>
  <si>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</si>
  <si>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</si>
  <si>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</si>
  <si>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</si>
  <si>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</si>
  <si>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</si>
  <si>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</si>
  <si>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</si>
  <si>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</si>
  <si>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</si>
  <si>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</si>
  <si>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</si>
  <si>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</si>
  <si>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</si>
  <si>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</si>
  <si>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</si>
  <si>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</si>
  <si>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</si>
  <si>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</si>
  <si>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</si>
  <si>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</si>
  <si>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</si>
  <si>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</si>
  <si>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</si>
  <si>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</si>
  <si>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</si>
  <si>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</si>
  <si>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</si>
  <si>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</si>
  <si>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</si>
  <si>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</si>
  <si>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</si>
  <si>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</si>
  <si>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</si>
  <si>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</si>
  <si>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</si>
  <si>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</si>
  <si>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</si>
  <si>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NR1ICT65</t>
  </si>
  <si>
    <t>500MVA ICT-I  SHAHJHNPR</t>
  </si>
  <si>
    <t>NR1ICT66</t>
  </si>
  <si>
    <t>500MVA ICT-II SHAHJHNPR</t>
  </si>
  <si>
    <t>NR1ICT716</t>
  </si>
  <si>
    <t>765/400kv ICT-II  BAREILLY</t>
  </si>
  <si>
    <t>125MVAR B/Reactor-I AGRA</t>
  </si>
  <si>
    <t>NR1BRT46</t>
  </si>
  <si>
    <t>125MVAR B/Reactor-II GORAKHPUR</t>
  </si>
  <si>
    <t>125MVAR B/Reactor-I GORAKHPUR</t>
  </si>
  <si>
    <t>NR1BRT49</t>
  </si>
  <si>
    <t>NR1SRT24</t>
  </si>
  <si>
    <t>NR1SRT25</t>
  </si>
  <si>
    <t>LUCKNW 240MVAR S/R BAREILLY Ckt-I</t>
  </si>
  <si>
    <t>240MVAR B/Reactor-I BAREILLY-765</t>
  </si>
  <si>
    <t>NR1BRT50</t>
  </si>
  <si>
    <t>NR1SRT26</t>
  </si>
  <si>
    <t>LCSD</t>
  </si>
  <si>
    <t>OSFT</t>
  </si>
  <si>
    <t>OSPT</t>
  </si>
  <si>
    <t>OMSU</t>
  </si>
  <si>
    <t>OSPD</t>
  </si>
  <si>
    <t>SVRD</t>
  </si>
  <si>
    <t>50MVAR B/Reactor- I BASSI</t>
  </si>
  <si>
    <t>NR176510</t>
  </si>
  <si>
    <t>765KV AGRA-GR.NOIDA</t>
  </si>
  <si>
    <t>NR176512</t>
  </si>
  <si>
    <t>765KV VARANASI-BALIA</t>
  </si>
  <si>
    <t>NR176513</t>
  </si>
  <si>
    <t>765KV VARANASI-FATEHPUR</t>
  </si>
  <si>
    <t>NR176514</t>
  </si>
  <si>
    <t>765KV VARANASI-GAYA-I</t>
  </si>
  <si>
    <t>LART</t>
  </si>
  <si>
    <t>NR140165</t>
  </si>
  <si>
    <t>NR140164</t>
  </si>
  <si>
    <t>NR1ICT717</t>
  </si>
  <si>
    <t>765/400KV ICT-I  VARANASI</t>
  </si>
  <si>
    <t>765/400KV ICT-II  VARANASI</t>
  </si>
  <si>
    <t>315MVA ICT-I  AGRA</t>
  </si>
  <si>
    <t>800KV HVDC AGRA-BNC POLE-I</t>
  </si>
  <si>
    <t>330MVAR B/Reactor-II VARANASI</t>
  </si>
  <si>
    <t>VINDH HVDC B/B BLOCK-I</t>
  </si>
  <si>
    <t>125MVAR B/Reactor-I SHAHJHNPR</t>
  </si>
  <si>
    <t>765KV KANPUR(GIS)-JHATIKRA-I</t>
  </si>
  <si>
    <t>765KV VARANASI-KANPUR(GIS)-I</t>
  </si>
  <si>
    <t>765KV VARANASI-KANPUR(GIS)-II</t>
  </si>
  <si>
    <t>400KV KANPUR-KANPUR(GIS)-I</t>
  </si>
  <si>
    <t>765/400KV ICT-I  AGRA</t>
  </si>
  <si>
    <t>400KV KANPUR-KANPUR(GIS)-II</t>
  </si>
  <si>
    <t>800KV HVDC AGRA-BNC POLE-II</t>
  </si>
  <si>
    <t>****</t>
  </si>
  <si>
    <t>500KV HVDC BALIA-BHWD POLE-I</t>
  </si>
  <si>
    <t>500KV HVDC BALIA-BHWD POLE-II</t>
  </si>
  <si>
    <t>400KV BALIA-BIHARSHRF-I</t>
  </si>
  <si>
    <t>400KV BALIA-BIHARSHRF-II</t>
  </si>
  <si>
    <t>400KV BALIA-PATNA-I</t>
  </si>
  <si>
    <t>400KV BALIA-PATNA-II</t>
  </si>
  <si>
    <t>400KV BAREILLY-SHAHJHNPR-I</t>
  </si>
  <si>
    <t>400KV FATEHPUR-MAINPURI-I</t>
  </si>
  <si>
    <t>400KV VARANASI-SARNATH-I</t>
  </si>
  <si>
    <t>NR376501</t>
  </si>
  <si>
    <t>NR376502</t>
  </si>
  <si>
    <t>NR376503</t>
  </si>
  <si>
    <t>NR140017</t>
  </si>
  <si>
    <t>400KV BALIA-PATNA-III</t>
  </si>
  <si>
    <t>400KV BALIA-PATNA-IV</t>
  </si>
  <si>
    <t>NR140021</t>
  </si>
  <si>
    <t>NR140022</t>
  </si>
  <si>
    <t>NR140136</t>
  </si>
  <si>
    <t>NR140137</t>
  </si>
  <si>
    <t>400KV ALLD-VARANASI</t>
  </si>
  <si>
    <t>400KV ALLD-SASARAM</t>
  </si>
  <si>
    <t>400KV RIHAND3-VINDH(Pool)-I</t>
  </si>
  <si>
    <t>400KV RIHAND3-VINDH(Pool)-II</t>
  </si>
  <si>
    <t>400KV SASARAM-BIHARSHRF-I</t>
  </si>
  <si>
    <t>400KV SASARAM-BIHARSHRF-II</t>
  </si>
  <si>
    <t>400KV VARANASI-SARNATH-II</t>
  </si>
  <si>
    <t>NR140154</t>
  </si>
  <si>
    <t>NR140160</t>
  </si>
  <si>
    <t>NR140088</t>
  </si>
  <si>
    <t>NR140089</t>
  </si>
  <si>
    <t>NR140090</t>
  </si>
  <si>
    <t>NR140163</t>
  </si>
  <si>
    <t>NR140016</t>
  </si>
  <si>
    <t>NR3</t>
  </si>
  <si>
    <t>Lines availability</t>
  </si>
  <si>
    <t>765/400KV ICT-I  LUCKNOW</t>
  </si>
  <si>
    <t>400KV AGRA-FATEHABD(UP)-I</t>
  </si>
  <si>
    <t>220KV KNP-RANIA</t>
  </si>
  <si>
    <t>125MVAR B/Reactor-I VARANASI</t>
  </si>
  <si>
    <t>765/400KV ICT-I  Kanpur(GIS)</t>
  </si>
  <si>
    <t>765/400KV ICT-II  Kanpur(GIS)</t>
  </si>
  <si>
    <t>NR3ICT701</t>
  </si>
  <si>
    <t>NR3ICT702</t>
  </si>
  <si>
    <t>NR340006</t>
  </si>
  <si>
    <t>NR3BRT04</t>
  </si>
  <si>
    <t>400KV BARLY(765)-KASHIPUR-I</t>
  </si>
  <si>
    <t>400KV BARLY(765)-KASHIPUR-II</t>
  </si>
  <si>
    <t>400KV LKO(765)-KANPUR(GIS)-I</t>
  </si>
  <si>
    <t>400KV LKO(765)-KANPUR(GIS)-II</t>
  </si>
  <si>
    <t>765/400KV ICT-II LUCKNOW</t>
  </si>
  <si>
    <t>765/400KV ICT-I  BAREILLY</t>
  </si>
  <si>
    <t>100MVA ICT-I RAIBAREILLY</t>
  </si>
  <si>
    <t>100MVA ICT-II RAIBAREILLY</t>
  </si>
  <si>
    <t>100MVA ICT-III RAIBAREILLY</t>
  </si>
  <si>
    <t>125MVAR B/Reactor-1 Mainpuri</t>
  </si>
  <si>
    <t>N-1002</t>
  </si>
  <si>
    <t>H-T for voltage regulation as per NRLDC instruction.  LKO=750KV</t>
  </si>
  <si>
    <t>N-1003</t>
  </si>
  <si>
    <t>H-T for voltage regulation as per NRLDC instruction.  Ballia=744KV</t>
  </si>
  <si>
    <t>N-1534</t>
  </si>
  <si>
    <t>H-T for voltage regulation as per NRLDC instruction.  Lucknow=749KV</t>
  </si>
  <si>
    <t>N-1850</t>
  </si>
  <si>
    <t>H-T for voltage regulation as per NRLDC instruction.  Varanasi=751KV</t>
  </si>
  <si>
    <t>N-2234</t>
  </si>
  <si>
    <t>H-T for voltage regulation as per NRLDC instruction.  Varanasi=761KV</t>
  </si>
  <si>
    <t>N-2235</t>
  </si>
  <si>
    <t>H-T for voltage regulation as per NRLDC instruction.  Gorakhpur=393KV</t>
  </si>
  <si>
    <t>N-2455</t>
  </si>
  <si>
    <t>H-T for voltage regulation as per NRLDC instruction. BRLY=750KV</t>
  </si>
  <si>
    <t>H-T for voltage regulation as per NRLDC instruction. LKO=396KV</t>
  </si>
  <si>
    <t>H-T for voltage regulation as per NRLDC instruction. BRLY=395KV</t>
  </si>
  <si>
    <t>125MVAR B/Reactor-III KANPUR(GIS)</t>
  </si>
  <si>
    <t>H-T for voltage regulation as per NRLDC instruction. Kanpur=395KV</t>
  </si>
  <si>
    <t>N-2790</t>
  </si>
  <si>
    <t>H-T for voltage regulation as per NRLDC instruction. Mainpuri=386KV</t>
  </si>
  <si>
    <t>NRNEDCP01</t>
  </si>
  <si>
    <t>NRNEDCP02</t>
  </si>
  <si>
    <t>NR340007</t>
  </si>
  <si>
    <t>400KV AGRA(UP)-FATEHABD(UP)-II</t>
  </si>
  <si>
    <t>NR140018</t>
  </si>
  <si>
    <t xml:space="preserve">400KV BLBGRH-MAINPURI-I  </t>
  </si>
  <si>
    <t>NR340001</t>
  </si>
  <si>
    <t>NR340002</t>
  </si>
  <si>
    <t>NR340008</t>
  </si>
  <si>
    <t>NR140142</t>
  </si>
  <si>
    <t>400KV MEERUT-BAREILLY-I</t>
  </si>
  <si>
    <t>NR140130</t>
  </si>
  <si>
    <t>400KV MEERUT-BAREILLY-II</t>
  </si>
  <si>
    <t>400KV SING-LKO(UP)-I</t>
  </si>
  <si>
    <t>NR340005</t>
  </si>
  <si>
    <t>NR340003</t>
  </si>
  <si>
    <t>400KV VARANASI-SASARAM(ER)</t>
  </si>
  <si>
    <t>765/400KV ICT-I  KANPUR(GIS)</t>
  </si>
  <si>
    <t>125MVAR B/Reactor-II ALLAHABAD</t>
  </si>
  <si>
    <t>125MVAR B/Reactor-II Gorakhpur</t>
  </si>
  <si>
    <t>NR1BRT55</t>
  </si>
  <si>
    <t>330MVAR B/Reactor-I VARANASI</t>
  </si>
  <si>
    <t>2X50MVAR B/Reactor-I  BAREILLY</t>
  </si>
  <si>
    <t>400kv LINES</t>
  </si>
  <si>
    <t>220kv LINES</t>
  </si>
  <si>
    <t>ICTs,HVDC &amp; SVC.</t>
  </si>
  <si>
    <t>OTHER LINES</t>
  </si>
  <si>
    <t>400kv LINES NR-I</t>
  </si>
  <si>
    <t>400kv LINES NR-III</t>
  </si>
  <si>
    <t>220kv LINES &amp; ICT &amp; Reactor NR-I</t>
  </si>
  <si>
    <t>220kv LINES &amp; ICT &amp; Reactor NR-III</t>
  </si>
  <si>
    <t xml:space="preserve"> </t>
  </si>
  <si>
    <t>400KV AGRA-JAIPUR(S)-I</t>
  </si>
  <si>
    <t>220KV ANTA-BHIL-I</t>
  </si>
  <si>
    <t>RRVPNL</t>
  </si>
  <si>
    <t>220KV BASSI-KUKAS-I</t>
  </si>
  <si>
    <t>400KV AGRA-JAIPUR(S)-II</t>
  </si>
  <si>
    <t>220KV ANTA-BHIL-II</t>
  </si>
  <si>
    <t>220KV BASSI-KUNDA KI DHANI</t>
  </si>
  <si>
    <t>400KV AGRA-SIKAR-I</t>
  </si>
  <si>
    <t>220KV ANTA-LALSOT</t>
  </si>
  <si>
    <t>220KV BHIWADI(PG)-BHIWADI</t>
  </si>
  <si>
    <t>400KV AGRA-SIKAR-II</t>
  </si>
  <si>
    <t>220KV ANTA-RAPPC</t>
  </si>
  <si>
    <t>220KV BHIWADI-KHUSHKHERA-I</t>
  </si>
  <si>
    <t>400KV BASSI-BHIWADI-I</t>
  </si>
  <si>
    <t>220KV ANTA-S.MDHPR</t>
  </si>
  <si>
    <t>220KV BHIWADI-KHUSHKHERA-II</t>
  </si>
  <si>
    <t>400KV BASSI-HIRAPURA-I</t>
  </si>
  <si>
    <t>220KV BASSI-BAGRU</t>
  </si>
  <si>
    <t>220KV BHIWADI-NIMRANA(RJ)</t>
  </si>
  <si>
    <t>400KV BASSI-HIRAPURA-II</t>
  </si>
  <si>
    <t>220KV BASSI-DAUSA-I</t>
  </si>
  <si>
    <t>220KV BHINMAL-BHINMAL-I</t>
  </si>
  <si>
    <t>400KV BASSI-JAIPUR(S)-I</t>
  </si>
  <si>
    <t>220KV BASSI-DAUSA-II</t>
  </si>
  <si>
    <t>220KV BHINMAL-BHINMAL-II</t>
  </si>
  <si>
    <t>400KV BASSI-JAIPUR(S)-II</t>
  </si>
  <si>
    <t>220KV BASSI-IG NAGAR</t>
  </si>
  <si>
    <t>220KV BHINMAL-SANCHORE</t>
  </si>
  <si>
    <t>400KV BASSI-KOTPUTLI</t>
  </si>
  <si>
    <t>220KV FGPP-PALLA-I</t>
  </si>
  <si>
    <t>220KV BHINMAL-SIROHI</t>
  </si>
  <si>
    <t>400KV BASSI-PHAGI-I</t>
  </si>
  <si>
    <t>220KV FGPP-PALLA-II</t>
  </si>
  <si>
    <t>220KV JAIPUR(S)-CHAKSU-I</t>
  </si>
  <si>
    <t>LEGENDS</t>
  </si>
  <si>
    <t>400KV BASSI-PHAGI-II</t>
  </si>
  <si>
    <t>220KV FGPP-SPUR-I</t>
  </si>
  <si>
    <t>220KV JAIPUR(S)-CHAKSU-II</t>
  </si>
  <si>
    <t>400KV BHINMAL-ZERDA</t>
  </si>
  <si>
    <t>220KV FGPP-SPUR-II</t>
  </si>
  <si>
    <t>220KV JAIPUR(S)-SEZ</t>
  </si>
  <si>
    <t>Lines maintained by ER</t>
  </si>
  <si>
    <t>400KV BHIWADI-GURGAON</t>
  </si>
  <si>
    <t>220KV HIRAPURA-IG NAGAR</t>
  </si>
  <si>
    <t>220KV JAIPUR(S)-DOONI</t>
  </si>
  <si>
    <t>400KV BHIWADI-HISAR-I</t>
  </si>
  <si>
    <t>220KV HIRAPURA-SANGANER</t>
  </si>
  <si>
    <t>220 KV KANPUR(PG) - RANIYA( UP)-1</t>
  </si>
  <si>
    <t>220KV KANKROLI(PG)-BHILWARA</t>
  </si>
  <si>
    <t>400KV BHIWADI-KOTPUTLI</t>
  </si>
  <si>
    <t>220KV LALSOT-DAUSA</t>
  </si>
  <si>
    <t>220 KV RANIYA( UP) - PANKI (UP)-1</t>
  </si>
  <si>
    <t>220KV KANKROLI(PG)-KANK-I</t>
  </si>
  <si>
    <t>400KV BHIWADI-NIMRANA-I</t>
  </si>
  <si>
    <t>220KV MEERUT-MPURAM-I</t>
  </si>
  <si>
    <t>220KV KANKROLI(PG)-KANK-II</t>
  </si>
  <si>
    <t>400KV BHIWADI-NIMRANA-II</t>
  </si>
  <si>
    <t>220KV MEERUT-MPURAM-II</t>
  </si>
  <si>
    <t>220KV KANKROLI-DEBARI</t>
  </si>
  <si>
    <t>lines maintained by WR</t>
  </si>
  <si>
    <t>400KV BLBGRH-GURGAON</t>
  </si>
  <si>
    <t>400KV BAREILLY-BRLY(765)-I</t>
  </si>
  <si>
    <t>220KV MEERUT-NARA</t>
  </si>
  <si>
    <t>220KV KOTA-KTPS-1</t>
  </si>
  <si>
    <t>400KV BLBGRH-MAHRANIBG</t>
  </si>
  <si>
    <t>400KV BAREILLY-BRLY(765)-II</t>
  </si>
  <si>
    <t>220KV MEERUT-SHTBDNGR</t>
  </si>
  <si>
    <t>220KV KOTA-KTPS-2</t>
  </si>
  <si>
    <t>LILO portions only of POWERGRID</t>
  </si>
  <si>
    <t xml:space="preserve">400KV BLBGRH-NAVADA(HVPN) </t>
  </si>
  <si>
    <t>220KV MEERUT-SIMBHOLI</t>
  </si>
  <si>
    <t>220KV KOTA-BHILWARA</t>
  </si>
  <si>
    <t xml:space="preserve">400KV DAD-GR.NOIDA      </t>
  </si>
  <si>
    <t>220KV RAPPB-CHITT-I</t>
  </si>
  <si>
    <t>220KV KOTA-DHUNI</t>
  </si>
  <si>
    <t>LILO portion maintained by constituents</t>
  </si>
  <si>
    <t>400KV DAD-MAHRANIBG</t>
  </si>
  <si>
    <t>220KV RAPPB-CHITT-II</t>
  </si>
  <si>
    <t>220KV KOTPUTLI-KOTPUTLI</t>
  </si>
  <si>
    <t>400KV DAD-MANDOLA-I</t>
  </si>
  <si>
    <t>220KV RAPPB-RAPPC</t>
  </si>
  <si>
    <t>220KV KOTPUTLI-MANOHARPUR</t>
  </si>
  <si>
    <t>400KV DAD-MANDOLA-II</t>
  </si>
  <si>
    <t xml:space="preserve">220KV RAPPB-UDAIPUR </t>
  </si>
  <si>
    <t>220KV NIMRANA-NIMRANA</t>
  </si>
  <si>
    <t>400KV DAD-MURADNGR</t>
  </si>
  <si>
    <t>220KV S.MDHPR-DAUSA-I</t>
  </si>
  <si>
    <t>220KV NIMRANA-KHUSHKHERA</t>
  </si>
  <si>
    <t>Maintained by NR-1 &amp; NR-II</t>
  </si>
  <si>
    <t>400KV DAD-PANIPAT-I</t>
  </si>
  <si>
    <t>220KV SIKAR-RATANGARH-I</t>
  </si>
  <si>
    <t>HVPNL</t>
  </si>
  <si>
    <t>220KV BHIWADI-MAU</t>
  </si>
  <si>
    <t xml:space="preserve">400KV DAD-PANIPAT-II  </t>
  </si>
  <si>
    <t>220KV SIKAR-RATANGARH-II</t>
  </si>
  <si>
    <t>220KV BHIWADI-REWARI-I</t>
  </si>
  <si>
    <t>400KV GURGAON-MANESAR-I</t>
  </si>
  <si>
    <t>220KV SIKAR-SIKAR(RJ)-I</t>
  </si>
  <si>
    <t>220KV BHIWADI-REWARI-II</t>
  </si>
  <si>
    <t>400KV GURGAON-MANESAR-II</t>
  </si>
  <si>
    <t>220KV SIKAR-SIKAR(RJ)-II</t>
  </si>
  <si>
    <t>220KV BHIWADI-BAWAL</t>
  </si>
  <si>
    <t>400KV JHATIKALA-BAMNOLI-I</t>
  </si>
  <si>
    <t xml:space="preserve">220KV HISAR-HISAR I/A-I </t>
  </si>
  <si>
    <t>220KV GURGAON-GURGAON-I</t>
  </si>
  <si>
    <t>400KV JHATIKALA-BAMNOLI-II</t>
  </si>
  <si>
    <t>220KV HISAR-HISAR I/A-II</t>
  </si>
  <si>
    <t>220KV GURGAON-GURGAON-II</t>
  </si>
  <si>
    <t>400KV JHATIKALA-MUNDKA-I</t>
  </si>
  <si>
    <t>220KV GURGAON-GURGAON-III</t>
  </si>
  <si>
    <t>400KV JHATIKALA-MUNDKA-II</t>
  </si>
  <si>
    <t>220KV GURGAON-GURGAON-IV</t>
  </si>
  <si>
    <t>400KV KANKROLI-BHINMAL</t>
  </si>
  <si>
    <t>400KV GURGAON-DAULTABAD-I</t>
  </si>
  <si>
    <t>400KV KANKROLI-JODHPUR</t>
  </si>
  <si>
    <t>400KV GORAKH-GORAKH-II</t>
  </si>
  <si>
    <t>400KV GURGAON-DAULTABAD-II</t>
  </si>
  <si>
    <t>400KV KANKROLI-CHITTOR(RJ)-I</t>
  </si>
  <si>
    <t>220 KV GURGAON-BADSHAHPUR-I</t>
  </si>
  <si>
    <t>400KV KANKROLI-RAPPC-II</t>
  </si>
  <si>
    <t>220 KV GURGAON-BADSHAHPUR-II</t>
  </si>
  <si>
    <t>400KV KANKROLI-ZERDA-I</t>
  </si>
  <si>
    <t>400KV &amp; 220KV ICT NR-I</t>
  </si>
  <si>
    <t>220 KV MANESAR-BADSHAHPUR-I</t>
  </si>
  <si>
    <t>400KV KOTA-BEAWAR</t>
  </si>
  <si>
    <t>315MVA ICT-I  BASSI</t>
  </si>
  <si>
    <t>400KV &amp; 220KV ICT NR-III</t>
  </si>
  <si>
    <t>220 KV MANESAR-BADSHAHPUR-II</t>
  </si>
  <si>
    <t>400KV KOTA-MERTA-I</t>
  </si>
  <si>
    <t>315MVA ICT-II BASSI</t>
  </si>
  <si>
    <t>220 KV MANESAR-MAU-I</t>
  </si>
  <si>
    <t>400KV KOTA-RAPPC</t>
  </si>
  <si>
    <t>500MVA ICT-III BASSI</t>
  </si>
  <si>
    <t>220 KV MANESAR-MAU-II</t>
  </si>
  <si>
    <t>400KV KOTESHWR-KHEP-I</t>
  </si>
  <si>
    <t>315MVA ICT-III BAWANA</t>
  </si>
  <si>
    <t>220 KV MANESAR-MAU-III</t>
  </si>
  <si>
    <t>400KV KOTESHWR-KHEP-II</t>
  </si>
  <si>
    <t>315MVA ICT-I  BHINMAL</t>
  </si>
  <si>
    <t>220 KV SONIPAT-MOHANA-I</t>
  </si>
  <si>
    <t>400KV KOTESHWR-TEHRI-I</t>
  </si>
  <si>
    <t>315MVA ICT-II BHINMAL</t>
  </si>
  <si>
    <t>220KV BAHADURGRH-NUNMAJRA-I</t>
  </si>
  <si>
    <t>400KV KOTESHWR-TEHRI-II</t>
  </si>
  <si>
    <t>315MVA ICT-I  BHIWADI</t>
  </si>
  <si>
    <t>220KV BAHADURGRH-NUNMAJRA-II</t>
  </si>
  <si>
    <t>400KV MBAD-MURADNGR</t>
  </si>
  <si>
    <t>315MVA ICT-II BHIWADI</t>
  </si>
  <si>
    <t>220KV HISAR-SRWL-I</t>
  </si>
  <si>
    <t>400KV MEERUT-BAGPAT-I</t>
  </si>
  <si>
    <t>315MVA ICT-III BHIWADI</t>
  </si>
  <si>
    <t>220KV HISAR-SRWL-II</t>
  </si>
  <si>
    <t>500MVA ICT-I  BLBGARH</t>
  </si>
  <si>
    <t>220KV HISAR-FATEHABAD-I</t>
  </si>
  <si>
    <t>315MVA ICT-II BLBGARH</t>
  </si>
  <si>
    <t>220KV HISAR-FATEHABAD-II</t>
  </si>
  <si>
    <t>400KV MEERUT-KOTESHWR-I</t>
  </si>
  <si>
    <t>315MVA ICT-III BLBGARH</t>
  </si>
  <si>
    <t>NTPC</t>
  </si>
  <si>
    <t>132KV SING-VINDH-RIH</t>
  </si>
  <si>
    <t>400KV MEERUT-KOTESHWR-II</t>
  </si>
  <si>
    <t>315MVA ICT-IV BLBGARH</t>
  </si>
  <si>
    <t>132KV SING-RENUSAGAR-PIPRI</t>
  </si>
  <si>
    <t xml:space="preserve">400KV MEERUT-MND-I </t>
  </si>
  <si>
    <t>400KV LUCKNOW-SHAHJHNPR-I</t>
  </si>
  <si>
    <t>315MVA ICT-I  GURGAON</t>
  </si>
  <si>
    <t>DTL</t>
  </si>
  <si>
    <t>400KV B'GARH-BAMNOLI-I</t>
  </si>
  <si>
    <t>400KV MEERUT-MND-II</t>
  </si>
  <si>
    <t>315MVA ICT-II  GURGAON</t>
  </si>
  <si>
    <t>400KV B'GARH-BAMNOLI-II</t>
  </si>
  <si>
    <t>400KV MEERUT-MND-III</t>
  </si>
  <si>
    <t>500MVA ICT-I JAIPUR(S)</t>
  </si>
  <si>
    <t>100MVA ICT-I  PITHORAGRH</t>
  </si>
  <si>
    <t>400KV MND-BAWANA-I</t>
  </si>
  <si>
    <t>400KV MEERUT-MND-IV</t>
  </si>
  <si>
    <t>500MVA ICT-II JAIPUR(S)</t>
  </si>
  <si>
    <t>100MVA ICT-II  PITHORAGRH</t>
  </si>
  <si>
    <t>400KV MND-BAWANA-II</t>
  </si>
  <si>
    <t>400KV MEERUT-MUZFRNGR</t>
  </si>
  <si>
    <t>315MVA ICT-I  KANKROLI</t>
  </si>
  <si>
    <t>220KV MND-S.WZRBD-I</t>
  </si>
  <si>
    <t xml:space="preserve">400KV MERTA-BEAWAR </t>
  </si>
  <si>
    <t>315MVA ICT-II KANKROLI</t>
  </si>
  <si>
    <t>220KV MND-S.WZRBD-II</t>
  </si>
  <si>
    <t xml:space="preserve">400KV NAVADA(HVPN)-GR.NOIDA </t>
  </si>
  <si>
    <t>315MVA ICT-III KANKROLI</t>
  </si>
  <si>
    <t>220KV MND-S.WZRBD-III</t>
  </si>
  <si>
    <t>400KV NIMRANA-MANESAR-I</t>
  </si>
  <si>
    <t>315MVA ICT-I  KOTA</t>
  </si>
  <si>
    <t>220KV MND-S.WZRBD-IV</t>
  </si>
  <si>
    <t>400KV NIMRANA-MANESAR-II</t>
  </si>
  <si>
    <t>315MVA ICT-II KOTA</t>
  </si>
  <si>
    <t>500MVA ICT-II  SHAHJHNPR</t>
  </si>
  <si>
    <t>220KV MND-NARELA-I</t>
  </si>
  <si>
    <t>400KV NIMRANA-SIKAR-I</t>
  </si>
  <si>
    <t>315MVA ICT-I  KOTPUTLI</t>
  </si>
  <si>
    <t>100MVA ICT-I  SITARGANJ</t>
  </si>
  <si>
    <t>220KV MND-NARELA-II</t>
  </si>
  <si>
    <t>400KV NIMRANA-SIKAR-II</t>
  </si>
  <si>
    <t>315MVA ICT-II  KOTPUTLI</t>
  </si>
  <si>
    <t>100MVA ICT-II SITARGANJ</t>
  </si>
  <si>
    <t>220KV MND-GOPALPUR-I</t>
  </si>
  <si>
    <t>400KV ROORKI-KASHIPUR-I</t>
  </si>
  <si>
    <t>315MVA ICT-I  MAHRANIBAG</t>
  </si>
  <si>
    <t>220KV MND-GOPALPUR-II</t>
  </si>
  <si>
    <t>400KV ROORKI-KASHIPUR-II</t>
  </si>
  <si>
    <t>315MVA ICT-II MAHRANIBAG</t>
  </si>
  <si>
    <t>220KV MBAG-SARITAVIHAR</t>
  </si>
  <si>
    <t>400KV ROORKI-MUZFRNGR</t>
  </si>
  <si>
    <t>500MVA ICT-III MAHRANIBAG</t>
  </si>
  <si>
    <t>220KV MBAG-LODHIROAD-I</t>
  </si>
  <si>
    <t>400KV ROORKI-RISHIKESH</t>
  </si>
  <si>
    <t>500MVA ICT-IV MAHRANIBAG</t>
  </si>
  <si>
    <t>220KV MBAG-LODHIROAD-II</t>
  </si>
  <si>
    <t>400KV SIKAR-RATANGARH-I</t>
  </si>
  <si>
    <t>400KV SING(NTPC)-ANPARA(UP)</t>
  </si>
  <si>
    <t>500MVA ICT-I  MANDOLA</t>
  </si>
  <si>
    <t>220KV MBAG-I P EXTN</t>
  </si>
  <si>
    <t>400KV SIKAR-RATANGARH-II</t>
  </si>
  <si>
    <t>500MVA ICT-II MANDOLA</t>
  </si>
  <si>
    <t>UPPCL</t>
  </si>
  <si>
    <t>220KV AGRA-SHAMSABD-I</t>
  </si>
  <si>
    <t>400KV MEERUT-BAGPAT-II</t>
  </si>
  <si>
    <t>500MVA ICT-III MANDOLA</t>
  </si>
  <si>
    <t>220KV AGRA-FEROZABAD</t>
  </si>
  <si>
    <t>400KV ROORKI-SAHARANPUR-I</t>
  </si>
  <si>
    <t>500MVA ICT-IV MANDOLA</t>
  </si>
  <si>
    <t>220KV BAGHPAT(PG)-BAGHPAT(UP)</t>
  </si>
  <si>
    <t>400KV ROORKI-SAHARANPUR-II</t>
  </si>
  <si>
    <t>500MVA ICT-I MANESAR</t>
  </si>
  <si>
    <t>220KV BAGHPAT-MURADNGR</t>
  </si>
  <si>
    <t>400KV RAPPC-CHITTOR(RJ)-I</t>
  </si>
  <si>
    <t>500MVA ICT-II MANESAR</t>
  </si>
  <si>
    <t>220KV BAGHPAT-SHAMLI</t>
  </si>
  <si>
    <t>315MVA ICT-I  MEERUT</t>
  </si>
  <si>
    <t>220KV GORAKH-BARHUA</t>
  </si>
  <si>
    <t>315MVA ICT-II MEERUT</t>
  </si>
  <si>
    <t>765KV ICT NR-III</t>
  </si>
  <si>
    <t>220KV GORAKH-BASTI</t>
  </si>
  <si>
    <t>315MVA ICT-III MEERUT</t>
  </si>
  <si>
    <t>765/400KV ICT-I  BALIA</t>
  </si>
  <si>
    <t>220KV LKO(PG)-Bakhsi Ka Talab</t>
  </si>
  <si>
    <t>500MVA ICT-IV MEERUT</t>
  </si>
  <si>
    <t>765/400KV ICT-II BALIA</t>
  </si>
  <si>
    <t>220KV LKO(PG)-CHINHAT</t>
  </si>
  <si>
    <t>400KV BAHADURGRH-BAWANA</t>
  </si>
  <si>
    <t>315MVA ICT-III  MUZFRNGR</t>
  </si>
  <si>
    <t>220 KV LKO(Pg)-LKO(Paigamau-UP)-I</t>
  </si>
  <si>
    <t>400KV BAHADURGRH-SONIPAT-I</t>
  </si>
  <si>
    <t>315MVA ICT-II NIMRANA</t>
  </si>
  <si>
    <t>220 KV LKO(Pg)-LKO(Paigamau-UP)-II</t>
  </si>
  <si>
    <t>400KV BAHADURGRH-SONIPAT-II</t>
  </si>
  <si>
    <t>400KV ALLAHABAD-MEJA(NTPC)-I</t>
  </si>
  <si>
    <t>315MVA ICT-I  ROORKI</t>
  </si>
  <si>
    <t>765/400KV ICT-I  FATEHPUR</t>
  </si>
  <si>
    <t>220KV  M'PURI-ETAH</t>
  </si>
  <si>
    <t>400KV BHIWANI-BAWANA</t>
  </si>
  <si>
    <t>315MVA ICT-II ROORKI</t>
  </si>
  <si>
    <t>765/400KV ICT-II FATEHPUR</t>
  </si>
  <si>
    <t>220KV  M'PURI-SIRSAGANJ-I</t>
  </si>
  <si>
    <t>400KV BHIWANI-BHIWANI(BBMB)</t>
  </si>
  <si>
    <t>315MVA ICT-I SIKAR</t>
  </si>
  <si>
    <t>220KV  M'PURI-M'PURI(UP)-II</t>
  </si>
  <si>
    <t>400KV BHIWANI-HISAR-I</t>
  </si>
  <si>
    <t>315MVA ICT-II  SIKAR</t>
  </si>
  <si>
    <t>765/400KV ICT-II  AGRA</t>
  </si>
  <si>
    <t>220KV  M'PURI-FEROZBD</t>
  </si>
  <si>
    <t>400KV BHIWANI-HISAR-II</t>
  </si>
  <si>
    <t>500MVA ICT-I  BAGPAT</t>
  </si>
  <si>
    <t>400KV  M'PURI-ORAI-I</t>
  </si>
  <si>
    <t>400KV BHIWANI-HISAR-III</t>
  </si>
  <si>
    <t>500MVA ICT-II BAGPAT</t>
  </si>
  <si>
    <t>765/400KV ICT-II  BAREILLY</t>
  </si>
  <si>
    <t>400KV  M'PURI-PARICHA-II</t>
  </si>
  <si>
    <t>400KV BHIWANI-JIND-I</t>
  </si>
  <si>
    <t>315MVA ICT-I  SAHARANPUR</t>
  </si>
  <si>
    <t>220KV MEERUT-GAJRAULA</t>
  </si>
  <si>
    <t>400KV BHIWANI-JIND-II</t>
  </si>
  <si>
    <t>315MVA ICT-II SAHARANPUR</t>
  </si>
  <si>
    <t>220KV MEERUT-NEHTAUR</t>
  </si>
  <si>
    <t xml:space="preserve">400KV FATEHABAD-HISAR </t>
  </si>
  <si>
    <t>220KV ORAI-KANPUR</t>
  </si>
  <si>
    <t>400KV BHIWADI-HISAR-II</t>
  </si>
  <si>
    <t>765/400KV ICT-II KANPUR(GIS)</t>
  </si>
  <si>
    <t>400KV PANKI-MURADNGR</t>
  </si>
  <si>
    <t>400KV BHIWADI-HISAR-III</t>
  </si>
  <si>
    <t>220KV SHAHJHNP-HARDOI</t>
  </si>
  <si>
    <t>400KV HISAR-BHIWANI(BBMB)</t>
  </si>
  <si>
    <t>220KV SAHARNPR- SAHARNPR(UP)</t>
  </si>
  <si>
    <t>400KV HISAR-KAITHAL-I</t>
  </si>
  <si>
    <t>400KV HISAR-KAITHAL-II</t>
  </si>
  <si>
    <t>400kv LINES of ER-1 in NR-III Availability</t>
  </si>
  <si>
    <t>NR-I Additional ICT from NR-II</t>
  </si>
  <si>
    <t>220KV SOHAWAL(PG) - SOHAWAL(UP)</t>
  </si>
  <si>
    <t>400KV KABULPR-BAHADURGRH</t>
  </si>
  <si>
    <t>315MVA ICT-I  BAHADURGARH</t>
  </si>
  <si>
    <t>NR-III HVDC SYSTEM / SVC</t>
  </si>
  <si>
    <t>220KV UNCHR-RBRLY-I</t>
  </si>
  <si>
    <t>400KV KABULPR-BHIWANI</t>
  </si>
  <si>
    <t>500MVA ICT-II BAHADURGARH</t>
  </si>
  <si>
    <t>220KV UNCHR-RBRLY-II</t>
  </si>
  <si>
    <t xml:space="preserve">315MVA ICT-I HISAR </t>
  </si>
  <si>
    <t>PTCUL</t>
  </si>
  <si>
    <t>220KV ROORKI-HARDWAR</t>
  </si>
  <si>
    <t xml:space="preserve">315MVA ICT-II HISAR </t>
  </si>
  <si>
    <t>220KV ROORKI--RAMNAGAR</t>
  </si>
  <si>
    <t>765 KV TRANS LINES NR-III</t>
  </si>
  <si>
    <t>315MVA ICT-III HISAR</t>
  </si>
  <si>
    <t>132KV SITARGNJ(PG)-SITARGNJ(PTCUL)</t>
  </si>
  <si>
    <t>765 KV TRANS LINES NR-I</t>
  </si>
  <si>
    <t>315MVA ICT-I  SONIPAT</t>
  </si>
  <si>
    <t>132KV PITHORAGRH-CHANDOK</t>
  </si>
  <si>
    <t>315MVA ICT-II SONIPAT</t>
  </si>
  <si>
    <t>132KV PITHORAGRH-ALMORA</t>
  </si>
  <si>
    <t>765KV BHIWANI-PHAGI(JPR)-I</t>
  </si>
  <si>
    <t>315MVA ICT-I  BHIWANI</t>
  </si>
  <si>
    <t>132KV PTRGRH-PTRGRH(PTCUL)</t>
  </si>
  <si>
    <t>765KV MEERUT-GR.NOIDA</t>
  </si>
  <si>
    <t>315MVA ICT-II BHIWANI</t>
  </si>
  <si>
    <t>POWERLINK</t>
  </si>
  <si>
    <t>765KV MOGA-BHIWANI</t>
  </si>
  <si>
    <t>500MVA ICT-I  JIND</t>
  </si>
  <si>
    <t>SASARAM HVDC B/B</t>
  </si>
  <si>
    <t>PLINK</t>
  </si>
  <si>
    <t>400KV LUCKNOW-GORAKH-I (PL)</t>
  </si>
  <si>
    <t>765KV JHATIKALA-BHIWANI</t>
  </si>
  <si>
    <t>500MVA ICT-II JIND</t>
  </si>
  <si>
    <t xml:space="preserve"> +/-140MVAR SVC-I  KANPUR</t>
  </si>
  <si>
    <t>400KV LUCKNOW-GORAKH-II (PL)</t>
  </si>
  <si>
    <t>765KV MEERUT-BHIWANI</t>
  </si>
  <si>
    <t xml:space="preserve"> +/-140MVAR SVC-II KANPUR</t>
  </si>
  <si>
    <t>400KV GRKHPR-MZFRPR-I (PL)</t>
  </si>
  <si>
    <t>765KV BHIWANI-PHAGI(JPR)-II</t>
  </si>
  <si>
    <t>400KV GRKHPR-MZFRPR-II (PL)</t>
  </si>
  <si>
    <t>765KV ICT NR-I</t>
  </si>
  <si>
    <t>765/400KV ICT-I  JHATIKALA</t>
  </si>
  <si>
    <t>BUS REACTORS NR-I</t>
  </si>
  <si>
    <t>765/400KV ICT-II  JHATIKALA</t>
  </si>
  <si>
    <t>SWITCABLE LINE REACTORS NR-III</t>
  </si>
  <si>
    <t>NR-II</t>
  </si>
  <si>
    <t>400KV DAD-M'KOTLA</t>
  </si>
  <si>
    <t>125MVAR B/Reactor-I BAGPAT</t>
  </si>
  <si>
    <t>765/400KV ICT-III  JHATIKALA</t>
  </si>
  <si>
    <t>400KV BAGHPAT-KAITHAL-I</t>
  </si>
  <si>
    <t>50MVAR B/Reactor-I BASSI</t>
  </si>
  <si>
    <t>765/400KV ICT-IV JHATIKALA</t>
  </si>
  <si>
    <t>AGRA 50MVAR S/R BHIWADI-I LINE</t>
  </si>
  <si>
    <t>400KV BAGHPAT-KAITHAL-II</t>
  </si>
  <si>
    <t>50MVAR B/Reactor-II BASSI</t>
  </si>
  <si>
    <t>765/400KV ICT-I  MEERUT</t>
  </si>
  <si>
    <t>ALLHBD 50MVAR S/R MNPR-I  LINE</t>
  </si>
  <si>
    <t>765KV MEERUT-MOGA</t>
  </si>
  <si>
    <t>50MVAR B/Reactor-III BASSI</t>
  </si>
  <si>
    <t>BUS REACTORS NR-III</t>
  </si>
  <si>
    <t>765/400KV ICT-II MEERUT</t>
  </si>
  <si>
    <t>ALLHBD 50MVAR S/R MNPR-II  LINE</t>
  </si>
  <si>
    <t>400KV SONIPAT-KURUKSHETRA-I</t>
  </si>
  <si>
    <t xml:space="preserve">LILO of 400KV MEERUT-KAITHAL-II at Baghpat </t>
  </si>
  <si>
    <t>125MVAR B/Reactor-IV BASSI</t>
  </si>
  <si>
    <t>765/400KV ICT-I  BHIWANI</t>
  </si>
  <si>
    <t>BARLLY  50MVAR S/R MND-I  LINE</t>
  </si>
  <si>
    <t>400KV SONIPAT-KURUKSHETRA-II</t>
  </si>
  <si>
    <t>80MVAR B/Reactor BHINMAL</t>
  </si>
  <si>
    <t>765/400KV ICT-II BHIWANI</t>
  </si>
  <si>
    <t>BARLLY  50MVAR S/R MND-II LINE</t>
  </si>
  <si>
    <t>400KV HISAR-MOGA-I</t>
  </si>
  <si>
    <t>80MVAR B/Reactor BHIWADI</t>
  </si>
  <si>
    <t>400KV HISAR-MOGA-II</t>
  </si>
  <si>
    <t>80MVAR B/Reactor BLBGARH</t>
  </si>
  <si>
    <t>400KV HISAR-MOGA-III</t>
  </si>
  <si>
    <t>125MVAR B/Reactor-I JAIPUR(S)</t>
  </si>
  <si>
    <t>125MVAR B/Reactor-II JAIPUR(S)</t>
  </si>
  <si>
    <t>GORAKH 50MVAR S/R LKO-I  LINE</t>
  </si>
  <si>
    <t>240MVAR B/Reactor-I JHATIKALA-765</t>
  </si>
  <si>
    <t>GORAKH 50MVAR S/R LKO-II LINE</t>
  </si>
  <si>
    <t>240MVAR B/Reactor-II JHATIKALA-765</t>
  </si>
  <si>
    <t>50MVAR B/Reactor KANKROLI</t>
  </si>
  <si>
    <t>SWITCABLE LINE REACTORS NR-I</t>
  </si>
  <si>
    <t>ER-I</t>
  </si>
  <si>
    <t>400KV BALIA-SASARAM</t>
  </si>
  <si>
    <t>125MVAR B/Reactor-II KANKROLI</t>
  </si>
  <si>
    <t>BHINML 50MVAR S/R KANKROLI</t>
  </si>
  <si>
    <t>GORAKH 80MVAR S/R Barh-I line</t>
  </si>
  <si>
    <t>765KV BALIA-GAYA</t>
  </si>
  <si>
    <t>80MVAR B/Reactor-I KOTA</t>
  </si>
  <si>
    <t>MEERUT 50MVAR S/R Kotesh-I  LINE</t>
  </si>
  <si>
    <t>GORAKH 80MVAR S/R Barh-II line</t>
  </si>
  <si>
    <t>400KV BARH- GRKHPR-I</t>
  </si>
  <si>
    <t>50MVAR B/Reactor-II KOTA</t>
  </si>
  <si>
    <t>MEERUT 50MVAR S/R Kotesh-II  LINE</t>
  </si>
  <si>
    <t>LUCKNW 240MVAR S/R BRLY Line</t>
  </si>
  <si>
    <t>400KV BARH- GRKHPR-II</t>
  </si>
  <si>
    <t>80MVAR B/Reactor-I KOTPUTLI</t>
  </si>
  <si>
    <t>765KV VARANASI-GAYA-II</t>
  </si>
  <si>
    <t>50MVAR B/Reactor MANDOLA</t>
  </si>
  <si>
    <t>2x50MVAR B/Reactor  BAREILLY</t>
  </si>
  <si>
    <t>400KV VARANASI-BIHARSHRF-I</t>
  </si>
  <si>
    <t>400KV VARANASI-BIHARSHRF-II</t>
  </si>
  <si>
    <t>125MVAR B/Reactor MANESAR</t>
  </si>
  <si>
    <t>VARANASI 240MVAR S/R KNP(GIS) ckt-1</t>
  </si>
  <si>
    <t>50MVAR B/Reactor MURADNGR</t>
  </si>
  <si>
    <t>PHAGI(JPR) 240MVAR S/R BHIWANI-I Line</t>
  </si>
  <si>
    <t>VARANASI 240MVAR S/R KNP(GIS) ckt-2</t>
  </si>
  <si>
    <t>80MVAR B/Reactor NIMRANA</t>
  </si>
  <si>
    <t>BHIWANI 240MVAR S/R MEERUT line</t>
  </si>
  <si>
    <t>KNP(GIS) 330MVAR S/R JHATIKRA ckt-1</t>
  </si>
  <si>
    <t>WR</t>
  </si>
  <si>
    <t>765KV AGRA-GWALIOR-I</t>
  </si>
  <si>
    <t>240MVAR B/Reactor-I PHAGI(JPR)-765</t>
  </si>
  <si>
    <t>330MVAR B/Reactor-III FTHPR-765</t>
  </si>
  <si>
    <t>PHAGI(JPR) 240MVAR S/R BHIWANI-II Line</t>
  </si>
  <si>
    <t>765KV AGRA-GWALIOR-II</t>
  </si>
  <si>
    <t>125MVAR B/Reactor ROORKEE</t>
  </si>
  <si>
    <t>765KV GWALIOR-PHAGI-I</t>
  </si>
  <si>
    <t>125MVAR B/Reactor-I RATANGRH(RJ)</t>
  </si>
  <si>
    <t xml:space="preserve"> SVC NR-I</t>
  </si>
  <si>
    <t>765KV GWALIOR-PHAGI-II</t>
  </si>
  <si>
    <t xml:space="preserve"> +400/-300MVAR SVC KANKROLI</t>
  </si>
  <si>
    <t>50MVAR B/Reactor-I SAHARANPUR</t>
  </si>
  <si>
    <t>ADANI</t>
  </si>
  <si>
    <t>400 KV BHIWANI-MHNDRGRH-I</t>
  </si>
  <si>
    <t>50MVAR B/Reactor-II SAHARANPUR</t>
  </si>
  <si>
    <t>400 KV BHIWANI-MHNDRGRH-II</t>
  </si>
  <si>
    <t>125MVAR B/Reactor-II SONIPAT</t>
  </si>
  <si>
    <t>PTUL</t>
  </si>
  <si>
    <t>400KV FATEHPUR- UNCHAHAR(NTPC) - I</t>
  </si>
  <si>
    <t>BUS REACTORS NR-I   From NR2</t>
  </si>
  <si>
    <t>400KV FATEHPUR- UNCHAHAR(NTPC) - II</t>
  </si>
  <si>
    <t>240MVAR B/Reactor-I BHIWANI</t>
  </si>
  <si>
    <t>240MVAR B/Reactor-II BHIWANI</t>
  </si>
  <si>
    <t>125MVAR B/Reactor Gorakhpur-I</t>
  </si>
  <si>
    <t>50MVAR B/Reactor HISAR</t>
  </si>
  <si>
    <t>125MVAR B/Reactor HISAR</t>
  </si>
  <si>
    <t>125MVAR Bus/eactor  JIND</t>
  </si>
  <si>
    <t>240MVAR B/Reactor-I  KANPUR(GIS)</t>
  </si>
  <si>
    <t>125MVAR B/Reactor SONIPAT</t>
  </si>
  <si>
    <t>240MVAR B/Reactor-II KANPUR(GIS)</t>
  </si>
  <si>
    <t>125MVAR B/Reactor KANPUR</t>
  </si>
  <si>
    <t xml:space="preserve"> SL.NO.</t>
  </si>
  <si>
    <t xml:space="preserve">ELEMENT </t>
  </si>
  <si>
    <t xml:space="preserve"> Element Name </t>
  </si>
  <si>
    <t>ID</t>
  </si>
  <si>
    <t>NR340004</t>
  </si>
  <si>
    <t>NR340009</t>
  </si>
  <si>
    <t>NR340010</t>
  </si>
  <si>
    <t>C</t>
  </si>
  <si>
    <t>220 KV TRANS LINES</t>
  </si>
  <si>
    <t>NR320001</t>
  </si>
  <si>
    <t>NR320002</t>
  </si>
  <si>
    <t>765/400KV ICT-II BAREILLY</t>
  </si>
  <si>
    <t>NR1ICT718</t>
  </si>
  <si>
    <t>765/400KV ICT-II VARANASI</t>
  </si>
  <si>
    <t>765/400kv ICT-I  KANPUR(GIS)</t>
  </si>
  <si>
    <t>765/400kv ICT-II KANPUR(GIS)</t>
  </si>
  <si>
    <t>NR1ICT70</t>
  </si>
  <si>
    <t>100MVA ICT-II PITHORAGRH</t>
  </si>
  <si>
    <t>100MVA ICT-I SITARGANJ</t>
  </si>
  <si>
    <t>HVDC AGRA-BNC</t>
  </si>
  <si>
    <t>TOTAL of HVDC POLE-I</t>
  </si>
  <si>
    <t>K</t>
  </si>
  <si>
    <t>HVDC BTB VINDHYACHAL</t>
  </si>
  <si>
    <t>HVDC BTB SASARAM</t>
  </si>
  <si>
    <t>NEDCB01</t>
  </si>
  <si>
    <t xml:space="preserve"> +/-500MW HVDC B/B SASARAM</t>
  </si>
  <si>
    <t>TOTAL FOR HVDC SASARAM</t>
  </si>
  <si>
    <t>NR1SVC02</t>
  </si>
  <si>
    <t>N</t>
  </si>
  <si>
    <t>NR1BRT56</t>
  </si>
  <si>
    <t>NR1SRT01</t>
  </si>
  <si>
    <t>AGRA 50MVAR S/R BHIWADI-Ckt-I</t>
  </si>
  <si>
    <t>NR1SRT04</t>
  </si>
  <si>
    <t>BARLLY  50MVAR S/R MND Ckt-I</t>
  </si>
  <si>
    <t>NR1SRT05</t>
  </si>
  <si>
    <t>BARLLY  50MVAR S/R MND Ckt-II</t>
  </si>
  <si>
    <t>LUCKNW 240MVAR S/R Bareilly Line</t>
  </si>
  <si>
    <t>NR3BRT01</t>
  </si>
  <si>
    <t>NR3BRT02</t>
  </si>
  <si>
    <t>NR3SRT01</t>
  </si>
  <si>
    <t>VARANASI 240MVAR S/R KNP(GIS)-1</t>
  </si>
  <si>
    <t>NR3SRT02</t>
  </si>
  <si>
    <t>VARANASI 240MVAR S/R KNP(GIS)-2</t>
  </si>
  <si>
    <t>NR3SRT03</t>
  </si>
  <si>
    <t>KNP(GIS) 330MVAR S/R JHATIKRA-1</t>
  </si>
  <si>
    <t>NR3BRT03</t>
  </si>
  <si>
    <t>OMST</t>
  </si>
  <si>
    <t>Sasaram HVDC B/B BLOCK-I</t>
  </si>
  <si>
    <t>Hand tripped on Voltage regulation as per NRLDC instruction. Agra=432kV</t>
  </si>
  <si>
    <t>Hand tripped on Voltage regulation as per NRLDC instruction. Agra=789kV</t>
  </si>
  <si>
    <t>400KV ALLAHABAD-MEJA(NTPC)-II</t>
  </si>
  <si>
    <t>NR340011</t>
  </si>
  <si>
    <t>HVDC BTB  TOTAL</t>
  </si>
  <si>
    <t>% (HVDC)</t>
  </si>
  <si>
    <t>NRNEDCP03</t>
  </si>
  <si>
    <t>800KV HVDC AGRA-APD POLE-III</t>
  </si>
  <si>
    <t>NRNEDCP04</t>
  </si>
  <si>
    <t>800KV HVDC AGRA-APD POLE-IV</t>
  </si>
  <si>
    <t>Hand tripped on Voltage regulation as per NRLDC instruction. Agra=430kV</t>
  </si>
  <si>
    <t>400KV BLBGRH-MAINPURI-I</t>
  </si>
  <si>
    <t>Hand tripped on Voltage regulation as per NRLDC instruction. Agra=429kV</t>
  </si>
  <si>
    <t>OSFD</t>
  </si>
  <si>
    <t>GOVC</t>
  </si>
  <si>
    <t>LPRD</t>
  </si>
  <si>
    <t>Blocked on Power regulation as per NRLDC instruction(reverse power flow)</t>
  </si>
  <si>
    <t>Hand tripped on Voltage regulation as per NRLDC instruction. Agra=786kV</t>
  </si>
  <si>
    <t>LPPT</t>
  </si>
  <si>
    <t>S/D availed for AMP work</t>
  </si>
  <si>
    <t>LEFT</t>
  </si>
  <si>
    <t>Hand tripped on Voltage regulation as per NRLDC instruction. Agra=788kV</t>
  </si>
  <si>
    <t>Tripped due to Converter T/F Differential Protection Operated at HVDC VINDHYACHAL.</t>
  </si>
  <si>
    <t>Hand tripped on Voltage regulation as per NRLDC instruction. Agra=428kV</t>
  </si>
  <si>
    <t>N-12</t>
  </si>
  <si>
    <t>SBBU</t>
  </si>
  <si>
    <t>NL-136</t>
  </si>
  <si>
    <t>NL-248</t>
  </si>
  <si>
    <t>N-486</t>
  </si>
  <si>
    <t>N-733</t>
  </si>
  <si>
    <t>Hand tripped on Voltage regulation as per NRLDC instruction. Agra=783kV</t>
  </si>
  <si>
    <t>NR376504</t>
  </si>
  <si>
    <t>765KV ALIGARH-JHATIKARA</t>
  </si>
  <si>
    <t>N-1584</t>
  </si>
  <si>
    <t>S/D availed for Retrofittment &amp; SCADA integration work at HVDC Agra</t>
  </si>
  <si>
    <t>NR376507</t>
  </si>
  <si>
    <t>765KV ALIGARH-GR.NOIDA</t>
  </si>
  <si>
    <t>NR376509</t>
  </si>
  <si>
    <t>N-2453</t>
  </si>
  <si>
    <t>N-2553</t>
  </si>
  <si>
    <t>N-2557</t>
  </si>
  <si>
    <t>NL-1252</t>
  </si>
  <si>
    <t>Blocked on Power regulation as per NLDC instruction(due to Coal based farakkha S/S is dead)</t>
  </si>
  <si>
    <t>LNCC</t>
  </si>
  <si>
    <t>N-2778</t>
  </si>
  <si>
    <t>S/D availed by UPPCL for LILO work at New 220kV C.G.City S/S.</t>
  </si>
  <si>
    <t>NR376505</t>
  </si>
  <si>
    <t>765KV KANPUR(GIS)-ALIGARH</t>
  </si>
  <si>
    <t>765KV AGRA-ALIGARH</t>
  </si>
  <si>
    <t>NR376506</t>
  </si>
  <si>
    <t>765KV ORAI-ALIGARH-II</t>
  </si>
  <si>
    <t>NR376508</t>
  </si>
  <si>
    <t>400KV ORAI-ORAI(UP)-I</t>
  </si>
  <si>
    <t>400KV Kanpur(GIS)-Allahabad-1</t>
  </si>
  <si>
    <t>400KV Kanpur(GIS)-Allahabad-2</t>
  </si>
  <si>
    <t>400KV ORAI-ORAI(UP)-II</t>
  </si>
  <si>
    <t>765KV ORAI-ALIGARH-I</t>
  </si>
  <si>
    <t>NR3ICT05</t>
  </si>
  <si>
    <t>1000MVA ICT-1 ORAI(GIS)</t>
  </si>
  <si>
    <t>NR3ICT06</t>
  </si>
  <si>
    <t>1000MVA ICT-2 ORAI(GIS)</t>
  </si>
  <si>
    <t>Tripped due to DC over current protection operated.</t>
  </si>
  <si>
    <t>Tripped dueto DC Over current protection operated.</t>
  </si>
  <si>
    <t>Tripped due to operation of DC over current protection</t>
  </si>
  <si>
    <t>NL-1360</t>
  </si>
  <si>
    <t>Blocked for voltage regulation as per NLDC instruction</t>
  </si>
  <si>
    <t>NL-10</t>
  </si>
  <si>
    <t>N-982</t>
  </si>
  <si>
    <t>S/D availed by ER-1 for Shifting of line to pile foundation at loc no 1787.</t>
  </si>
  <si>
    <t>NL-1016</t>
  </si>
  <si>
    <t>N-719</t>
  </si>
  <si>
    <t>N-983</t>
  </si>
  <si>
    <t>kept Blocked on voltage regulation. Readiness sent via email on dtd 20.04.18</t>
  </si>
  <si>
    <t>Tripped on DC line fault. FD: 456.9kM from Agra. Tower No 3208/A-7(57/1). Fault in lucknow jurisdiction.</t>
  </si>
  <si>
    <t>NL-1185</t>
  </si>
  <si>
    <t>Blocked to attend spark on in Bus Isolator of Bus-I sectionalizer at BNC end.</t>
  </si>
  <si>
    <t>Tripped due to spare transformer isolator status intermidiate alarm at Ballia</t>
  </si>
  <si>
    <t>Transient fault. FD: 394.895kM from Bhiwadi. Fault in Kanpur TL jurisdiction.</t>
  </si>
  <si>
    <t>Emergency hand tripped due to heavy sparking in smoothening reactor</t>
  </si>
  <si>
    <t>A/R operated successfully from both end due to DC transient earth fault,F.D.=387.6km from Rihand, F.D.=427.4km from Dadri (Kanpur Jurisdiction)</t>
  </si>
  <si>
    <t>Transient DC earth fault. FD: 786.08kM from Rihand and 28.92kM from dadri. Fault in NR-1 jurisdiction.</t>
  </si>
  <si>
    <t>Transient DC earth fault. FD: 785.95kM from Rihand and 29.05kM from dadri. Fault in NR-1 jurisdiction.</t>
  </si>
  <si>
    <t>Transient fault. FD: 735.4kM from Rihand and 79.6kM from Dadri. Fault in NR-1 jurisdiction.</t>
  </si>
  <si>
    <t>A/R operated successfully from both end due to DC transient earth fault,F.D.=761.58km from Rihand, F.D.=53.42km from Dadri (NR-1 Jurisdiction)</t>
  </si>
  <si>
    <t>A/R operated successfully from both end due to DC transient earth fault,F.D.=564.77km from Rihand, F.D.=250.23km from Dadri (Mainpuri Jurisdiction)</t>
  </si>
  <si>
    <t>Transient DC earth fault. FD: 755.25kM from Rihand and 59.75kM from dadri. Fault in NR-1 jurisdiction.</t>
  </si>
  <si>
    <t>Transient DC earth fault. FD: 641.96kM from Rihand and 173.04kM from dadri. Fault in Mainpuri jurisdiction.</t>
  </si>
  <si>
    <t>Transient fault. FD: 320.65kM from Rihand and 494.35kM from Dadri. Fault in Allahabad jurisdiction.</t>
  </si>
  <si>
    <t>N-645</t>
  </si>
  <si>
    <t>Emergency S/D availed to remove rope between location No 18 and 19 which fell down on conductor due to heavy storm.</t>
  </si>
  <si>
    <t>Tripped due to heavy storm on  Y-N fault , F.D.=12.7KM from Agra, F.C.= 10KAmp at Agra.</t>
  </si>
  <si>
    <t>SEFT</t>
  </si>
  <si>
    <t>Tripped due to Bus Bar- 1&amp;2 differential protection operated due to GIS fault at Aligarh (GIS) S/S.</t>
  </si>
  <si>
    <t>N-263</t>
  </si>
  <si>
    <t>N-322</t>
  </si>
  <si>
    <t>Hand tripped on Voltage regulation as per NRLDC instruction. Agra=792kV</t>
  </si>
  <si>
    <t>N-446</t>
  </si>
  <si>
    <t>N-746</t>
  </si>
  <si>
    <t>N-973</t>
  </si>
  <si>
    <t>N-1259</t>
  </si>
  <si>
    <t>Hand tripped on Voltage regulation as per NRLDC instruction. Agra=781kV</t>
  </si>
  <si>
    <t>N-1411</t>
  </si>
  <si>
    <t>N-2392</t>
  </si>
  <si>
    <t>N-2487</t>
  </si>
  <si>
    <t>N-144</t>
  </si>
  <si>
    <t>N-509</t>
  </si>
  <si>
    <t>Hand tripped on Voltage regulation as per NRLDC instruction. Agra=797kV</t>
  </si>
  <si>
    <t>N-839</t>
  </si>
  <si>
    <t>Hand tripped on Voltage regulation as per NRLDC instruction. Agra=787kV</t>
  </si>
  <si>
    <t>N-1512</t>
  </si>
  <si>
    <t>Hand tripped on Voltage regulation as per NRLDC instruction. Agra=791kV</t>
  </si>
  <si>
    <t>N-1639</t>
  </si>
  <si>
    <t>S/D availed for completion of balance stringing and final shifting of line to new section for completion of diversion for DFCC.</t>
  </si>
  <si>
    <t>N-2439</t>
  </si>
  <si>
    <t>Hand tripped on Voltage regulation as per NRLDC instruction. Agra=796kV</t>
  </si>
  <si>
    <t>N-2597</t>
  </si>
  <si>
    <t>765KV ALIGARH-JHATIKRA-I</t>
  </si>
  <si>
    <t>Tripped due to B-N fault during heavy thunderstorm. FD: Aligarh-96.7km, Jhatikara-54km. FC: Aligarh-6.4KA, Jhatikara-11.2KA. Fault in NR-1 jurisdiction.</t>
  </si>
  <si>
    <t>765KV KANPUR(GIS)-ALIGARH-I</t>
  </si>
  <si>
    <t>Tripped only from Kanpur end due to DT received</t>
  </si>
  <si>
    <t>SICT</t>
  </si>
  <si>
    <t>Tripped due to DT received at Aligarh end caused by operation of PRD of its B-Phase line reactor at Orai end.Line charged without line reactor at Orai.</t>
  </si>
  <si>
    <t>N-1829</t>
  </si>
  <si>
    <t>S/D taken for taking its L/R at Orai end into service</t>
  </si>
  <si>
    <t>Tripped due to B-N fault during heavy thunderstorm. FD: Orai-247.79km, FC: Orai-1.3KA</t>
  </si>
  <si>
    <t>Tripped due to DT received at Aligarh end caused by operation of PRD of its Y-Phase line reactor at Orai end.Line charged without line reactor at Orai.</t>
  </si>
  <si>
    <t>N-1947</t>
  </si>
  <si>
    <t>N-1107</t>
  </si>
  <si>
    <t>Hand tripped on Voltage regulation as per NRLDC instruction. Kanpur=812kV</t>
  </si>
  <si>
    <t>Tripped due to R-phase Pantograph isolator broken at Agra (UP). Fault in UPPCL jurisdiction.</t>
  </si>
  <si>
    <t>N-632</t>
  </si>
  <si>
    <t>Emergency S/D availed by UPPCL for attending R-phase broken Pantograph isolator at Agra (UP).</t>
  </si>
  <si>
    <t>Tripped due to heavy storm on  B-N fault, F.D.= 13KM from Agra(UP), F.C.= 5.07KAMP at fatehabad, The fault was in Agra juridiction. Tower No 36B ,36C, 36D, 37 are damaged.</t>
  </si>
  <si>
    <t>Tripped due to Heavy storm on B-N fault, F.D.= 14KM from Agra, F.C.= 13KAMP.Fault in Agra jurisdiction. Tower No 36B, 36C, 36D ,37 are damaged.</t>
  </si>
  <si>
    <t>Emergency Hand tripped due to hot spot in R-phase isolator of L/R at Agra.</t>
  </si>
  <si>
    <t>N-1896</t>
  </si>
  <si>
    <t>Hand tripped on Voltage regulation as per NRLDC instruction. Agra=431kV</t>
  </si>
  <si>
    <t>N-2220</t>
  </si>
  <si>
    <t>N-2668</t>
  </si>
  <si>
    <t>Hand tripped on Voltage regulation as per NRLDC instruction. Agra=435kV</t>
  </si>
  <si>
    <t>N-552</t>
  </si>
  <si>
    <t>Hand tripped on Voltage regulation as per NRLDC instruction. Agra=433kV</t>
  </si>
  <si>
    <t>N-1007</t>
  </si>
  <si>
    <t>N-2638</t>
  </si>
  <si>
    <t>Tripped on  B-N fault, F.D.= 172.7KM from Agra end and 20.56kM from BASSI end, F.C.= 2.19KAMP at Agra and 11.03kAmp at Bassi end. The fault was in NR-1 juridiction.</t>
  </si>
  <si>
    <t>N-1412</t>
  </si>
  <si>
    <t>Hand tripped on Voltage regulation as per NRLDC instruction. Agra=434kV</t>
  </si>
  <si>
    <t>N-2488</t>
  </si>
  <si>
    <t>N-2289</t>
  </si>
  <si>
    <t>N-1511</t>
  </si>
  <si>
    <t>N-2219</t>
  </si>
  <si>
    <t>N-2287</t>
  </si>
  <si>
    <t>Tripped due to B-N fault, F.D.= 30KM from Agra, F.C.= 16KAMP, The fault was in UPPTCL juridiction.</t>
  </si>
  <si>
    <t>Tripped due to heavy thunder storm and rain and black out of Meza S/s due to tripping of all asociated feeder at Meza S/S.</t>
  </si>
  <si>
    <t>N-909</t>
  </si>
  <si>
    <t>Hand tripped on Voltage regulation as per NRLDC instruction. ALLD=430kV</t>
  </si>
  <si>
    <t>N-1270</t>
  </si>
  <si>
    <t>Hand tripped on Voltage regulation as per NRLDC instruction. Allahabad=432kV</t>
  </si>
  <si>
    <t>N-1887</t>
  </si>
  <si>
    <t>Hand tripped on Voltage regulation as per NRLDC instruction. Allahabad=426kV</t>
  </si>
  <si>
    <t>Tripped due to DT received at Allahabad end caused by problem at Meja(NTPC) end.</t>
  </si>
  <si>
    <t>N-905</t>
  </si>
  <si>
    <t>N-1544</t>
  </si>
  <si>
    <t>Taken under emergency S/D for isolating lockout breaker no 404(main bay of FTP-3) at Allahabad</t>
  </si>
  <si>
    <t>Tripped due to bus fault at Bareilly(UP) end.</t>
  </si>
  <si>
    <t>Bus bar protection operated at Bareilly(UP) end.</t>
  </si>
  <si>
    <t>Tripped due to R-N fault,F.D.=279km from Bareily,F.C.=1.83KA(UPPCL Jurisdiction)</t>
  </si>
  <si>
    <t>Tripped due to R-N fault,F.D.=279km from Bareily,F.C.=1.839KA(UPPCL Jurisdiction)</t>
  </si>
  <si>
    <t>N-1669</t>
  </si>
  <si>
    <t>S/D availed for attending hot spot in line isolator at Moradabad(UP) end.</t>
  </si>
  <si>
    <t>N-2178</t>
  </si>
  <si>
    <t>Emergency S/D availed by UPPCL to attend sparking in Y Ph wave trap at their end.</t>
  </si>
  <si>
    <t>Tripped due to B-N fault,F.D.=12.33km from Bareily,F.C.=14.03KA(Bareily Jurisdiction)</t>
  </si>
  <si>
    <t>Tripped due to B-N fault,F.D.=27.75km from Bareily,F.C.=9.025KA(Bareily Jurisdiction)</t>
  </si>
  <si>
    <t>400KV BARLY-KASHIPUR-II</t>
  </si>
  <si>
    <t>N-2601</t>
  </si>
  <si>
    <t>Tripped on  B-N fault, F.D.= 19.51KM from BRLY end, F.C.= 11.03KAMP at BRLY end, The fault was in BRLY TL juridiction.</t>
  </si>
  <si>
    <t>Hand tripped on Voltage regulation as per NRLDC instruction. MNP=430kV</t>
  </si>
  <si>
    <t>N-511</t>
  </si>
  <si>
    <t>Hand tripped on Voltage regulation as per NRLDC instruction. Mainpuri=426kV</t>
  </si>
  <si>
    <t>N-837</t>
  </si>
  <si>
    <t>Tripped on B-N fault. Maninpuri=171.4kM(Tripped) and 169.9kM(A/R), 2.55kA(A/R) and 2.32kA(tripped). Fault in NR-1 jurisdiction.</t>
  </si>
  <si>
    <t>N-1267</t>
  </si>
  <si>
    <t>Hand tripped on Voltage regulation as per NRLDC instruction. Mainpuri=430kV</t>
  </si>
  <si>
    <t>N-2085</t>
  </si>
  <si>
    <t>N-2299</t>
  </si>
  <si>
    <t>Hand tripped on Voltage regulation as per NRLDC instruction. Mainpuri-430kV</t>
  </si>
  <si>
    <t>N-2441</t>
  </si>
  <si>
    <t>Hand tripped on Voltage regulation as per NRLDC instruction. MNPR=430kV</t>
  </si>
  <si>
    <t>N-2842</t>
  </si>
  <si>
    <t>N-2958</t>
  </si>
  <si>
    <t>Hand tripped on Voltage regulation as per NRLDC instruction. Mainpuri=422kV</t>
  </si>
  <si>
    <t>N-1105</t>
  </si>
  <si>
    <t>Hand tripped on Voltage regulation as per NRLDC instruction. Mainpuri=427kV</t>
  </si>
  <si>
    <t>N-1243</t>
  </si>
  <si>
    <t>Hand tripped on Voltage regulation as per NRLDC instruction. Mainpuri=431kV</t>
  </si>
  <si>
    <t>N-1864</t>
  </si>
  <si>
    <t>N-1429</t>
  </si>
  <si>
    <t>Taken under S/D to take L/R into service</t>
  </si>
  <si>
    <t>Tripped due to B-N fault. FD: KNP-43.61km, FC: KNP-9.69KA. Fault in Auraiya TL group jurisdiction</t>
  </si>
  <si>
    <t>Tripped due to R-N fault during heavy thunderstorm. FD: KNP-356.1km, FC: KNP-1.34KA. Fault in NR-1 jurisdiction.</t>
  </si>
  <si>
    <t>A/R successfully on B-N fault. F.D.=147KM from Kanpur &amp; 247.4KM from Ballabhgarh. F.C.= 2.8KAmp at Kanpur &amp; 1.9KAmp at Ballabhgarh, The fault was in Mainpuri juridiction.</t>
  </si>
  <si>
    <t>S/D availed by NR-1 for diversion of line due to newly constructed eastern periphery road of NHAI.</t>
  </si>
  <si>
    <t>A/R on  B-N fault, F.D.= 226KM from KNP and 139kM from BLB end, F.C.= 1.6KAMP at KNP and 2.4kAmp at BLB end, The fault was in Mainpuri juridiction.</t>
  </si>
  <si>
    <t>N-2617</t>
  </si>
  <si>
    <t>Tripped on  B-N fault, F.D.= 33.5KM from KNP and 324kM from BLB end, F.C.= 9.26KAMP at KNP and 1.3kAmp at BLB end, The fault was in Kanpur TL juridiction.</t>
  </si>
  <si>
    <t>Hand tripped on Voltage regulation as per NRLDC instruction. Kanpur=418kV</t>
  </si>
  <si>
    <t>Tripped due to Y-N fault. F.D.= 63.6KM from Lucknow(PG), F.C.= 3.193KAmp at Lucknow(PG). The fault was in UPPCL juridiction</t>
  </si>
  <si>
    <t>Emergency S/D availed by UPPCL for atteding hot spot on jumper at loc no 371B</t>
  </si>
  <si>
    <t>Tripped on Y-B fault due to heavy thunderstorm. FD: Shahajahapur-169.7km. FC: Shahajahapur-Y-2.2KA, B-2.3KA. Fault in Lucknow jurisdiction</t>
  </si>
  <si>
    <t>N-462</t>
  </si>
  <si>
    <t>S/D taken for replacement of B Ph CVT due to drift in CVT secondary voltage more than 4 volts as compared to other phases</t>
  </si>
  <si>
    <t>Tripped only from UPPCL sultanpur end due to problem at their end</t>
  </si>
  <si>
    <t xml:space="preserve">Tripped due to Y-B fault. FD: LKO- 18.2km, FC: LKO- Y-17.39KA, B-17.40KA. </t>
  </si>
  <si>
    <t>N-351</t>
  </si>
  <si>
    <t>Emergency S/D availed by UPPCL for testing work at their end.</t>
  </si>
  <si>
    <t>N-2384</t>
  </si>
  <si>
    <t>Emergency S/D availed by UPPCL to attend heavy leakage of oil from  R phase CT and hot point on Bus side CT clamp of Rphase CT at Sultanpur end(UPPCl end).</t>
  </si>
  <si>
    <t>Tripped due to R-Y ph fault,F.D.=26.64km from Lucknow,F.C.-Ir=12.71KA,Iy=12.72KA,F.D.=37.9km from Unnao(Lucknow jurisdiction)</t>
  </si>
  <si>
    <t>Tripped only from Singrauli (NTPC) end on Y-N fault, F.D.= 22.4KM from Allahabad, F.C.= 12.1KAmp at Allahabad</t>
  </si>
  <si>
    <t xml:space="preserve">Tripped on R-N fault. FD:142.6kM from Lucknow(UP) FC:2.39kA at Lucknow(UP). Fault in Allahabad jurisdiction. </t>
  </si>
  <si>
    <t>N-2772</t>
  </si>
  <si>
    <t>Diverson of Line for MUNPL ( Meza Urza Nigam Ltd.) at Allahabad of existing Singarauli-Lucknow line on account of Railway siding construction work.</t>
  </si>
  <si>
    <t>Tripped due to CT blast of 400KV Rihand-Rihand-1 at Rihand(NTPC)</t>
  </si>
  <si>
    <t>N-223</t>
  </si>
  <si>
    <t>S/D taken by UPPTCL for AMP &amp; replacement of old and outlived CTs , LA and CVTs at Sarnath end.</t>
  </si>
  <si>
    <t>Emergency S/D availed by UPPCL for attending oil leakage in R-phase line CT at their end.</t>
  </si>
  <si>
    <t>N-170</t>
  </si>
  <si>
    <t>S/D taken by UPPCL to attend hot spot at their end</t>
  </si>
  <si>
    <t>220kV AURAIYA-SIKANDARA-I</t>
  </si>
  <si>
    <t>N-2590</t>
  </si>
  <si>
    <t>S/D/ availed by Powergrid for testing work</t>
  </si>
  <si>
    <t>Tripped due to over voltage at Dhauliganga</t>
  </si>
  <si>
    <t>Tripped on Over voltage protection.</t>
  </si>
  <si>
    <t>N-2692</t>
  </si>
  <si>
    <t>S/D availed by NHPC for testing of protection Relay at their end.</t>
  </si>
  <si>
    <t>N-2787</t>
  </si>
  <si>
    <t>S/D availed by Dhauliganga (NHPC) for maintenance &amp; relay work</t>
  </si>
  <si>
    <t>N-2941</t>
  </si>
  <si>
    <t>S/D availed by NHPC for testing work at their end</t>
  </si>
  <si>
    <t>N-3027</t>
  </si>
  <si>
    <t>Tripped due to over voltage at Dhauliganga and DT received at Pithoragarh end.</t>
  </si>
  <si>
    <t>N-1602</t>
  </si>
  <si>
    <t>Hand tripped on Voltage regulation as per NRLDC instruction. Pithoragarh=236kV.</t>
  </si>
  <si>
    <t>N-2295</t>
  </si>
  <si>
    <t>Hand tripped on Voltage regulation as per NRLDC instruction. D'Ganga=239kV</t>
  </si>
  <si>
    <t>N-2462</t>
  </si>
  <si>
    <t>N-2576</t>
  </si>
  <si>
    <t>Tripped due to Bus fault at Fatehpur (UP) end.</t>
  </si>
  <si>
    <t>N-325</t>
  </si>
  <si>
    <t xml:space="preserve">Emergency S/D availed by UPPCL to attend hot spot /sparking at their end. </t>
  </si>
  <si>
    <t xml:space="preserve">Tripped on R-Y fault.FD:0.5kM from Fatehpur FC:Iy=15.76kA, Ir=15.4kA. Tripped due to UPPCL working on New 220kV Fatehpur(PG)-Sarh 1&amp;2 line tower and earth wire fallen on 220KV FATEHPUR-FTHPR(UP)-II. </t>
  </si>
  <si>
    <t>N-1295</t>
  </si>
  <si>
    <t>Emergency S/D availed by UPPCL for attending hot spot in Y-phase CT at Fatehpur(UP) end.</t>
  </si>
  <si>
    <t>Tripped due to R-N fault. FD: 54.2kM from Fatehpur. FC:2.97kA at Fatehpur. Fault in UPPCL jurisdiction.</t>
  </si>
  <si>
    <t>Tripped due to  R-N fault. FD: 9.5kM from Fatehpur. FC: 6.05kA at Fatehpur. Fault in UPPCL jurisdiction.</t>
  </si>
  <si>
    <t>N-2852</t>
  </si>
  <si>
    <t>S/D availed by UPPCL for General maintenance --diversion of line (Tower erection &amp; stringing) for DFCC at Sarsaul</t>
  </si>
  <si>
    <t>Tripped due to  B-N fault. FD: 39.5kM from Fatehpur and 41 kM from Naubasta(UP) end. FC: 3.6kA at Fatehpur. Fault in UPPCL jurisdiction.</t>
  </si>
  <si>
    <t>Tripped on B-N fault. F.D.=7.6KM from Fatehpur, F.C.= 2.5KAmp. The fault was in UPPTCL juridiction.</t>
  </si>
  <si>
    <t>Tripped due to R-N fault. FD:73kM from Fatehpur. Fault in UPPCL jurisidiction.</t>
  </si>
  <si>
    <t>N-2853</t>
  </si>
  <si>
    <t>N-2637</t>
  </si>
  <si>
    <t>Tripped on  B-N fault, F.D.= 71KM from KNP and 116.4kM from MNP end, F.C.= 2.3KAMP at KNP and 11.49kAmp at MNP end, The fault was in UPPCL juridiction.</t>
  </si>
  <si>
    <t>N-1096</t>
  </si>
  <si>
    <t>Hand tripped on Voltage regulation as per NRLDC instruction. Pithoragarh=240kV</t>
  </si>
  <si>
    <t>N-1180</t>
  </si>
  <si>
    <t xml:space="preserve">Hand tripped on Voltage regulation as per NRLDC instruction. </t>
  </si>
  <si>
    <t>N-1403</t>
  </si>
  <si>
    <t>Hand tripped on Voltage regulation as per NRLDC instruction. Pithoragarh=233KV</t>
  </si>
  <si>
    <t>N-488</t>
  </si>
  <si>
    <t>Emergency S/D availed for atteding hot spot in line isolator at CB Ganj</t>
  </si>
  <si>
    <t>Tripped due to B-N fault. FD: Sitarganj-56.45km, FC: Sitarganj-1.564KA. Fault in Bareilly TL jurisdiction.</t>
  </si>
  <si>
    <t>Tripped only from Bareily(UP) end due to problem at their end</t>
  </si>
  <si>
    <t>Tripped due to broken of Y ph jumper at Bareily(UP) end</t>
  </si>
  <si>
    <t>N-2185</t>
  </si>
  <si>
    <t>Emergency S/D availed by UPPCL to attend highly damaged R &amp; Y Ph jumper at their end.</t>
  </si>
  <si>
    <t>Tripped due to CB problem at Tanakpur end.</t>
  </si>
  <si>
    <t>N-1906</t>
  </si>
  <si>
    <t>E/S/D taken by UPPCL for attending heavy sparking in line isolator at Bareily(UP) end</t>
  </si>
  <si>
    <t>N-889</t>
  </si>
  <si>
    <t xml:space="preserve">Breaker opened at Sitarganj end as requested by Tanakpur as Tanakpur S/S was dead. </t>
  </si>
  <si>
    <t>Tripped only from NHPC/Tanakpur end due to problem at their end</t>
  </si>
  <si>
    <t>N-95</t>
  </si>
  <si>
    <t>S/D availed for AMP work and neutral jumper modification work</t>
  </si>
  <si>
    <t>765/400KV ICT-I  ORAI</t>
  </si>
  <si>
    <t>N-1018</t>
  </si>
  <si>
    <t xml:space="preserve">Emergency S/D availed to attend leakage on top of tank pipe line of R-phase unit of ICT-1  and mog alarm has appeared. </t>
  </si>
  <si>
    <t>N-243</t>
  </si>
  <si>
    <t>S/D availed for AMP work.</t>
  </si>
  <si>
    <t>N-232</t>
  </si>
  <si>
    <t>Tripped due to buchholz relay operation</t>
  </si>
  <si>
    <t>N-454</t>
  </si>
  <si>
    <t>N-332</t>
  </si>
  <si>
    <t>GOFC</t>
  </si>
  <si>
    <t>Tripped due to over flux</t>
  </si>
  <si>
    <t>Tripped due to over flux relay operated.</t>
  </si>
  <si>
    <t>Tripped on Over Fluxing protection.</t>
  </si>
  <si>
    <t>330MVAR B/Reactor-I ALIGARH</t>
  </si>
  <si>
    <t>330MVAR B/Reactor-II ALIGARH</t>
  </si>
  <si>
    <t>N-2146</t>
  </si>
  <si>
    <t>Hand tripped on Voltage regulation as per NRLDC instruction. Fatehpur=734kV</t>
  </si>
  <si>
    <t>N-1943</t>
  </si>
  <si>
    <t>Hand tripped on Voltage regulation as per NRLDC instruction. Agra=758kV</t>
  </si>
  <si>
    <t>N-2334</t>
  </si>
  <si>
    <t>Hand tripped on Voltage regulation as per NRLDC instruction. Bareilly=753kV</t>
  </si>
  <si>
    <t>N-2651</t>
  </si>
  <si>
    <t>Hand tripped on Voltage regulation as per NRLDC instruction. Bareilly=754kV</t>
  </si>
  <si>
    <t>Hand tripped on Voltage regulation as per NRLDC instruction. Bareilly=399kV</t>
  </si>
  <si>
    <t>N-2143</t>
  </si>
  <si>
    <t>Hand tripped on Voltage regulation as per NRLDC instruction. Bareilly=398kV</t>
  </si>
  <si>
    <t>Hand tripped on Voltage regulation as per NRLDC instruction. Bareilly=393kV</t>
  </si>
  <si>
    <t>ELEMENT ID</t>
  </si>
  <si>
    <t>Element name</t>
  </si>
  <si>
    <t>Total LINE length</t>
  </si>
  <si>
    <t>765KV AGRA-JHATIKARA</t>
  </si>
  <si>
    <t>765KV AGRA-Gr Noida</t>
  </si>
  <si>
    <t>765KV BALLIA-VARANASI</t>
  </si>
  <si>
    <t>NR140001</t>
  </si>
  <si>
    <t>400KV AGRA-AGRA(UP)-I</t>
  </si>
  <si>
    <t>765KV FATEHPUR-AGRA-1</t>
  </si>
  <si>
    <t>765KV FATEHPUR-AGRA-2</t>
  </si>
  <si>
    <t>765KV GAYA-VARANASI-I (OLD FTP-GAYA)</t>
  </si>
  <si>
    <t>765KV GWALIOR-AGRA I</t>
  </si>
  <si>
    <t>765KV GWALIOR-AGRA II</t>
  </si>
  <si>
    <t>765KV KANPUR-JHATIKARA</t>
  </si>
  <si>
    <t>765KV KANPUR-VARANASI-I</t>
  </si>
  <si>
    <t>765KV KANPUR-VARANASI-II</t>
  </si>
  <si>
    <t>765KV GAYA-VARANASI-II</t>
  </si>
  <si>
    <t>765KV GAYA-BALIA</t>
  </si>
  <si>
    <t>Total 17 765KV Lines</t>
  </si>
  <si>
    <t>AGRA-FATEHABAD(UP)-I</t>
  </si>
  <si>
    <t>FATEHABAD(UP)-AGRA(UP)-I</t>
  </si>
  <si>
    <t xml:space="preserve">AGRA-AGRA-(UP)-II </t>
  </si>
  <si>
    <t>AURAIYA-AGRA-I</t>
  </si>
  <si>
    <t>AURAIYA-AGRA-II</t>
  </si>
  <si>
    <t>AGRA-BASSI</t>
  </si>
  <si>
    <t>AGRA-BHIWADI-I</t>
  </si>
  <si>
    <t>AGRA-BHIWADI-II</t>
  </si>
  <si>
    <t>AGRA-BLB</t>
  </si>
  <si>
    <t>AGRA-JAIPUR(S)-I</t>
  </si>
  <si>
    <t>400KV BLBGRH-MAINPURI-II</t>
  </si>
  <si>
    <t>AGRA-JAIPUR(S)-II</t>
  </si>
  <si>
    <t>AGRA-SIKAR-I</t>
  </si>
  <si>
    <t>AGRA-SIKAR-II</t>
  </si>
  <si>
    <t>ALLD-FATEHPUR-I</t>
  </si>
  <si>
    <t>400KV BAREILLY-MEERUT-I</t>
  </si>
  <si>
    <t>ALLD-FATEHPUR-II</t>
  </si>
  <si>
    <t>400KV BAREILLY-MEERUT-II</t>
  </si>
  <si>
    <t>ALLD-FATEHPUR-III</t>
  </si>
  <si>
    <t>ALLD-KNP-II</t>
  </si>
  <si>
    <t>BALIA-MAU-I</t>
  </si>
  <si>
    <t>400KV GORKH-GORAKH-I</t>
  </si>
  <si>
    <t>BALIA-MAU-II</t>
  </si>
  <si>
    <t>BALIA-SOHAWAL-I</t>
  </si>
  <si>
    <t>BALIA-SOHAWAL-II</t>
  </si>
  <si>
    <t>BAREILLY(400)-BAREILLY(765)-I</t>
  </si>
  <si>
    <t>BAREILLY(400)-BAREILLY(765)-II</t>
  </si>
  <si>
    <t>BAREILLY-BLY(UP)-I</t>
  </si>
  <si>
    <t>BAREILLY-BLY(UP)-II</t>
  </si>
  <si>
    <t>BAREILLY-MEERUT-I</t>
  </si>
  <si>
    <t>BAREILLY-MEERUT-II</t>
  </si>
  <si>
    <t>LKO(UP)-BAREILLY</t>
  </si>
  <si>
    <t>BAREILLY-MORADABAD-I</t>
  </si>
  <si>
    <t>BAREILLY-MORADABAD-II</t>
  </si>
  <si>
    <t>SHAHJAHANPUR-BAREILLY-I</t>
  </si>
  <si>
    <t>SHAHJAHANPUR-BAREILLY-II</t>
  </si>
  <si>
    <t>B'GARH-M'PURI-I</t>
  </si>
  <si>
    <t>B'GARH-M'PURI-II</t>
  </si>
  <si>
    <t>FATEHPUR-MAINPURI-I</t>
  </si>
  <si>
    <t>FATEHPUR-MAINPURI-II</t>
  </si>
  <si>
    <t>GORAKH-GORAKH-I</t>
  </si>
  <si>
    <t>GORAKH-GORAKH-II</t>
  </si>
  <si>
    <t>KANPUR-AURAIYA-I</t>
  </si>
  <si>
    <t>KANPUR-AURAIYA-II</t>
  </si>
  <si>
    <t>KNP-B'GARH-I</t>
  </si>
  <si>
    <t>KNP-B'GARH-II</t>
  </si>
  <si>
    <t>KNP-B'GARH-III</t>
  </si>
  <si>
    <t>KNP-FATEHPUR-II</t>
  </si>
  <si>
    <t xml:space="preserve">KNP-FATEHPUR-I </t>
  </si>
  <si>
    <t>KNP-PANKI-I</t>
  </si>
  <si>
    <t>400KV SASARAM-VARANASI</t>
  </si>
  <si>
    <t>KNP-PANKI-II</t>
  </si>
  <si>
    <t>KASHIPUR-BAREILLY-I</t>
  </si>
  <si>
    <t>KASHIPUR-BAREILLY-II</t>
  </si>
  <si>
    <t>KANPUR(400)-KANPUR(765)-I</t>
  </si>
  <si>
    <t>KANPUR(400)-KANPUR(765)-II</t>
  </si>
  <si>
    <t>LUCKNOW-GORAKHPUR-III</t>
  </si>
  <si>
    <t>LUCKNOW-GORAKHPUR-IV</t>
  </si>
  <si>
    <t>LUCKNOW(765)-LUCKNOW(400)-I</t>
  </si>
  <si>
    <t>LUCKNOW(765)-LUCKNOW(400)-II</t>
  </si>
  <si>
    <t>LUCKNOW-LUCKNOW (UP)</t>
  </si>
  <si>
    <t>LUCKNOW-SULTANPUR</t>
  </si>
  <si>
    <t>LUCKNOW-SHAHJHNPR-I</t>
  </si>
  <si>
    <t>LUCKNOW-SHAHJHNPR-II</t>
  </si>
  <si>
    <t>LUCKNOW-SOHAWAL-I</t>
  </si>
  <si>
    <t>LUCKNOW-SOHAWAL-II</t>
  </si>
  <si>
    <t>LUCKNOW-UNNAO-I</t>
  </si>
  <si>
    <t>LUCKNOW-UNNAO-II</t>
  </si>
  <si>
    <t>RIHAND-ALLD-I</t>
  </si>
  <si>
    <t>RIHAND-ALLD-II</t>
  </si>
  <si>
    <t>RIHAND-VINDHYACHAL Pooling-I</t>
  </si>
  <si>
    <t>RIHAND-VINDHYACHAL Pooling-II</t>
  </si>
  <si>
    <t>SING-ALLD-I</t>
  </si>
  <si>
    <t>SING-ALLD-II</t>
  </si>
  <si>
    <t>SING-ANPARA</t>
  </si>
  <si>
    <t>SING-FATEHPUR</t>
  </si>
  <si>
    <t>SING-LUCKNOW(UP)</t>
  </si>
  <si>
    <t>SING-RIHAND-I</t>
  </si>
  <si>
    <t>SING-RIHAND-II</t>
  </si>
  <si>
    <t>NR122018</t>
  </si>
  <si>
    <t>SING-VINDH-I</t>
  </si>
  <si>
    <t>SING-VINDH-II</t>
  </si>
  <si>
    <t>HVDC Feeder I</t>
  </si>
  <si>
    <t>HVDC Feeder II</t>
  </si>
  <si>
    <t>VINDHYACHAL POOLING-SASAN</t>
  </si>
  <si>
    <t>BIHARSHARIF-VARANASI-I</t>
  </si>
  <si>
    <t>BIHARSHARIF-VARANASI-II</t>
  </si>
  <si>
    <t>VARANASI-SARNATH-I</t>
  </si>
  <si>
    <t>VARANASI-SARNATH-II</t>
  </si>
  <si>
    <t>SASARAM-ALLAHABAD</t>
  </si>
  <si>
    <t>SASARAM-VARANASI</t>
  </si>
  <si>
    <t>VARANASI-ALLAHABAD</t>
  </si>
  <si>
    <t>BARH-GORAKHPUR-I</t>
  </si>
  <si>
    <t>220 KV KNP(400KV)-RANIA(UP)</t>
  </si>
  <si>
    <t>BARH-GORAKHPUR-II</t>
  </si>
  <si>
    <t>220 KV RANIA(UP)-PANKI(UP)</t>
  </si>
  <si>
    <t>BIHARSHARIF-BALIA-I</t>
  </si>
  <si>
    <t>ALLAHABAD-MEJA-I</t>
  </si>
  <si>
    <t>132 KV Tankpur - Mahendranagar</t>
  </si>
  <si>
    <t>ALLAHABAD-MEJA-II</t>
  </si>
  <si>
    <t>UCHAHAR-FATEHPUR-I</t>
  </si>
  <si>
    <t>NR340012</t>
  </si>
  <si>
    <t>400KV Lucknow(765)-Kanpur(GIS)-I</t>
  </si>
  <si>
    <t>UCHAHAR-FATEHPUR-II</t>
  </si>
  <si>
    <t>NR340013</t>
  </si>
  <si>
    <t>400KV Lucknow(765)-Kanpur(GIS)-II</t>
  </si>
  <si>
    <t>PATNA-BALIA-I</t>
  </si>
  <si>
    <t>NR340014</t>
  </si>
  <si>
    <t>400KV Kanpur(GIS)-Allahabad-I</t>
  </si>
  <si>
    <t>220KV ALLD-REWA RD-I&amp;II</t>
  </si>
  <si>
    <t>PATNA-BALIA-II</t>
  </si>
  <si>
    <t>NR340015</t>
  </si>
  <si>
    <t>400KV Kanpur(GIS)-Allahabad-II</t>
  </si>
  <si>
    <t>PATNA-BALIA-III</t>
  </si>
  <si>
    <t>NR340016</t>
  </si>
  <si>
    <t>220KV AURAIYA-SIKANDARA-I</t>
  </si>
  <si>
    <t>PATNA-BALIA-IV</t>
  </si>
  <si>
    <t>NR340017</t>
  </si>
  <si>
    <t>220KV AURAIYA-SIKANDARA-II</t>
  </si>
  <si>
    <t>LUCKNOW-KANPUR-I</t>
  </si>
  <si>
    <t>220KV D'GANGA-BRLY(UP)-II</t>
  </si>
  <si>
    <t>LUCKNOW-KANPUR-II</t>
  </si>
  <si>
    <t>220KV D'GANGA-PITHORAGRH</t>
  </si>
  <si>
    <t>ALLAHABAD-KANPUR(GIS)-I</t>
  </si>
  <si>
    <t>220KV PITHORAGRH-BRLY(UP)-I</t>
  </si>
  <si>
    <t>ALLAHABAD-KANPUR(GIS)-II</t>
  </si>
  <si>
    <t>Total 105 400KV Lines</t>
  </si>
  <si>
    <t>HVDC R-D POLE-I</t>
  </si>
  <si>
    <t>HVDC R-D POLE-II</t>
  </si>
  <si>
    <t>HVDC B-B POLE-I</t>
  </si>
  <si>
    <t>HVDC B-B POLE-II</t>
  </si>
  <si>
    <t>220KV KNP-RANIA(UP)</t>
  </si>
  <si>
    <t>BNC-AGRA POLE-I</t>
  </si>
  <si>
    <t>220KV RANIA(UP)-PANKI(UP)</t>
  </si>
  <si>
    <t>BNC-AGRA POLE-II</t>
  </si>
  <si>
    <t>CHAMPA-KURUKSHETRA-I</t>
  </si>
  <si>
    <t>CHAMPA-KURUKSHETRA-II</t>
  </si>
  <si>
    <t>220KV KNP-UNCHAHAR-I</t>
  </si>
  <si>
    <t>220KV KNP-UNCHAHAR-II</t>
  </si>
  <si>
    <t>220KV KNP-UNCHAHAR-III</t>
  </si>
  <si>
    <t>220KV KNP-UNCHAHAR-IV</t>
  </si>
  <si>
    <t>220KV RBRLY-CHINHAT</t>
  </si>
  <si>
    <t>220KV RBRLY-LKO(UP)</t>
  </si>
  <si>
    <t>220KV UNCHR-RBRLY-III</t>
  </si>
  <si>
    <t>TOTAL 30 Lines</t>
  </si>
  <si>
    <t>132KV LINES</t>
  </si>
  <si>
    <t>132KV TNKPR-MHNDRNGR</t>
  </si>
  <si>
    <t>220 KV KANPUR(PG) - RANIYA( UP)</t>
  </si>
  <si>
    <t>220 KV RANIYA( UP) - PANKI (UP)</t>
  </si>
  <si>
    <t>NR320003</t>
  </si>
  <si>
    <t>220KV RAIBRLY-CG CITY(UP)</t>
  </si>
  <si>
    <t>NR3ICT703</t>
  </si>
  <si>
    <t>1000MVA ICT-I ORAI(GIS)</t>
  </si>
  <si>
    <t>NR3ICT704</t>
  </si>
  <si>
    <t>1000MVA ICT-II ORAI(GIS)</t>
  </si>
  <si>
    <t>NR3ICT01</t>
  </si>
  <si>
    <t>315MVA ICT-2 at Agra</t>
  </si>
  <si>
    <t>NR3ICT02</t>
  </si>
  <si>
    <t>500MVA ICT-3 at Mainpuri</t>
  </si>
  <si>
    <t>200MVA ICT-III RAIBAREILLY</t>
  </si>
  <si>
    <t>NR3ICT03</t>
  </si>
  <si>
    <t>200MVA ICT-3 at Raibareilly</t>
  </si>
  <si>
    <t>NR3ICT04</t>
  </si>
  <si>
    <t>200MVA ICT-2 at Raibareilly</t>
  </si>
  <si>
    <t>240MVAR B/Reactor-I AGRA-765</t>
  </si>
  <si>
    <t>NR3BRT05</t>
  </si>
  <si>
    <t>125MVAR B/Reactor-I KANPUR</t>
  </si>
  <si>
    <t>NR3BRT06</t>
  </si>
  <si>
    <t>330MVAR B/Reactor-III VARANASI-765</t>
  </si>
  <si>
    <t>NR3BRT08</t>
  </si>
  <si>
    <t>330MVAR Bus Reactor-II AT ALIGARH GIS</t>
  </si>
  <si>
    <t>NR3SLRT06</t>
  </si>
  <si>
    <t>ALIGARH 330MVAR Switachable Line Reactor KANPUR LINE</t>
  </si>
  <si>
    <t>NR3BRT09</t>
  </si>
  <si>
    <t>400KV ALLAHABAD-SASARAM</t>
  </si>
  <si>
    <t>NR3LRT07</t>
  </si>
  <si>
    <t>ORAI 240MVAR Non Switchable Line Reactor ALIGARH-II LINE</t>
  </si>
  <si>
    <t>NR3LRT08</t>
  </si>
  <si>
    <t>ALIGARH 240MVAR Non Switchable Line Reactor ORAI-II LINE</t>
  </si>
  <si>
    <t>NR3BRT10</t>
  </si>
  <si>
    <t>330MVAR Bus Reactor-I ORAI</t>
  </si>
  <si>
    <t>NR3LRT09</t>
  </si>
  <si>
    <t>ORAI 330MVAR Non-Switchable Line Reactor JABALPUR-I LINE</t>
  </si>
  <si>
    <t>765KV VARANASI-GAYA</t>
  </si>
  <si>
    <t>NR3LRT10</t>
  </si>
  <si>
    <t>ORAI 330MVAR Non-Switchable Line Reactor JABALPUR-II LINE</t>
  </si>
  <si>
    <t>NR3BRT11</t>
  </si>
  <si>
    <t>330MVAR  Bus Reactor-II ORAI</t>
  </si>
  <si>
    <t>400KV MOTIHARI-GRKHPR-I</t>
  </si>
  <si>
    <t>NR3LRT11</t>
  </si>
  <si>
    <t>ORAI 240MVAR Non-Switchable Line Reactor SATNA LINE</t>
  </si>
  <si>
    <t>400KV MOTIHARI-GRKHPR-II</t>
  </si>
  <si>
    <t>NR3LRT12</t>
  </si>
  <si>
    <t>ORAI 240MVAR Non-Switchable Line Reactor ALIGARH-I LINE</t>
  </si>
  <si>
    <t>NR3LRT13</t>
  </si>
  <si>
    <t>ALIGARH 240MVAR Non-Switchable Line Reactor ORAI-I LINE</t>
  </si>
  <si>
    <t>NR3BRT07</t>
  </si>
  <si>
    <t>63MVAR B/Reactor-I SOHAWAL</t>
  </si>
  <si>
    <t>ANNEXTURE- A</t>
  </si>
  <si>
    <t>Standard of Performance data for the month of APRIL-2018</t>
  </si>
  <si>
    <r>
      <t xml:space="preserve">Name of Transmission Licensee : </t>
    </r>
    <r>
      <rPr>
        <b/>
        <u/>
        <sz val="12"/>
        <rFont val="Calibri"/>
        <family val="2"/>
        <scheme val="minor"/>
      </rPr>
      <t>POWER GRID CORPORATION OF INDIA LTD, NORTHERN REGION - III</t>
    </r>
  </si>
  <si>
    <t>ANNEXURE-I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</si>
</sst>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  <numFmt numFmtId="174" formatCode="hhmm"/>
    <numFmt numFmtId="175" formatCode="h:mm;@"/>
    <numFmt numFmtId="176" formatCode="dd\-mm\-yy\ \ hh:mm"/>
    <numFmt numFmtId="177" formatCode="0.000_)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8"/>
      <name val="Times New Roman"/>
      <family val="1"/>
    </font>
    <font>
      <sz val="11"/>
      <color rgb="FFFF0000"/>
      <name val="Arial"/>
      <family val="2"/>
    </font>
    <font>
      <b/>
      <sz val="11"/>
      <name val="Courier New"/>
      <family val="3"/>
    </font>
    <font>
      <sz val="11"/>
      <color rgb="FF00B0F0"/>
      <name val="Arial"/>
      <family val="2"/>
    </font>
    <font>
      <sz val="11"/>
      <color theme="9" tint="-0.4999847407452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Shusha"/>
    </font>
    <font>
      <sz val="11"/>
      <color theme="1"/>
      <name val="Arial"/>
      <family val="2"/>
    </font>
    <font>
      <b/>
      <sz val="9"/>
      <name val="Times New Roman"/>
      <family val="1"/>
    </font>
    <font>
      <b/>
      <sz val="11"/>
      <color theme="1"/>
      <name val="Arial"/>
      <family val="2"/>
    </font>
    <font>
      <b/>
      <sz val="9"/>
      <color rgb="FF00B050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rgb="FF00B0F0"/>
      <name val="Times New Roman"/>
      <family val="1"/>
    </font>
    <font>
      <b/>
      <sz val="9"/>
      <color rgb="FF0070C0"/>
      <name val="Times New Roman"/>
      <family val="1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9">
    <xf numFmtId="20" fontId="0" fillId="0" borderId="0"/>
    <xf numFmtId="0" fontId="8" fillId="0" borderId="0" applyNumberFormat="0" applyFill="0" applyBorder="0" applyAlignment="0" applyProtection="0"/>
    <xf numFmtId="9" fontId="7" fillId="0" borderId="0" applyFill="0" applyBorder="0" applyAlignment="0" applyProtection="0"/>
    <xf numFmtId="0" fontId="3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0" fontId="5" fillId="0" borderId="0"/>
    <xf numFmtId="20" fontId="7" fillId="0" borderId="0"/>
    <xf numFmtId="9" fontId="7" fillId="0" borderId="0" applyFill="0" applyBorder="0" applyAlignment="0" applyProtection="0"/>
    <xf numFmtId="0" fontId="7" fillId="0" borderId="0"/>
    <xf numFmtId="20" fontId="7" fillId="0" borderId="0"/>
    <xf numFmtId="0" fontId="11" fillId="0" borderId="0"/>
    <xf numFmtId="0" fontId="11" fillId="0" borderId="0"/>
    <xf numFmtId="0" fontId="11" fillId="0" borderId="0"/>
    <xf numFmtId="9" fontId="5" fillId="0" borderId="0" applyFill="0" applyBorder="0" applyAlignment="0" applyProtection="0"/>
    <xf numFmtId="165" fontId="5" fillId="0" borderId="0"/>
    <xf numFmtId="165" fontId="5" fillId="0" borderId="0"/>
    <xf numFmtId="165" fontId="5" fillId="0" borderId="0"/>
    <xf numFmtId="164" fontId="3" fillId="0" borderId="0"/>
    <xf numFmtId="0" fontId="2" fillId="0" borderId="0"/>
    <xf numFmtId="174" fontId="5" fillId="0" borderId="0"/>
    <xf numFmtId="20" fontId="7" fillId="0" borderId="0"/>
    <xf numFmtId="177" fontId="3" fillId="0" borderId="0"/>
    <xf numFmtId="0" fontId="47" fillId="0" borderId="0"/>
  </cellStyleXfs>
  <cellXfs count="591">
    <xf numFmtId="20" fontId="0" fillId="0" borderId="0" xfId="0"/>
    <xf numFmtId="0" fontId="14" fillId="0" borderId="9" xfId="3" applyNumberFormat="1" applyFont="1" applyBorder="1" applyAlignment="1">
      <alignment horizontal="left" vertical="center" wrapText="1"/>
    </xf>
    <xf numFmtId="164" fontId="13" fillId="0" borderId="6" xfId="3" applyNumberFormat="1" applyFont="1" applyBorder="1" applyAlignment="1" applyProtection="1">
      <alignment horizontal="left" vertical="center"/>
    </xf>
    <xf numFmtId="165" fontId="14" fillId="0" borderId="12" xfId="8" applyNumberFormat="1" applyFont="1" applyBorder="1" applyAlignment="1">
      <alignment horizontal="left" vertical="center"/>
    </xf>
    <xf numFmtId="164" fontId="14" fillId="0" borderId="11" xfId="3" applyNumberFormat="1" applyFont="1" applyBorder="1" applyAlignment="1">
      <alignment horizontal="left" vertical="center"/>
    </xf>
    <xf numFmtId="164" fontId="14" fillId="0" borderId="3" xfId="3" applyNumberFormat="1" applyFont="1" applyBorder="1" applyAlignment="1">
      <alignment horizontal="left" vertical="center"/>
    </xf>
    <xf numFmtId="0" fontId="14" fillId="0" borderId="11" xfId="3" applyNumberFormat="1" applyFont="1" applyBorder="1" applyAlignment="1">
      <alignment horizontal="left" vertical="center" wrapText="1"/>
    </xf>
    <xf numFmtId="164" fontId="4" fillId="0" borderId="11" xfId="3" applyNumberFormat="1" applyFont="1" applyBorder="1" applyAlignment="1">
      <alignment horizontal="left" vertical="center"/>
    </xf>
    <xf numFmtId="165" fontId="15" fillId="0" borderId="11" xfId="8" applyNumberFormat="1" applyFont="1" applyBorder="1" applyAlignment="1">
      <alignment horizontal="left" vertical="center"/>
    </xf>
    <xf numFmtId="165" fontId="14" fillId="0" borderId="11" xfId="8" applyNumberFormat="1" applyFont="1" applyBorder="1" applyAlignment="1">
      <alignment horizontal="left" vertical="center"/>
    </xf>
    <xf numFmtId="20" fontId="19" fillId="2" borderId="1" xfId="0" applyFont="1" applyFill="1" applyBorder="1" applyAlignment="1">
      <alignment vertical="center" wrapText="1"/>
    </xf>
    <xf numFmtId="20" fontId="19" fillId="0" borderId="1" xfId="0" applyFont="1" applyFill="1" applyBorder="1" applyAlignment="1">
      <alignment horizontal="left" vertical="center"/>
    </xf>
    <xf numFmtId="20" fontId="19" fillId="0" borderId="1" xfId="0" applyFont="1" applyFill="1" applyBorder="1" applyAlignment="1">
      <alignment vertical="center"/>
    </xf>
    <xf numFmtId="20" fontId="19" fillId="0" borderId="1" xfId="0" applyFont="1" applyFill="1" applyBorder="1" applyAlignment="1">
      <alignment vertical="center" wrapText="1"/>
    </xf>
    <xf numFmtId="164" fontId="19" fillId="3" borderId="1" xfId="23" applyFont="1" applyFill="1" applyBorder="1" applyAlignment="1">
      <alignment horizontal="justify" vertical="top"/>
    </xf>
    <xf numFmtId="1" fontId="0" fillId="0" borderId="0" xfId="0" applyNumberFormat="1"/>
    <xf numFmtId="20" fontId="19" fillId="0" borderId="1" xfId="0" quotePrefix="1" applyFont="1" applyFill="1" applyBorder="1" applyAlignment="1">
      <alignment vertical="center"/>
    </xf>
    <xf numFmtId="170" fontId="19" fillId="0" borderId="1" xfId="2" applyNumberFormat="1" applyFont="1" applyFill="1" applyBorder="1" applyAlignment="1" applyProtection="1">
      <alignment vertical="center"/>
    </xf>
    <xf numFmtId="169" fontId="19" fillId="0" borderId="1" xfId="0" applyNumberFormat="1" applyFont="1" applyFill="1" applyBorder="1" applyAlignment="1">
      <alignment vertical="center"/>
    </xf>
    <xf numFmtId="16" fontId="19" fillId="0" borderId="1" xfId="0" applyNumberFormat="1" applyFont="1" applyFill="1" applyBorder="1" applyAlignment="1">
      <alignment vertical="center"/>
    </xf>
    <xf numFmtId="20" fontId="0" fillId="0" borderId="0" xfId="0" applyAlignment="1"/>
    <xf numFmtId="164" fontId="19" fillId="0" borderId="1" xfId="23" applyFont="1" applyFill="1" applyBorder="1" applyAlignment="1">
      <alignment vertical="top"/>
    </xf>
    <xf numFmtId="20" fontId="19" fillId="2" borderId="1" xfId="0" quotePrefix="1" applyFont="1" applyFill="1" applyBorder="1" applyAlignment="1">
      <alignment vertical="center"/>
    </xf>
    <xf numFmtId="170" fontId="19" fillId="2" borderId="1" xfId="2" applyNumberFormat="1" applyFont="1" applyFill="1" applyBorder="1" applyAlignment="1" applyProtection="1">
      <alignment vertical="center"/>
    </xf>
    <xf numFmtId="169" fontId="19" fillId="2" borderId="1" xfId="0" applyNumberFormat="1" applyFont="1" applyFill="1" applyBorder="1" applyAlignment="1">
      <alignment vertical="center"/>
    </xf>
    <xf numFmtId="20" fontId="19" fillId="2" borderId="1" xfId="0" applyFont="1" applyFill="1" applyBorder="1" applyAlignment="1">
      <alignment vertical="center"/>
    </xf>
    <xf numFmtId="16" fontId="19" fillId="2" borderId="1" xfId="0" applyNumberFormat="1" applyFont="1" applyFill="1" applyBorder="1" applyAlignment="1">
      <alignment vertical="center"/>
    </xf>
    <xf numFmtId="20" fontId="19" fillId="0" borderId="1" xfId="0" applyFont="1" applyFill="1" applyBorder="1" applyAlignment="1"/>
    <xf numFmtId="20" fontId="19" fillId="3" borderId="1" xfId="0" quotePrefix="1" applyFont="1" applyFill="1" applyBorder="1" applyAlignment="1">
      <alignment vertical="center"/>
    </xf>
    <xf numFmtId="170" fontId="19" fillId="3" borderId="1" xfId="2" applyNumberFormat="1" applyFont="1" applyFill="1" applyBorder="1" applyAlignment="1" applyProtection="1">
      <alignment vertical="center"/>
    </xf>
    <xf numFmtId="20" fontId="24" fillId="0" borderId="0" xfId="0" applyFont="1" applyAlignment="1">
      <alignment horizontal="center"/>
    </xf>
    <xf numFmtId="20" fontId="24" fillId="7" borderId="0" xfId="0" applyFont="1" applyFill="1" applyAlignment="1">
      <alignment horizontal="center"/>
    </xf>
    <xf numFmtId="20" fontId="13" fillId="0" borderId="0" xfId="0" applyFont="1"/>
    <xf numFmtId="20" fontId="9" fillId="0" borderId="0" xfId="0" applyFont="1" applyAlignment="1">
      <alignment vertical="center"/>
    </xf>
    <xf numFmtId="20" fontId="12" fillId="6" borderId="1" xfId="0" applyFont="1" applyFill="1" applyBorder="1" applyAlignment="1">
      <alignment horizontal="center"/>
    </xf>
    <xf numFmtId="20" fontId="12" fillId="7" borderId="1" xfId="0" applyFont="1" applyFill="1" applyBorder="1" applyAlignment="1">
      <alignment horizontal="center"/>
    </xf>
    <xf numFmtId="20" fontId="14" fillId="0" borderId="1" xfId="0" applyFont="1" applyBorder="1" applyAlignment="1">
      <alignment horizontal="left" vertical="center"/>
    </xf>
    <xf numFmtId="20" fontId="14" fillId="8" borderId="4" xfId="0" applyFont="1" applyFill="1" applyBorder="1" applyAlignment="1">
      <alignment horizontal="left" vertical="center"/>
    </xf>
    <xf numFmtId="20" fontId="13" fillId="0" borderId="0" xfId="0" applyFont="1" applyAlignment="1">
      <alignment horizontal="left"/>
    </xf>
    <xf numFmtId="20" fontId="0" fillId="0" borderId="0" xfId="0" applyAlignment="1">
      <alignment horizontal="left"/>
    </xf>
    <xf numFmtId="20" fontId="21" fillId="0" borderId="1" xfId="0" applyFont="1" applyBorder="1" applyAlignment="1">
      <alignment horizontal="left" vertical="center"/>
    </xf>
    <xf numFmtId="20" fontId="13" fillId="2" borderId="0" xfId="0" applyFont="1" applyFill="1" applyAlignment="1">
      <alignment horizontal="left"/>
    </xf>
    <xf numFmtId="20" fontId="14" fillId="2" borderId="0" xfId="0" applyFont="1" applyFill="1" applyBorder="1" applyAlignment="1">
      <alignment horizontal="left" vertical="center"/>
    </xf>
    <xf numFmtId="20" fontId="14" fillId="0" borderId="1" xfId="0" quotePrefix="1" applyFont="1" applyBorder="1" applyAlignment="1">
      <alignment horizontal="left" vertical="center"/>
    </xf>
    <xf numFmtId="20" fontId="14" fillId="0" borderId="0" xfId="0" applyFont="1" applyFill="1" applyBorder="1" applyAlignment="1">
      <alignment horizontal="left" vertical="center"/>
    </xf>
    <xf numFmtId="20" fontId="14" fillId="2" borderId="1" xfId="0" applyFont="1" applyFill="1" applyBorder="1" applyAlignment="1">
      <alignment horizontal="left" vertical="center"/>
    </xf>
    <xf numFmtId="20" fontId="14" fillId="8" borderId="4" xfId="0" quotePrefix="1" applyFont="1" applyFill="1" applyBorder="1" applyAlignment="1">
      <alignment horizontal="left" vertical="center"/>
    </xf>
    <xf numFmtId="20" fontId="13" fillId="0" borderId="0" xfId="0" applyFont="1" applyFill="1" applyBorder="1" applyAlignment="1">
      <alignment horizontal="left"/>
    </xf>
    <xf numFmtId="20" fontId="14" fillId="8" borderId="24" xfId="0" quotePrefix="1" applyFont="1" applyFill="1" applyBorder="1" applyAlignment="1">
      <alignment horizontal="left" vertical="center"/>
    </xf>
    <xf numFmtId="20" fontId="13" fillId="9" borderId="0" xfId="0" applyFont="1" applyFill="1" applyAlignment="1">
      <alignment horizontal="left"/>
    </xf>
    <xf numFmtId="16" fontId="13" fillId="0" borderId="0" xfId="0" applyNumberFormat="1" applyFont="1" applyAlignment="1">
      <alignment horizontal="left"/>
    </xf>
    <xf numFmtId="20" fontId="13" fillId="0" borderId="0" xfId="0" applyFont="1" applyFill="1" applyAlignment="1">
      <alignment horizontal="left"/>
    </xf>
    <xf numFmtId="20" fontId="14" fillId="0" borderId="6" xfId="0" quotePrefix="1" applyFont="1" applyBorder="1" applyAlignment="1">
      <alignment horizontal="left" vertical="center"/>
    </xf>
    <xf numFmtId="20" fontId="13" fillId="10" borderId="0" xfId="0" applyFont="1" applyFill="1" applyAlignment="1">
      <alignment horizontal="left"/>
    </xf>
    <xf numFmtId="20" fontId="13" fillId="11" borderId="0" xfId="0" applyFont="1" applyFill="1" applyAlignment="1">
      <alignment horizontal="left"/>
    </xf>
    <xf numFmtId="20" fontId="13" fillId="12" borderId="0" xfId="0" applyFont="1" applyFill="1" applyAlignment="1">
      <alignment horizontal="left"/>
    </xf>
    <xf numFmtId="20" fontId="14" fillId="13" borderId="4" xfId="0" applyFont="1" applyFill="1" applyBorder="1" applyAlignment="1">
      <alignment horizontal="left" vertical="center"/>
    </xf>
    <xf numFmtId="165" fontId="14" fillId="0" borderId="0" xfId="21" applyNumberFormat="1" applyFont="1" applyAlignment="1">
      <alignment horizontal="left" vertical="center"/>
    </xf>
    <xf numFmtId="20" fontId="14" fillId="0" borderId="1" xfId="0" applyFont="1" applyBorder="1" applyAlignment="1">
      <alignment vertical="center"/>
    </xf>
    <xf numFmtId="20" fontId="13" fillId="0" borderId="1" xfId="0" applyFont="1" applyBorder="1"/>
    <xf numFmtId="20" fontId="14" fillId="13" borderId="4" xfId="0" applyFont="1" applyFill="1" applyBorder="1" applyAlignment="1">
      <alignment horizontal="center" vertical="center"/>
    </xf>
    <xf numFmtId="20" fontId="13" fillId="4" borderId="0" xfId="0" applyFont="1" applyFill="1"/>
    <xf numFmtId="20" fontId="12" fillId="14" borderId="1" xfId="0" applyFont="1" applyFill="1" applyBorder="1" applyAlignment="1">
      <alignment horizontal="center"/>
    </xf>
    <xf numFmtId="20" fontId="14" fillId="15" borderId="4" xfId="0" applyFont="1" applyFill="1" applyBorder="1" applyAlignment="1">
      <alignment horizontal="center" vertical="center"/>
    </xf>
    <xf numFmtId="20" fontId="14" fillId="16" borderId="4" xfId="0" applyFont="1" applyFill="1" applyBorder="1" applyAlignment="1">
      <alignment horizontal="center" vertical="center"/>
    </xf>
    <xf numFmtId="20" fontId="14" fillId="17" borderId="1" xfId="0" applyFont="1" applyFill="1" applyBorder="1" applyAlignment="1">
      <alignment vertical="center"/>
    </xf>
    <xf numFmtId="20" fontId="14" fillId="4" borderId="0" xfId="0" applyFont="1" applyFill="1" applyBorder="1" applyAlignment="1">
      <alignment vertical="center"/>
    </xf>
    <xf numFmtId="20" fontId="14" fillId="0" borderId="1" xfId="0" quotePrefix="1" applyFont="1" applyBorder="1" applyAlignment="1">
      <alignment horizontal="center" vertical="center"/>
    </xf>
    <xf numFmtId="20" fontId="14" fillId="13" borderId="1" xfId="0" applyFont="1" applyFill="1" applyBorder="1" applyAlignment="1">
      <alignment horizontal="center" vertical="center"/>
    </xf>
    <xf numFmtId="20" fontId="14" fillId="2" borderId="1" xfId="0" applyFont="1" applyFill="1" applyBorder="1" applyAlignment="1">
      <alignment vertical="center"/>
    </xf>
    <xf numFmtId="20" fontId="12" fillId="3" borderId="0" xfId="0" applyFont="1" applyFill="1" applyAlignment="1">
      <alignment horizontal="center"/>
    </xf>
    <xf numFmtId="165" fontId="12" fillId="6" borderId="16" xfId="22" applyFont="1" applyFill="1" applyBorder="1" applyAlignment="1">
      <alignment horizontal="center" vertical="center"/>
    </xf>
    <xf numFmtId="20" fontId="14" fillId="0" borderId="6" xfId="0" applyFont="1" applyBorder="1" applyAlignment="1">
      <alignment vertical="center"/>
    </xf>
    <xf numFmtId="20" fontId="14" fillId="17" borderId="1" xfId="0" applyFont="1" applyFill="1" applyBorder="1" applyAlignment="1">
      <alignment horizontal="left" vertical="center"/>
    </xf>
    <xf numFmtId="20" fontId="13" fillId="0" borderId="1" xfId="0" applyFont="1" applyBorder="1" applyAlignment="1">
      <alignment horizontal="center"/>
    </xf>
    <xf numFmtId="20" fontId="14" fillId="0" borderId="1" xfId="0" applyFont="1" applyFill="1" applyBorder="1" applyAlignment="1">
      <alignment vertical="center"/>
    </xf>
    <xf numFmtId="20" fontId="14" fillId="0" borderId="0" xfId="0" applyFont="1" applyBorder="1" applyAlignment="1">
      <alignment vertical="center"/>
    </xf>
    <xf numFmtId="20" fontId="12" fillId="6" borderId="1" xfId="0" applyFont="1" applyFill="1" applyBorder="1" applyAlignment="1">
      <alignment horizontal="center" wrapText="1"/>
    </xf>
    <xf numFmtId="165" fontId="12" fillId="18" borderId="25" xfId="22" applyFont="1" applyFill="1" applyBorder="1" applyAlignment="1">
      <alignment vertical="center"/>
    </xf>
    <xf numFmtId="20" fontId="14" fillId="8" borderId="1" xfId="0" applyFont="1" applyFill="1" applyBorder="1" applyAlignment="1">
      <alignment horizontal="center" vertical="center"/>
    </xf>
    <xf numFmtId="165" fontId="12" fillId="3" borderId="25" xfId="22" applyFont="1" applyFill="1" applyBorder="1" applyAlignment="1">
      <alignment vertical="center"/>
    </xf>
    <xf numFmtId="20" fontId="12" fillId="0" borderId="1" xfId="0" applyFont="1" applyBorder="1"/>
    <xf numFmtId="20" fontId="14" fillId="13" borderId="1" xfId="0" quotePrefix="1" applyFont="1" applyFill="1" applyBorder="1" applyAlignment="1">
      <alignment horizontal="center" vertical="center"/>
    </xf>
    <xf numFmtId="164" fontId="14" fillId="0" borderId="18" xfId="3" quotePrefix="1" applyNumberFormat="1" applyFont="1" applyBorder="1" applyAlignment="1">
      <alignment horizontal="left" vertical="top"/>
    </xf>
    <xf numFmtId="20" fontId="14" fillId="0" borderId="1" xfId="0" applyFont="1" applyBorder="1" applyAlignment="1">
      <alignment horizontal="center" vertical="center"/>
    </xf>
    <xf numFmtId="20" fontId="12" fillId="3" borderId="1" xfId="0" applyFont="1" applyFill="1" applyBorder="1" applyAlignment="1">
      <alignment horizontal="center"/>
    </xf>
    <xf numFmtId="20" fontId="21" fillId="0" borderId="1" xfId="0" quotePrefix="1" applyFont="1" applyBorder="1" applyAlignment="1">
      <alignment horizontal="left" vertical="center"/>
    </xf>
    <xf numFmtId="0" fontId="14" fillId="8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164" fontId="14" fillId="2" borderId="18" xfId="3" applyNumberFormat="1" applyFont="1" applyFill="1" applyBorder="1" applyAlignment="1">
      <alignment horizontal="justify" vertical="top"/>
    </xf>
    <xf numFmtId="0" fontId="14" fillId="0" borderId="1" xfId="0" applyNumberFormat="1" applyFont="1" applyBorder="1" applyAlignment="1">
      <alignment horizontal="center" vertical="center"/>
    </xf>
    <xf numFmtId="20" fontId="9" fillId="0" borderId="1" xfId="0" quotePrefix="1" applyFont="1" applyBorder="1" applyAlignment="1">
      <alignment horizontal="left" vertical="center"/>
    </xf>
    <xf numFmtId="1" fontId="13" fillId="0" borderId="0" xfId="0" applyNumberFormat="1" applyFont="1"/>
    <xf numFmtId="1" fontId="23" fillId="0" borderId="1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horizontal="center"/>
    </xf>
    <xf numFmtId="1" fontId="13" fillId="0" borderId="1" xfId="0" applyNumberFormat="1" applyFont="1" applyBorder="1"/>
    <xf numFmtId="1" fontId="25" fillId="0" borderId="1" xfId="0" applyNumberFormat="1" applyFont="1" applyBorder="1" applyAlignment="1">
      <alignment horizontal="center"/>
    </xf>
    <xf numFmtId="1" fontId="25" fillId="0" borderId="17" xfId="0" applyNumberFormat="1" applyFont="1" applyFill="1" applyBorder="1" applyAlignment="1">
      <alignment horizontal="center"/>
    </xf>
    <xf numFmtId="0" fontId="19" fillId="0" borderId="18" xfId="23" applyNumberFormat="1" applyFont="1" applyBorder="1" applyAlignment="1">
      <alignment horizontal="left" vertical="top" wrapText="1"/>
    </xf>
    <xf numFmtId="20" fontId="19" fillId="0" borderId="1" xfId="0" applyFont="1" applyBorder="1" applyAlignment="1">
      <alignment horizontal="left" vertical="center"/>
    </xf>
    <xf numFmtId="0" fontId="19" fillId="0" borderId="2" xfId="23" applyNumberFormat="1" applyFont="1" applyBorder="1" applyAlignment="1">
      <alignment horizontal="left" vertical="top" wrapText="1"/>
    </xf>
    <xf numFmtId="164" fontId="18" fillId="0" borderId="1" xfId="23" applyFont="1" applyBorder="1" applyAlignment="1">
      <alignment horizontal="left"/>
    </xf>
    <xf numFmtId="164" fontId="29" fillId="0" borderId="29" xfId="23" applyFont="1" applyBorder="1" applyAlignment="1" applyProtection="1">
      <alignment horizontal="left"/>
    </xf>
    <xf numFmtId="164" fontId="19" fillId="0" borderId="18" xfId="23" quotePrefix="1" applyFont="1" applyBorder="1" applyAlignment="1">
      <alignment horizontal="left" vertical="top"/>
    </xf>
    <xf numFmtId="164" fontId="19" fillId="0" borderId="1" xfId="23" applyFont="1" applyBorder="1" applyAlignment="1">
      <alignment horizontal="left" vertical="center"/>
    </xf>
    <xf numFmtId="0" fontId="19" fillId="0" borderId="0" xfId="23" applyNumberFormat="1" applyFont="1" applyBorder="1" applyAlignment="1">
      <alignment horizontal="left" vertical="top" wrapText="1"/>
    </xf>
    <xf numFmtId="164" fontId="29" fillId="0" borderId="0" xfId="23" applyFont="1" applyBorder="1" applyAlignment="1" applyProtection="1">
      <alignment horizontal="left"/>
    </xf>
    <xf numFmtId="20" fontId="14" fillId="0" borderId="0" xfId="0" quotePrefix="1" applyFont="1" applyBorder="1" applyAlignment="1">
      <alignment horizontal="left" vertical="center"/>
    </xf>
    <xf numFmtId="164" fontId="19" fillId="0" borderId="0" xfId="23" quotePrefix="1" applyFont="1" applyBorder="1" applyAlignment="1">
      <alignment horizontal="left" vertical="top"/>
    </xf>
    <xf numFmtId="164" fontId="19" fillId="0" borderId="0" xfId="23" applyFont="1" applyBorder="1" applyAlignment="1">
      <alignment horizontal="left" vertical="center"/>
    </xf>
    <xf numFmtId="20" fontId="19" fillId="0" borderId="0" xfId="0" applyFont="1" applyFill="1" applyAlignment="1">
      <alignment horizontal="left" vertical="top"/>
    </xf>
    <xf numFmtId="20" fontId="15" fillId="2" borderId="1" xfId="0" applyFont="1" applyFill="1" applyBorder="1" applyAlignment="1">
      <alignment horizontal="left" vertical="center"/>
    </xf>
    <xf numFmtId="167" fontId="19" fillId="0" borderId="1" xfId="1" applyNumberFormat="1" applyFont="1" applyFill="1" applyBorder="1" applyAlignment="1">
      <alignment horizontal="left" vertical="center"/>
    </xf>
    <xf numFmtId="164" fontId="19" fillId="0" borderId="14" xfId="23" applyFont="1" applyFill="1" applyBorder="1" applyAlignment="1">
      <alignment horizontal="left" vertical="top"/>
    </xf>
    <xf numFmtId="164" fontId="19" fillId="0" borderId="1" xfId="23" applyFont="1" applyFill="1" applyBorder="1" applyAlignment="1">
      <alignment horizontal="left" vertical="top"/>
    </xf>
    <xf numFmtId="169" fontId="19" fillId="0" borderId="1" xfId="0" applyNumberFormat="1" applyFont="1" applyFill="1" applyBorder="1" applyAlignment="1">
      <alignment horizontal="left" vertical="center"/>
    </xf>
    <xf numFmtId="167" fontId="19" fillId="0" borderId="6" xfId="1" applyNumberFormat="1" applyFont="1" applyFill="1" applyBorder="1" applyAlignment="1">
      <alignment horizontal="left" vertical="center"/>
    </xf>
    <xf numFmtId="164" fontId="19" fillId="0" borderId="18" xfId="23" applyFont="1" applyFill="1" applyBorder="1" applyAlignment="1">
      <alignment horizontal="left" vertical="top"/>
    </xf>
    <xf numFmtId="176" fontId="19" fillId="0" borderId="1" xfId="0" quotePrefix="1" applyNumberFormat="1" applyFont="1" applyFill="1" applyBorder="1" applyAlignment="1">
      <alignment horizontal="left" vertical="center"/>
    </xf>
    <xf numFmtId="176" fontId="19" fillId="0" borderId="31" xfId="0" quotePrefix="1" applyNumberFormat="1" applyFont="1" applyFill="1" applyBorder="1" applyAlignment="1">
      <alignment horizontal="left" vertical="center"/>
    </xf>
    <xf numFmtId="176" fontId="19" fillId="0" borderId="30" xfId="0" quotePrefix="1" applyNumberFormat="1" applyFont="1" applyFill="1" applyBorder="1" applyAlignment="1">
      <alignment horizontal="left" vertical="center"/>
    </xf>
    <xf numFmtId="20" fontId="19" fillId="0" borderId="31" xfId="0" applyFont="1" applyFill="1" applyBorder="1" applyAlignment="1">
      <alignment horizontal="left" vertical="center" wrapText="1"/>
    </xf>
    <xf numFmtId="20" fontId="19" fillId="0" borderId="30" xfId="0" applyFont="1" applyFill="1" applyBorder="1" applyAlignment="1">
      <alignment horizontal="left" vertical="center" wrapText="1"/>
    </xf>
    <xf numFmtId="20" fontId="19" fillId="0" borderId="1" xfId="0" quotePrefix="1" applyFont="1" applyFill="1" applyBorder="1" applyAlignment="1">
      <alignment horizontal="left" vertical="center"/>
    </xf>
    <xf numFmtId="20" fontId="19" fillId="0" borderId="14" xfId="0" quotePrefix="1" applyFont="1" applyFill="1" applyBorder="1" applyAlignment="1">
      <alignment horizontal="left" vertical="center"/>
    </xf>
    <xf numFmtId="20" fontId="19" fillId="0" borderId="18" xfId="0" quotePrefix="1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left" vertical="center"/>
    </xf>
    <xf numFmtId="0" fontId="19" fillId="0" borderId="0" xfId="7" applyFont="1" applyFill="1" applyBorder="1" applyAlignment="1">
      <alignment horizontal="left" vertical="top" wrapText="1"/>
    </xf>
    <xf numFmtId="22" fontId="19" fillId="0" borderId="1" xfId="0" applyNumberFormat="1" applyFont="1" applyFill="1" applyBorder="1" applyAlignment="1">
      <alignment horizontal="left" vertical="center"/>
    </xf>
    <xf numFmtId="20" fontId="19" fillId="0" borderId="31" xfId="0" applyFont="1" applyFill="1" applyBorder="1" applyAlignment="1">
      <alignment horizontal="left" vertical="center"/>
    </xf>
    <xf numFmtId="20" fontId="19" fillId="0" borderId="30" xfId="0" applyFont="1" applyFill="1" applyBorder="1" applyAlignment="1">
      <alignment horizontal="left" vertical="center"/>
    </xf>
    <xf numFmtId="176" fontId="19" fillId="0" borderId="0" xfId="0" quotePrefix="1" applyNumberFormat="1" applyFont="1" applyFill="1" applyBorder="1" applyAlignment="1">
      <alignment horizontal="left" vertical="center"/>
    </xf>
    <xf numFmtId="20" fontId="19" fillId="0" borderId="0" xfId="0" applyFont="1" applyFill="1" applyAlignment="1">
      <alignment horizontal="left" vertical="center" wrapText="1"/>
    </xf>
    <xf numFmtId="20" fontId="19" fillId="0" borderId="0" xfId="0" applyFont="1" applyFill="1" applyAlignment="1">
      <alignment horizontal="left" vertical="center"/>
    </xf>
    <xf numFmtId="167" fontId="19" fillId="0" borderId="1" xfId="1" applyNumberFormat="1" applyFont="1" applyFill="1" applyBorder="1" applyAlignment="1">
      <alignment horizontal="left" vertical="center" wrapText="1"/>
    </xf>
    <xf numFmtId="20" fontId="19" fillId="0" borderId="1" xfId="0" applyFont="1" applyFill="1" applyBorder="1" applyAlignment="1">
      <alignment horizontal="left" vertical="top"/>
    </xf>
    <xf numFmtId="20" fontId="19" fillId="0" borderId="14" xfId="0" applyFont="1" applyFill="1" applyBorder="1" applyAlignment="1">
      <alignment horizontal="left" vertical="center"/>
    </xf>
    <xf numFmtId="20" fontId="19" fillId="0" borderId="1" xfId="0" applyFont="1" applyFill="1" applyBorder="1" applyAlignment="1">
      <alignment horizontal="left" vertical="top" wrapText="1"/>
    </xf>
    <xf numFmtId="20" fontId="19" fillId="0" borderId="18" xfId="0" applyFont="1" applyFill="1" applyBorder="1" applyAlignment="1">
      <alignment horizontal="left" vertical="center"/>
    </xf>
    <xf numFmtId="20" fontId="19" fillId="0" borderId="0" xfId="0" applyFont="1" applyFill="1" applyBorder="1" applyAlignment="1">
      <alignment horizontal="left" vertical="center"/>
    </xf>
    <xf numFmtId="20" fontId="19" fillId="3" borderId="0" xfId="0" applyFont="1" applyFill="1" applyAlignment="1">
      <alignment horizontal="left" vertical="center"/>
    </xf>
    <xf numFmtId="20" fontId="19" fillId="3" borderId="14" xfId="0" applyFont="1" applyFill="1" applyBorder="1" applyAlignment="1">
      <alignment horizontal="left" vertical="center"/>
    </xf>
    <xf numFmtId="176" fontId="19" fillId="3" borderId="1" xfId="0" quotePrefix="1" applyNumberFormat="1" applyFont="1" applyFill="1" applyBorder="1" applyAlignment="1">
      <alignment horizontal="left" vertical="center"/>
    </xf>
    <xf numFmtId="169" fontId="19" fillId="3" borderId="1" xfId="0" applyNumberFormat="1" applyFont="1" applyFill="1" applyBorder="1" applyAlignment="1">
      <alignment horizontal="left" vertical="center"/>
    </xf>
    <xf numFmtId="20" fontId="19" fillId="3" borderId="30" xfId="0" applyFont="1" applyFill="1" applyBorder="1" applyAlignment="1">
      <alignment horizontal="left" vertical="center" wrapText="1"/>
    </xf>
    <xf numFmtId="20" fontId="19" fillId="3" borderId="1" xfId="0" applyFont="1" applyFill="1" applyBorder="1" applyAlignment="1">
      <alignment horizontal="left" vertical="center"/>
    </xf>
    <xf numFmtId="20" fontId="19" fillId="3" borderId="1" xfId="0" applyFont="1" applyFill="1" applyBorder="1" applyAlignment="1">
      <alignment horizontal="left" vertical="top"/>
    </xf>
    <xf numFmtId="20" fontId="19" fillId="3" borderId="1" xfId="0" quotePrefix="1" applyFont="1" applyFill="1" applyBorder="1" applyAlignment="1">
      <alignment horizontal="left" vertical="center"/>
    </xf>
    <xf numFmtId="164" fontId="29" fillId="0" borderId="4" xfId="23" applyFont="1" applyBorder="1" applyAlignment="1" applyProtection="1">
      <alignment horizontal="left"/>
    </xf>
    <xf numFmtId="164" fontId="29" fillId="0" borderId="5" xfId="23" applyFont="1" applyBorder="1" applyAlignment="1" applyProtection="1">
      <alignment horizontal="left"/>
    </xf>
    <xf numFmtId="20" fontId="40" fillId="0" borderId="0" xfId="0" applyFont="1" applyAlignment="1">
      <alignment horizontal="left"/>
    </xf>
    <xf numFmtId="0" fontId="39" fillId="2" borderId="1" xfId="23" applyNumberFormat="1" applyFont="1" applyFill="1" applyBorder="1" applyAlignment="1">
      <alignment horizontal="left" vertical="top" wrapText="1"/>
    </xf>
    <xf numFmtId="164" fontId="41" fillId="0" borderId="1" xfId="3" applyNumberFormat="1" applyFont="1" applyBorder="1" applyAlignment="1">
      <alignment horizontal="left" vertical="center" wrapText="1"/>
    </xf>
    <xf numFmtId="164" fontId="30" fillId="0" borderId="23" xfId="23" applyFont="1" applyBorder="1" applyAlignment="1" applyProtection="1">
      <alignment horizontal="left"/>
    </xf>
    <xf numFmtId="164" fontId="30" fillId="0" borderId="0" xfId="23" applyFont="1" applyBorder="1" applyAlignment="1" applyProtection="1">
      <alignment horizontal="left"/>
    </xf>
    <xf numFmtId="0" fontId="38" fillId="2" borderId="1" xfId="7" applyFont="1" applyFill="1" applyBorder="1" applyAlignment="1">
      <alignment horizontal="left" vertical="top" wrapText="1"/>
    </xf>
    <xf numFmtId="20" fontId="39" fillId="2" borderId="1" xfId="0" applyFont="1" applyFill="1" applyBorder="1" applyAlignment="1">
      <alignment horizontal="left"/>
    </xf>
    <xf numFmtId="164" fontId="41" fillId="2" borderId="1" xfId="3" applyNumberFormat="1" applyFont="1" applyFill="1" applyBorder="1" applyAlignment="1">
      <alignment horizontal="left" vertical="center" wrapText="1"/>
    </xf>
    <xf numFmtId="164" fontId="29" fillId="0" borderId="26" xfId="23" applyFont="1" applyBorder="1" applyAlignment="1" applyProtection="1">
      <alignment horizontal="left"/>
    </xf>
    <xf numFmtId="0" fontId="19" fillId="0" borderId="18" xfId="7" applyFont="1" applyFill="1" applyBorder="1" applyAlignment="1">
      <alignment horizontal="left" vertical="top" wrapText="1"/>
    </xf>
    <xf numFmtId="164" fontId="29" fillId="0" borderId="19" xfId="23" applyFont="1" applyBorder="1" applyAlignment="1" applyProtection="1">
      <alignment horizontal="left"/>
    </xf>
    <xf numFmtId="0" fontId="38" fillId="2" borderId="1" xfId="7" applyFont="1" applyFill="1" applyBorder="1" applyAlignment="1">
      <alignment horizontal="left" vertical="center" wrapText="1"/>
    </xf>
    <xf numFmtId="0" fontId="39" fillId="2" borderId="1" xfId="23" applyNumberFormat="1" applyFont="1" applyFill="1" applyBorder="1" applyAlignment="1">
      <alignment horizontal="left" vertical="center" wrapText="1"/>
    </xf>
    <xf numFmtId="20" fontId="39" fillId="2" borderId="1" xfId="0" applyFont="1" applyFill="1" applyBorder="1" applyAlignment="1">
      <alignment horizontal="left" vertical="center"/>
    </xf>
    <xf numFmtId="1" fontId="19" fillId="0" borderId="26" xfId="23" applyNumberFormat="1" applyFont="1" applyBorder="1" applyAlignment="1">
      <alignment horizontal="left"/>
    </xf>
    <xf numFmtId="165" fontId="41" fillId="2" borderId="1" xfId="27" applyNumberFormat="1" applyFont="1" applyFill="1" applyBorder="1" applyAlignment="1">
      <alignment horizontal="left" vertical="center" wrapText="1"/>
    </xf>
    <xf numFmtId="164" fontId="41" fillId="0" borderId="3" xfId="3" applyNumberFormat="1" applyFont="1" applyBorder="1" applyAlignment="1">
      <alignment horizontal="left" vertical="center" wrapText="1"/>
    </xf>
    <xf numFmtId="0" fontId="38" fillId="2" borderId="1" xfId="7" applyFont="1" applyFill="1" applyBorder="1" applyAlignment="1">
      <alignment horizontal="left" wrapText="1"/>
    </xf>
    <xf numFmtId="0" fontId="39" fillId="2" borderId="1" xfId="23" applyNumberFormat="1" applyFont="1" applyFill="1" applyBorder="1" applyAlignment="1">
      <alignment horizontal="left" wrapText="1"/>
    </xf>
    <xf numFmtId="177" fontId="41" fillId="2" borderId="1" xfId="27" applyNumberFormat="1" applyFont="1" applyFill="1" applyBorder="1" applyAlignment="1">
      <alignment horizontal="left" vertical="center" wrapText="1"/>
    </xf>
    <xf numFmtId="0" fontId="42" fillId="2" borderId="1" xfId="7" applyFont="1" applyFill="1" applyBorder="1" applyAlignment="1">
      <alignment horizontal="center" vertical="center" wrapText="1"/>
    </xf>
    <xf numFmtId="20" fontId="15" fillId="2" borderId="1" xfId="0" quotePrefix="1" applyFont="1" applyFill="1" applyBorder="1" applyAlignment="1">
      <alignment horizontal="left" vertical="center"/>
    </xf>
    <xf numFmtId="0" fontId="38" fillId="22" borderId="1" xfId="7" applyFont="1" applyFill="1" applyBorder="1" applyAlignment="1">
      <alignment horizontal="left" vertical="top" wrapText="1"/>
    </xf>
    <xf numFmtId="0" fontId="39" fillId="22" borderId="1" xfId="23" applyNumberFormat="1" applyFont="1" applyFill="1" applyBorder="1" applyAlignment="1">
      <alignment horizontal="left" vertical="top" wrapText="1"/>
    </xf>
    <xf numFmtId="164" fontId="41" fillId="3" borderId="1" xfId="3" applyNumberFormat="1" applyFont="1" applyFill="1" applyBorder="1" applyAlignment="1">
      <alignment horizontal="left" vertical="center" wrapText="1"/>
    </xf>
    <xf numFmtId="164" fontId="43" fillId="2" borderId="1" xfId="3" applyNumberFormat="1" applyFont="1" applyFill="1" applyBorder="1" applyAlignment="1">
      <alignment horizontal="left" vertical="center" wrapText="1"/>
    </xf>
    <xf numFmtId="20" fontId="15" fillId="2" borderId="1" xfId="0" applyFont="1" applyFill="1" applyBorder="1" applyAlignment="1">
      <alignment vertical="center"/>
    </xf>
    <xf numFmtId="164" fontId="41" fillId="2" borderId="1" xfId="0" applyNumberFormat="1" applyFont="1" applyFill="1" applyBorder="1" applyAlignment="1">
      <alignment horizontal="left" vertical="center" wrapText="1"/>
    </xf>
    <xf numFmtId="164" fontId="41" fillId="0" borderId="3" xfId="0" applyNumberFormat="1" applyFont="1" applyBorder="1" applyAlignment="1">
      <alignment horizontal="left" vertical="center" wrapText="1"/>
    </xf>
    <xf numFmtId="0" fontId="19" fillId="0" borderId="19" xfId="23" applyNumberFormat="1" applyFont="1" applyBorder="1" applyAlignment="1">
      <alignment horizontal="left" vertical="top" wrapText="1"/>
    </xf>
    <xf numFmtId="164" fontId="41" fillId="0" borderId="1" xfId="0" applyNumberFormat="1" applyFont="1" applyBorder="1" applyAlignment="1">
      <alignment horizontal="left" vertical="center" wrapText="1"/>
    </xf>
    <xf numFmtId="164" fontId="41" fillId="0" borderId="6" xfId="0" applyNumberFormat="1" applyFont="1" applyBorder="1" applyAlignment="1">
      <alignment horizontal="left" vertical="center" wrapText="1"/>
    </xf>
    <xf numFmtId="164" fontId="41" fillId="0" borderId="14" xfId="0" applyNumberFormat="1" applyFont="1" applyBorder="1" applyAlignment="1">
      <alignment horizontal="left" vertical="center" wrapText="1"/>
    </xf>
    <xf numFmtId="0" fontId="44" fillId="2" borderId="1" xfId="7" applyFont="1" applyFill="1" applyBorder="1" applyAlignment="1">
      <alignment horizontal="center" vertical="center" wrapText="1"/>
    </xf>
    <xf numFmtId="0" fontId="38" fillId="5" borderId="1" xfId="7" applyFont="1" applyFill="1" applyBorder="1" applyAlignment="1">
      <alignment horizontal="left" vertical="top" wrapText="1"/>
    </xf>
    <xf numFmtId="164" fontId="39" fillId="23" borderId="1" xfId="23" applyFont="1" applyFill="1" applyBorder="1" applyAlignment="1">
      <alignment horizontal="left" vertical="top"/>
    </xf>
    <xf numFmtId="0" fontId="39" fillId="5" borderId="1" xfId="23" applyNumberFormat="1" applyFont="1" applyFill="1" applyBorder="1" applyAlignment="1">
      <alignment horizontal="left" vertical="top" wrapText="1"/>
    </xf>
    <xf numFmtId="164" fontId="41" fillId="0" borderId="32" xfId="0" applyNumberFormat="1" applyFont="1" applyBorder="1" applyAlignment="1">
      <alignment horizontal="left" vertical="center" wrapText="1"/>
    </xf>
    <xf numFmtId="1" fontId="38" fillId="2" borderId="1" xfId="23" applyNumberFormat="1" applyFont="1" applyFill="1" applyBorder="1" applyAlignment="1">
      <alignment horizontal="left"/>
    </xf>
    <xf numFmtId="164" fontId="45" fillId="2" borderId="1" xfId="23" applyFont="1" applyFill="1" applyBorder="1" applyAlignment="1">
      <alignment horizontal="left"/>
    </xf>
    <xf numFmtId="164" fontId="46" fillId="2" borderId="1" xfId="23" applyFont="1" applyFill="1" applyBorder="1" applyAlignment="1" applyProtection="1">
      <alignment horizontal="left"/>
    </xf>
    <xf numFmtId="0" fontId="20" fillId="0" borderId="18" xfId="23" applyNumberFormat="1" applyFont="1" applyBorder="1" applyAlignment="1">
      <alignment horizontal="left" vertical="top" wrapText="1"/>
    </xf>
    <xf numFmtId="2" fontId="41" fillId="0" borderId="3" xfId="0" applyNumberFormat="1" applyFont="1" applyBorder="1" applyAlignment="1">
      <alignment horizontal="left" vertical="center" wrapText="1"/>
    </xf>
    <xf numFmtId="164" fontId="39" fillId="2" borderId="1" xfId="23" applyFont="1" applyFill="1" applyBorder="1" applyAlignment="1">
      <alignment horizontal="left" vertical="top"/>
    </xf>
    <xf numFmtId="164" fontId="39" fillId="2" borderId="1" xfId="27" applyNumberFormat="1" applyFont="1" applyFill="1" applyBorder="1" applyAlignment="1">
      <alignment horizontal="left" vertical="center" wrapText="1"/>
    </xf>
    <xf numFmtId="2" fontId="41" fillId="0" borderId="1" xfId="0" applyNumberFormat="1" applyFont="1" applyBorder="1" applyAlignment="1">
      <alignment horizontal="left" vertical="center" wrapText="1"/>
    </xf>
    <xf numFmtId="0" fontId="19" fillId="19" borderId="18" xfId="7" applyFont="1" applyFill="1" applyBorder="1" applyAlignment="1">
      <alignment horizontal="left" vertical="top" wrapText="1"/>
    </xf>
    <xf numFmtId="164" fontId="19" fillId="20" borderId="18" xfId="23" applyFont="1" applyFill="1" applyBorder="1" applyAlignment="1">
      <alignment horizontal="left" vertical="top"/>
    </xf>
    <xf numFmtId="0" fontId="39" fillId="2" borderId="1" xfId="0" applyNumberFormat="1" applyFont="1" applyFill="1" applyBorder="1" applyAlignment="1">
      <alignment horizontal="left" vertical="top" wrapText="1"/>
    </xf>
    <xf numFmtId="164" fontId="39" fillId="2" borderId="1" xfId="27" applyNumberFormat="1" applyFont="1" applyFill="1" applyBorder="1" applyAlignment="1">
      <alignment horizontal="left" vertical="top" wrapText="1"/>
    </xf>
    <xf numFmtId="0" fontId="22" fillId="0" borderId="1" xfId="28" applyFont="1" applyFill="1" applyBorder="1" applyAlignment="1">
      <alignment horizontal="left" wrapText="1"/>
    </xf>
    <xf numFmtId="0" fontId="22" fillId="21" borderId="1" xfId="28" applyFont="1" applyFill="1" applyBorder="1" applyAlignment="1">
      <alignment horizontal="left" wrapText="1"/>
    </xf>
    <xf numFmtId="0" fontId="22" fillId="0" borderId="18" xfId="7" applyFont="1" applyFill="1" applyBorder="1" applyAlignment="1">
      <alignment horizontal="left" vertical="top" wrapText="1"/>
    </xf>
    <xf numFmtId="164" fontId="39" fillId="2" borderId="1" xfId="0" applyNumberFormat="1" applyFont="1" applyFill="1" applyBorder="1" applyAlignment="1">
      <alignment horizontal="left" vertical="center" wrapText="1"/>
    </xf>
    <xf numFmtId="20" fontId="38" fillId="2" borderId="1" xfId="0" applyFont="1" applyFill="1" applyBorder="1" applyAlignment="1">
      <alignment horizontal="left"/>
    </xf>
    <xf numFmtId="20" fontId="15" fillId="0" borderId="1" xfId="0" applyFont="1" applyBorder="1" applyAlignment="1">
      <alignment vertical="center"/>
    </xf>
    <xf numFmtId="20" fontId="38" fillId="0" borderId="1" xfId="0" applyFont="1" applyBorder="1" applyAlignment="1">
      <alignment horizontal="left" vertical="center"/>
    </xf>
    <xf numFmtId="164" fontId="38" fillId="0" borderId="1" xfId="0" applyNumberFormat="1" applyFont="1" applyBorder="1" applyAlignment="1">
      <alignment horizontal="left" vertical="center"/>
    </xf>
    <xf numFmtId="0" fontId="38" fillId="0" borderId="1" xfId="0" applyNumberFormat="1" applyFont="1" applyBorder="1" applyAlignment="1">
      <alignment horizontal="left" vertical="center" wrapText="1"/>
    </xf>
    <xf numFmtId="20" fontId="17" fillId="0" borderId="0" xfId="0" applyFont="1" applyBorder="1" applyAlignment="1">
      <alignment horizontal="left" vertical="center"/>
    </xf>
    <xf numFmtId="0" fontId="38" fillId="2" borderId="1" xfId="0" applyNumberFormat="1" applyFont="1" applyFill="1" applyBorder="1" applyAlignment="1">
      <alignment horizontal="left" vertical="center" wrapText="1"/>
    </xf>
    <xf numFmtId="164" fontId="38" fillId="0" borderId="1" xfId="27" applyNumberFormat="1" applyFont="1" applyBorder="1" applyAlignment="1">
      <alignment horizontal="left" vertical="center" wrapText="1"/>
    </xf>
    <xf numFmtId="20" fontId="43" fillId="2" borderId="1" xfId="0" applyFont="1" applyFill="1" applyBorder="1" applyAlignment="1">
      <alignment horizontal="left" vertical="center"/>
    </xf>
    <xf numFmtId="2" fontId="38" fillId="0" borderId="1" xfId="27" applyNumberFormat="1" applyFont="1" applyBorder="1" applyAlignment="1">
      <alignment horizontal="left" vertical="center" wrapText="1"/>
    </xf>
    <xf numFmtId="1" fontId="19" fillId="0" borderId="1" xfId="23" applyNumberFormat="1" applyFont="1" applyBorder="1" applyAlignment="1">
      <alignment horizontal="left"/>
    </xf>
    <xf numFmtId="164" fontId="18" fillId="0" borderId="26" xfId="23" applyFont="1" applyBorder="1" applyAlignment="1">
      <alignment horizontal="left"/>
    </xf>
    <xf numFmtId="164" fontId="29" fillId="0" borderId="24" xfId="23" applyFont="1" applyBorder="1" applyAlignment="1" applyProtection="1">
      <alignment horizontal="left"/>
    </xf>
    <xf numFmtId="0" fontId="19" fillId="19" borderId="23" xfId="7" applyFont="1" applyFill="1" applyBorder="1" applyAlignment="1">
      <alignment horizontal="left" vertical="top" wrapText="1"/>
    </xf>
    <xf numFmtId="164" fontId="38" fillId="0" borderId="1" xfId="3" applyNumberFormat="1" applyFont="1" applyBorder="1" applyAlignment="1">
      <alignment horizontal="left" vertical="center" wrapText="1"/>
    </xf>
    <xf numFmtId="164" fontId="38" fillId="0" borderId="1" xfId="0" applyNumberFormat="1" applyFont="1" applyBorder="1" applyAlignment="1">
      <alignment horizontal="left" vertical="center" wrapText="1"/>
    </xf>
    <xf numFmtId="0" fontId="45" fillId="0" borderId="1" xfId="0" applyNumberFormat="1" applyFont="1" applyBorder="1" applyAlignment="1">
      <alignment horizontal="left" vertical="center" wrapText="1"/>
    </xf>
    <xf numFmtId="164" fontId="19" fillId="0" borderId="18" xfId="23" applyFont="1" applyBorder="1" applyAlignment="1">
      <alignment horizontal="left" vertical="top"/>
    </xf>
    <xf numFmtId="0" fontId="20" fillId="0" borderId="18" xfId="7" applyFont="1" applyFill="1" applyBorder="1" applyAlignment="1">
      <alignment horizontal="left" vertical="top" wrapText="1"/>
    </xf>
    <xf numFmtId="0" fontId="48" fillId="2" borderId="1" xfId="7" applyFont="1" applyFill="1" applyBorder="1" applyAlignment="1">
      <alignment horizontal="center" vertical="center" wrapText="1"/>
    </xf>
    <xf numFmtId="164" fontId="15" fillId="2" borderId="1" xfId="23" quotePrefix="1" applyFont="1" applyFill="1" applyBorder="1" applyAlignment="1">
      <alignment horizontal="left" vertical="top"/>
    </xf>
    <xf numFmtId="164" fontId="29" fillId="0" borderId="1" xfId="23" applyFont="1" applyBorder="1" applyAlignment="1" applyProtection="1">
      <alignment horizontal="left"/>
    </xf>
    <xf numFmtId="0" fontId="19" fillId="0" borderId="1" xfId="7" applyFont="1" applyFill="1" applyBorder="1" applyAlignment="1">
      <alignment horizontal="left" vertical="top" wrapText="1"/>
    </xf>
    <xf numFmtId="164" fontId="19" fillId="20" borderId="27" xfId="23" applyFont="1" applyFill="1" applyBorder="1" applyAlignment="1">
      <alignment horizontal="left" vertical="top"/>
    </xf>
    <xf numFmtId="164" fontId="30" fillId="0" borderId="24" xfId="23" applyFont="1" applyBorder="1" applyAlignment="1" applyProtection="1">
      <alignment horizontal="left"/>
    </xf>
    <xf numFmtId="164" fontId="29" fillId="0" borderId="2" xfId="23" applyFont="1" applyBorder="1" applyAlignment="1" applyProtection="1">
      <alignment horizontal="left"/>
    </xf>
    <xf numFmtId="1" fontId="19" fillId="4" borderId="21" xfId="23" applyNumberFormat="1" applyFont="1" applyFill="1" applyBorder="1" applyAlignment="1">
      <alignment horizontal="left"/>
    </xf>
    <xf numFmtId="1" fontId="19" fillId="0" borderId="0" xfId="23" applyNumberFormat="1" applyFont="1" applyFill="1" applyBorder="1" applyAlignment="1">
      <alignment horizontal="left"/>
    </xf>
    <xf numFmtId="164" fontId="18" fillId="0" borderId="28" xfId="23" applyFont="1" applyBorder="1" applyAlignment="1">
      <alignment horizontal="left" vertical="center"/>
    </xf>
    <xf numFmtId="164" fontId="18" fillId="0" borderId="28" xfId="23" applyFont="1" applyBorder="1" applyAlignment="1">
      <alignment horizontal="left"/>
    </xf>
    <xf numFmtId="164" fontId="29" fillId="0" borderId="28" xfId="23" applyFont="1" applyBorder="1" applyAlignment="1" applyProtection="1">
      <alignment horizontal="left"/>
    </xf>
    <xf numFmtId="1" fontId="19" fillId="0" borderId="3" xfId="23" applyNumberFormat="1" applyFont="1" applyBorder="1" applyAlignment="1">
      <alignment horizontal="left"/>
    </xf>
    <xf numFmtId="0" fontId="19" fillId="0" borderId="2" xfId="7" applyFont="1" applyFill="1" applyBorder="1" applyAlignment="1">
      <alignment horizontal="left" vertical="top" wrapText="1"/>
    </xf>
    <xf numFmtId="164" fontId="19" fillId="0" borderId="0" xfId="23" applyFont="1" applyBorder="1" applyAlignment="1">
      <alignment horizontal="left" vertical="top"/>
    </xf>
    <xf numFmtId="1" fontId="19" fillId="0" borderId="0" xfId="23" applyNumberFormat="1" applyFont="1" applyBorder="1" applyAlignment="1">
      <alignment horizontal="left"/>
    </xf>
    <xf numFmtId="0" fontId="49" fillId="2" borderId="1" xfId="7" applyFont="1" applyFill="1" applyBorder="1" applyAlignment="1">
      <alignment horizontal="center" vertical="center" wrapText="1"/>
    </xf>
    <xf numFmtId="0" fontId="19" fillId="0" borderId="28" xfId="7" applyFont="1" applyFill="1" applyBorder="1" applyAlignment="1">
      <alignment horizontal="left" vertical="top" wrapText="1"/>
    </xf>
    <xf numFmtId="164" fontId="19" fillId="0" borderId="28" xfId="23" applyFont="1" applyBorder="1" applyAlignment="1">
      <alignment horizontal="left" vertical="top"/>
    </xf>
    <xf numFmtId="173" fontId="41" fillId="0" borderId="6" xfId="0" applyNumberFormat="1" applyFont="1" applyBorder="1" applyAlignment="1">
      <alignment vertical="center" wrapText="1"/>
    </xf>
    <xf numFmtId="164" fontId="18" fillId="0" borderId="18" xfId="23" applyFont="1" applyBorder="1" applyAlignment="1">
      <alignment horizontal="left"/>
    </xf>
    <xf numFmtId="167" fontId="19" fillId="0" borderId="5" xfId="22" applyNumberFormat="1" applyFont="1" applyBorder="1" applyAlignment="1">
      <alignment horizontal="left" vertical="center"/>
    </xf>
    <xf numFmtId="1" fontId="41" fillId="0" borderId="1" xfId="0" applyNumberFormat="1" applyFont="1" applyBorder="1" applyAlignment="1">
      <alignment vertical="center" wrapText="1"/>
    </xf>
    <xf numFmtId="20" fontId="15" fillId="0" borderId="0" xfId="0" applyFont="1" applyBorder="1" applyAlignment="1">
      <alignment horizontal="left" vertical="center"/>
    </xf>
    <xf numFmtId="165" fontId="18" fillId="0" borderId="0" xfId="26" applyNumberFormat="1" applyFont="1" applyBorder="1" applyAlignment="1">
      <alignment horizontal="left" vertical="center"/>
    </xf>
    <xf numFmtId="20" fontId="50" fillId="2" borderId="1" xfId="0" applyFont="1" applyFill="1" applyBorder="1" applyAlignment="1">
      <alignment horizontal="left" vertical="center"/>
    </xf>
    <xf numFmtId="0" fontId="49" fillId="2" borderId="0" xfId="7" applyFont="1" applyFill="1" applyBorder="1" applyAlignment="1">
      <alignment horizontal="center" vertical="center" wrapText="1"/>
    </xf>
    <xf numFmtId="20" fontId="50" fillId="2" borderId="0" xfId="0" applyFont="1" applyFill="1" applyBorder="1" applyAlignment="1">
      <alignment horizontal="left" vertical="center"/>
    </xf>
    <xf numFmtId="0" fontId="19" fillId="3" borderId="18" xfId="7" applyFont="1" applyFill="1" applyBorder="1" applyAlignment="1">
      <alignment horizontal="left" vertical="top" wrapText="1"/>
    </xf>
    <xf numFmtId="164" fontId="19" fillId="3" borderId="18" xfId="23" applyFont="1" applyFill="1" applyBorder="1" applyAlignment="1">
      <alignment horizontal="left" vertical="top"/>
    </xf>
    <xf numFmtId="164" fontId="19" fillId="0" borderId="0" xfId="23" applyFont="1" applyBorder="1" applyAlignment="1">
      <alignment horizontal="left"/>
    </xf>
    <xf numFmtId="1" fontId="18" fillId="4" borderId="1" xfId="23" applyNumberFormat="1" applyFont="1" applyFill="1" applyBorder="1" applyAlignment="1">
      <alignment horizontal="left"/>
    </xf>
    <xf numFmtId="1" fontId="18" fillId="0" borderId="26" xfId="23" applyNumberFormat="1" applyFont="1" applyBorder="1" applyAlignment="1">
      <alignment horizontal="left"/>
    </xf>
    <xf numFmtId="165" fontId="18" fillId="0" borderId="18" xfId="26" applyNumberFormat="1" applyFont="1" applyBorder="1" applyAlignment="1">
      <alignment horizontal="left" vertical="center"/>
    </xf>
    <xf numFmtId="20" fontId="15" fillId="0" borderId="14" xfId="0" applyFont="1" applyBorder="1" applyAlignment="1">
      <alignment horizontal="left" vertical="center"/>
    </xf>
    <xf numFmtId="164" fontId="19" fillId="21" borderId="0" xfId="23" applyFont="1" applyFill="1" applyBorder="1" applyAlignment="1">
      <alignment horizontal="left" vertical="top"/>
    </xf>
    <xf numFmtId="164" fontId="20" fillId="0" borderId="0" xfId="23" applyFont="1" applyBorder="1" applyAlignment="1">
      <alignment horizontal="left" vertical="top"/>
    </xf>
    <xf numFmtId="0" fontId="19" fillId="21" borderId="18" xfId="7" applyFont="1" applyFill="1" applyBorder="1" applyAlignment="1">
      <alignment horizontal="left" vertical="top" wrapText="1"/>
    </xf>
    <xf numFmtId="164" fontId="19" fillId="21" borderId="18" xfId="23" applyFont="1" applyFill="1" applyBorder="1" applyAlignment="1">
      <alignment horizontal="left" vertical="top"/>
    </xf>
    <xf numFmtId="164" fontId="20" fillId="0" borderId="0" xfId="23" quotePrefix="1" applyFont="1" applyBorder="1" applyAlignment="1">
      <alignment horizontal="left" vertical="top"/>
    </xf>
    <xf numFmtId="0" fontId="20" fillId="3" borderId="18" xfId="7" applyFont="1" applyFill="1" applyBorder="1" applyAlignment="1">
      <alignment horizontal="left" vertical="top" wrapText="1"/>
    </xf>
    <xf numFmtId="0" fontId="22" fillId="0" borderId="0" xfId="7" applyFont="1" applyFill="1" applyBorder="1" applyAlignment="1">
      <alignment horizontal="left" vertical="top" wrapText="1"/>
    </xf>
    <xf numFmtId="0" fontId="51" fillId="0" borderId="0" xfId="7" applyFont="1" applyFill="1" applyBorder="1" applyAlignment="1">
      <alignment horizontal="left" vertical="top" wrapText="1"/>
    </xf>
    <xf numFmtId="164" fontId="20" fillId="0" borderId="18" xfId="23" applyFont="1" applyBorder="1" applyAlignment="1">
      <alignment horizontal="left" vertical="top"/>
    </xf>
    <xf numFmtId="164" fontId="41" fillId="0" borderId="22" xfId="0" applyNumberFormat="1" applyFont="1" applyBorder="1" applyAlignment="1">
      <alignment vertical="center" wrapText="1"/>
    </xf>
    <xf numFmtId="164" fontId="41" fillId="0" borderId="6" xfId="0" applyNumberFormat="1" applyFont="1" applyBorder="1" applyAlignment="1">
      <alignment vertical="center" wrapText="1"/>
    </xf>
    <xf numFmtId="164" fontId="20" fillId="0" borderId="18" xfId="23" quotePrefix="1" applyFont="1" applyBorder="1" applyAlignment="1">
      <alignment horizontal="left" vertical="top"/>
    </xf>
    <xf numFmtId="0" fontId="51" fillId="2" borderId="18" xfId="7" applyFont="1" applyFill="1" applyBorder="1" applyAlignment="1">
      <alignment horizontal="left" vertical="top" wrapText="1"/>
    </xf>
    <xf numFmtId="0" fontId="51" fillId="0" borderId="18" xfId="7" applyFont="1" applyFill="1" applyBorder="1" applyAlignment="1">
      <alignment horizontal="left" vertical="top" wrapText="1"/>
    </xf>
    <xf numFmtId="20" fontId="34" fillId="0" borderId="14" xfId="0" applyFont="1" applyBorder="1" applyAlignment="1">
      <alignment vertical="center"/>
    </xf>
    <xf numFmtId="20" fontId="34" fillId="0" borderId="1" xfId="0" applyFont="1" applyBorder="1" applyAlignment="1">
      <alignment vertical="center"/>
    </xf>
    <xf numFmtId="20" fontId="34" fillId="2" borderId="1" xfId="0" applyFont="1" applyFill="1" applyBorder="1" applyAlignment="1">
      <alignment vertical="center"/>
    </xf>
    <xf numFmtId="0" fontId="17" fillId="2" borderId="1" xfId="7" applyFont="1" applyFill="1" applyBorder="1" applyAlignment="1">
      <alignment horizontal="center" vertical="center" wrapText="1"/>
    </xf>
    <xf numFmtId="0" fontId="19" fillId="3" borderId="0" xfId="23" applyNumberFormat="1" applyFont="1" applyFill="1" applyBorder="1" applyAlignment="1">
      <alignment horizontal="left" vertical="top" wrapText="1"/>
    </xf>
    <xf numFmtId="164" fontId="29" fillId="3" borderId="0" xfId="23" applyFont="1" applyFill="1" applyBorder="1" applyAlignment="1" applyProtection="1">
      <alignment horizontal="left"/>
    </xf>
    <xf numFmtId="20" fontId="24" fillId="6" borderId="0" xfId="0" applyFont="1" applyFill="1" applyAlignment="1">
      <alignment horizontal="center"/>
    </xf>
    <xf numFmtId="164" fontId="41" fillId="0" borderId="6" xfId="0" applyNumberFormat="1" applyFont="1" applyBorder="1" applyAlignment="1">
      <alignment horizontal="left" vertical="center" wrapText="1"/>
    </xf>
    <xf numFmtId="164" fontId="41" fillId="0" borderId="3" xfId="0" applyNumberFormat="1" applyFont="1" applyBorder="1" applyAlignment="1">
      <alignment horizontal="left" vertical="center" wrapText="1"/>
    </xf>
    <xf numFmtId="20" fontId="38" fillId="2" borderId="1" xfId="0" applyFont="1" applyFill="1" applyBorder="1" applyAlignment="1">
      <alignment horizontal="left"/>
    </xf>
    <xf numFmtId="20" fontId="39" fillId="2" borderId="1" xfId="0" applyFont="1" applyFill="1" applyBorder="1" applyAlignment="1">
      <alignment horizontal="left"/>
    </xf>
    <xf numFmtId="20" fontId="39" fillId="2" borderId="1" xfId="0" applyFont="1" applyFill="1" applyBorder="1" applyAlignment="1">
      <alignment horizontal="left" wrapText="1"/>
    </xf>
    <xf numFmtId="164" fontId="41" fillId="2" borderId="6" xfId="3" applyNumberFormat="1" applyFont="1" applyFill="1" applyBorder="1" applyAlignment="1">
      <alignment horizontal="left" vertical="center" wrapText="1"/>
    </xf>
    <xf numFmtId="164" fontId="41" fillId="2" borderId="3" xfId="3" applyNumberFormat="1" applyFont="1" applyFill="1" applyBorder="1" applyAlignment="1">
      <alignment horizontal="left" vertical="center" wrapText="1"/>
    </xf>
    <xf numFmtId="164" fontId="41" fillId="0" borderId="22" xfId="0" applyNumberFormat="1" applyFont="1" applyBorder="1" applyAlignment="1">
      <alignment horizontal="left" vertical="center" wrapText="1"/>
    </xf>
    <xf numFmtId="164" fontId="41" fillId="0" borderId="32" xfId="0" applyNumberFormat="1" applyFont="1" applyBorder="1" applyAlignment="1">
      <alignment horizontal="left" vertical="center" wrapText="1"/>
    </xf>
    <xf numFmtId="164" fontId="41" fillId="0" borderId="33" xfId="3" applyNumberFormat="1" applyFont="1" applyBorder="1" applyAlignment="1">
      <alignment horizontal="left" vertical="center" wrapText="1"/>
    </xf>
    <xf numFmtId="164" fontId="41" fillId="0" borderId="34" xfId="3" applyNumberFormat="1" applyFont="1" applyBorder="1" applyAlignment="1">
      <alignment horizontal="left" vertical="center" wrapText="1"/>
    </xf>
    <xf numFmtId="164" fontId="41" fillId="2" borderId="6" xfId="0" applyNumberFormat="1" applyFont="1" applyFill="1" applyBorder="1" applyAlignment="1">
      <alignment horizontal="left" vertical="center" wrapText="1"/>
    </xf>
    <xf numFmtId="164" fontId="41" fillId="2" borderId="3" xfId="0" applyNumberFormat="1" applyFont="1" applyFill="1" applyBorder="1" applyAlignment="1">
      <alignment horizontal="left" vertical="center" wrapText="1"/>
    </xf>
    <xf numFmtId="164" fontId="41" fillId="0" borderId="6" xfId="3" applyNumberFormat="1" applyFont="1" applyBorder="1" applyAlignment="1">
      <alignment horizontal="left" vertical="center" wrapText="1"/>
    </xf>
    <xf numFmtId="164" fontId="41" fillId="0" borderId="3" xfId="3" applyNumberFormat="1" applyFont="1" applyBorder="1" applyAlignment="1">
      <alignment horizontal="left" vertical="center" wrapText="1"/>
    </xf>
    <xf numFmtId="164" fontId="41" fillId="0" borderId="35" xfId="3" applyNumberFormat="1" applyFont="1" applyBorder="1" applyAlignment="1">
      <alignment horizontal="left" vertical="center" wrapText="1"/>
    </xf>
    <xf numFmtId="164" fontId="41" fillId="0" borderId="36" xfId="3" applyNumberFormat="1" applyFont="1" applyBorder="1" applyAlignment="1">
      <alignment horizontal="left" vertical="center" wrapText="1"/>
    </xf>
    <xf numFmtId="164" fontId="41" fillId="0" borderId="8" xfId="3" applyNumberFormat="1" applyFont="1" applyBorder="1" applyAlignment="1">
      <alignment horizontal="left" vertical="center" wrapText="1"/>
    </xf>
    <xf numFmtId="164" fontId="38" fillId="0" borderId="1" xfId="0" applyNumberFormat="1" applyFont="1" applyBorder="1" applyAlignment="1">
      <alignment horizontal="left" vertical="center" wrapText="1"/>
    </xf>
    <xf numFmtId="164" fontId="38" fillId="0" borderId="1" xfId="27" applyNumberFormat="1" applyFont="1" applyBorder="1" applyAlignment="1">
      <alignment horizontal="left" vertical="center" wrapText="1"/>
    </xf>
    <xf numFmtId="164" fontId="41" fillId="0" borderId="7" xfId="0" applyNumberFormat="1" applyFont="1" applyBorder="1" applyAlignment="1">
      <alignment horizontal="left" vertical="center" wrapText="1"/>
    </xf>
    <xf numFmtId="173" fontId="41" fillId="0" borderId="6" xfId="0" applyNumberFormat="1" applyFont="1" applyBorder="1" applyAlignment="1">
      <alignment horizontal="left" vertical="center" wrapText="1"/>
    </xf>
    <xf numFmtId="173" fontId="41" fillId="0" borderId="3" xfId="0" applyNumberFormat="1" applyFont="1" applyBorder="1" applyAlignment="1">
      <alignment horizontal="left" vertical="center" wrapText="1"/>
    </xf>
    <xf numFmtId="1" fontId="41" fillId="0" borderId="1" xfId="0" applyNumberFormat="1" applyFont="1" applyBorder="1" applyAlignment="1">
      <alignment horizontal="left" vertical="center" wrapText="1"/>
    </xf>
    <xf numFmtId="1" fontId="41" fillId="0" borderId="6" xfId="0" applyNumberFormat="1" applyFont="1" applyBorder="1" applyAlignment="1">
      <alignment horizontal="left" vertical="center" wrapText="1"/>
    </xf>
    <xf numFmtId="1" fontId="41" fillId="0" borderId="3" xfId="0" applyNumberFormat="1" applyFont="1" applyBorder="1" applyAlignment="1">
      <alignment horizontal="left" vertical="center" wrapText="1"/>
    </xf>
    <xf numFmtId="164" fontId="31" fillId="0" borderId="0" xfId="3" applyNumberFormat="1" applyFont="1" applyFill="1" applyBorder="1" applyAlignment="1" applyProtection="1">
      <alignment horizontal="center" vertical="center"/>
    </xf>
    <xf numFmtId="164" fontId="31" fillId="0" borderId="0" xfId="3" applyNumberFormat="1" applyFont="1" applyFill="1" applyBorder="1" applyAlignment="1" applyProtection="1"/>
    <xf numFmtId="164" fontId="31" fillId="0" borderId="0" xfId="3" applyNumberFormat="1" applyFont="1" applyFill="1" applyBorder="1" applyAlignment="1" applyProtection="1">
      <alignment vertical="center"/>
    </xf>
    <xf numFmtId="164" fontId="31" fillId="0" borderId="0" xfId="3" applyNumberFormat="1" applyFont="1" applyFill="1" applyBorder="1" applyAlignment="1" applyProtection="1">
      <alignment vertical="center" wrapText="1"/>
    </xf>
    <xf numFmtId="164" fontId="31" fillId="0" borderId="0" xfId="3" applyNumberFormat="1" applyFont="1" applyFill="1" applyAlignment="1"/>
    <xf numFmtId="164" fontId="55" fillId="0" borderId="14" xfId="3" quotePrefix="1" applyNumberFormat="1" applyFont="1" applyFill="1" applyBorder="1" applyAlignment="1" applyProtection="1">
      <alignment horizontal="center" vertical="center"/>
    </xf>
    <xf numFmtId="164" fontId="55" fillId="0" borderId="15" xfId="3" quotePrefix="1" applyNumberFormat="1" applyFont="1" applyFill="1" applyBorder="1" applyAlignment="1" applyProtection="1">
      <alignment horizontal="center" vertical="center"/>
    </xf>
    <xf numFmtId="164" fontId="55" fillId="0" borderId="16" xfId="3" quotePrefix="1" applyNumberFormat="1" applyFont="1" applyFill="1" applyBorder="1" applyAlignment="1" applyProtection="1">
      <alignment horizontal="center" vertical="center"/>
    </xf>
    <xf numFmtId="164" fontId="31" fillId="0" borderId="1" xfId="3" applyNumberFormat="1" applyFont="1" applyFill="1" applyBorder="1" applyAlignment="1" applyProtection="1">
      <alignment horizontal="center"/>
    </xf>
    <xf numFmtId="164" fontId="31" fillId="0" borderId="1" xfId="3" applyNumberFormat="1" applyFont="1" applyFill="1" applyBorder="1" applyAlignment="1" applyProtection="1"/>
    <xf numFmtId="164" fontId="31" fillId="0" borderId="1" xfId="3" applyNumberFormat="1" applyFont="1" applyFill="1" applyBorder="1" applyAlignment="1" applyProtection="1">
      <alignment vertical="center"/>
    </xf>
    <xf numFmtId="164" fontId="31" fillId="0" borderId="1" xfId="3" applyNumberFormat="1" applyFont="1" applyFill="1" applyBorder="1" applyAlignment="1" applyProtection="1">
      <alignment vertical="center" wrapText="1"/>
    </xf>
    <xf numFmtId="164" fontId="31" fillId="0" borderId="0" xfId="3" applyNumberFormat="1" applyFont="1" applyFill="1" applyAlignment="1" applyProtection="1"/>
    <xf numFmtId="164" fontId="54" fillId="0" borderId="14" xfId="3" quotePrefix="1" applyNumberFormat="1" applyFont="1" applyFill="1" applyBorder="1" applyAlignment="1" applyProtection="1">
      <alignment horizontal="center" vertical="center"/>
    </xf>
    <xf numFmtId="164" fontId="54" fillId="0" borderId="15" xfId="3" applyNumberFormat="1" applyFont="1" applyFill="1" applyBorder="1" applyAlignment="1" applyProtection="1">
      <alignment horizontal="center" vertical="center"/>
    </xf>
    <xf numFmtId="164" fontId="54" fillId="0" borderId="16" xfId="3" applyNumberFormat="1" applyFont="1" applyFill="1" applyBorder="1" applyAlignment="1" applyProtection="1">
      <alignment horizontal="center" vertical="center"/>
    </xf>
    <xf numFmtId="164" fontId="31" fillId="0" borderId="1" xfId="3" applyNumberFormat="1" applyFont="1" applyFill="1" applyBorder="1" applyAlignment="1">
      <alignment horizontal="center" vertical="center"/>
    </xf>
    <xf numFmtId="164" fontId="31" fillId="0" borderId="1" xfId="3" quotePrefix="1" applyNumberFormat="1" applyFont="1" applyFill="1" applyBorder="1" applyAlignment="1" applyProtection="1">
      <alignment horizontal="center" vertical="center"/>
    </xf>
    <xf numFmtId="164" fontId="31" fillId="0" borderId="1" xfId="3" quotePrefix="1" applyNumberFormat="1" applyFont="1" applyFill="1" applyBorder="1" applyAlignment="1" applyProtection="1">
      <alignment horizontal="center" vertical="center"/>
    </xf>
    <xf numFmtId="164" fontId="31" fillId="0" borderId="1" xfId="3" applyNumberFormat="1" applyFont="1" applyFill="1" applyBorder="1" applyAlignment="1" applyProtection="1">
      <alignment horizontal="center" vertical="center"/>
    </xf>
    <xf numFmtId="164" fontId="31" fillId="0" borderId="1" xfId="3" applyNumberFormat="1" applyFont="1" applyFill="1" applyBorder="1" applyAlignment="1" applyProtection="1">
      <alignment horizontal="center" vertical="center" wrapText="1"/>
    </xf>
    <xf numFmtId="164" fontId="32" fillId="0" borderId="14" xfId="3" applyNumberFormat="1" applyFont="1" applyFill="1" applyBorder="1" applyAlignment="1" applyProtection="1">
      <alignment horizontal="center" wrapText="1"/>
    </xf>
    <xf numFmtId="164" fontId="32" fillId="0" borderId="15" xfId="3" applyNumberFormat="1" applyFont="1" applyFill="1" applyBorder="1" applyAlignment="1" applyProtection="1">
      <alignment horizontal="center" wrapText="1"/>
    </xf>
    <xf numFmtId="164" fontId="32" fillId="0" borderId="16" xfId="3" applyNumberFormat="1" applyFont="1" applyFill="1" applyBorder="1" applyAlignment="1" applyProtection="1">
      <alignment horizontal="center" wrapText="1"/>
    </xf>
    <xf numFmtId="164" fontId="31" fillId="0" borderId="0" xfId="3" applyNumberFormat="1" applyFont="1" applyFill="1" applyBorder="1" applyProtection="1"/>
    <xf numFmtId="164" fontId="31" fillId="0" borderId="0" xfId="3" applyNumberFormat="1" applyFont="1" applyFill="1" applyBorder="1" applyAlignment="1">
      <alignment horizontal="center"/>
    </xf>
    <xf numFmtId="164" fontId="31" fillId="0" borderId="0" xfId="3" applyNumberFormat="1" applyFont="1" applyFill="1"/>
    <xf numFmtId="165" fontId="31" fillId="0" borderId="1" xfId="4" applyNumberFormat="1" applyFont="1" applyFill="1" applyBorder="1" applyAlignment="1">
      <alignment horizontal="center" vertical="center" wrapText="1"/>
    </xf>
    <xf numFmtId="166" fontId="31" fillId="0" borderId="1" xfId="5" quotePrefix="1" applyNumberFormat="1" applyFont="1" applyFill="1" applyBorder="1" applyAlignment="1">
      <alignment horizontal="center" vertical="center" wrapText="1"/>
    </xf>
    <xf numFmtId="165" fontId="31" fillId="0" borderId="1" xfId="4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 wrapText="1"/>
    </xf>
    <xf numFmtId="166" fontId="31" fillId="0" borderId="1" xfId="0" quotePrefix="1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2" fontId="31" fillId="0" borderId="1" xfId="0" quotePrefix="1" applyNumberFormat="1" applyFont="1" applyFill="1" applyBorder="1" applyAlignment="1">
      <alignment horizontal="center" vertical="center" wrapText="1"/>
    </xf>
    <xf numFmtId="167" fontId="31" fillId="0" borderId="14" xfId="4" applyNumberFormat="1" applyFont="1" applyFill="1" applyBorder="1" applyAlignment="1">
      <alignment horizontal="center" vertical="center" wrapText="1"/>
    </xf>
    <xf numFmtId="167" fontId="31" fillId="0" borderId="15" xfId="4" applyNumberFormat="1" applyFont="1" applyFill="1" applyBorder="1" applyAlignment="1">
      <alignment horizontal="center" vertical="center" wrapText="1"/>
    </xf>
    <xf numFmtId="167" fontId="31" fillId="0" borderId="16" xfId="4" applyNumberFormat="1" applyFont="1" applyFill="1" applyBorder="1" applyAlignment="1">
      <alignment horizontal="center" vertical="center" wrapText="1"/>
    </xf>
    <xf numFmtId="168" fontId="31" fillId="0" borderId="1" xfId="0" quotePrefix="1" applyNumberFormat="1" applyFont="1" applyFill="1" applyBorder="1" applyAlignment="1">
      <alignment horizontal="center" vertical="center" wrapText="1"/>
    </xf>
    <xf numFmtId="168" fontId="31" fillId="0" borderId="1" xfId="0" applyNumberFormat="1" applyFont="1" applyFill="1" applyBorder="1" applyAlignment="1">
      <alignment horizontal="center" vertical="center" wrapText="1"/>
    </xf>
    <xf numFmtId="165" fontId="31" fillId="0" borderId="1" xfId="4" applyNumberFormat="1" applyFont="1" applyFill="1" applyBorder="1" applyAlignment="1">
      <alignment horizontal="center" vertical="center" wrapText="1"/>
    </xf>
    <xf numFmtId="0" fontId="31" fillId="0" borderId="1" xfId="5" applyNumberFormat="1" applyFont="1" applyFill="1" applyBorder="1" applyAlignment="1">
      <alignment horizontal="center" vertical="center" wrapText="1"/>
    </xf>
    <xf numFmtId="166" fontId="31" fillId="0" borderId="1" xfId="0" quotePrefix="1" applyNumberFormat="1" applyFont="1" applyFill="1" applyBorder="1" applyAlignment="1">
      <alignment horizontal="center" vertical="center" wrapText="1"/>
    </xf>
    <xf numFmtId="165" fontId="31" fillId="0" borderId="1" xfId="6" applyNumberFormat="1" applyFont="1" applyFill="1" applyBorder="1" applyAlignment="1">
      <alignment horizontal="center" vertical="center" wrapText="1"/>
    </xf>
    <xf numFmtId="164" fontId="36" fillId="0" borderId="1" xfId="3" applyNumberFormat="1" applyFont="1" applyFill="1" applyBorder="1" applyAlignment="1" applyProtection="1">
      <alignment horizontal="center" vertical="center" wrapText="1"/>
    </xf>
    <xf numFmtId="164" fontId="36" fillId="0" borderId="1" xfId="3" applyNumberFormat="1" applyFont="1" applyFill="1" applyBorder="1" applyAlignment="1" applyProtection="1">
      <alignment horizontal="center" vertical="center"/>
    </xf>
    <xf numFmtId="164" fontId="31" fillId="0" borderId="1" xfId="7" quotePrefix="1" applyNumberFormat="1" applyFont="1" applyFill="1" applyBorder="1" applyAlignment="1">
      <alignment horizontal="center" vertical="center" wrapText="1"/>
    </xf>
    <xf numFmtId="165" fontId="31" fillId="0" borderId="0" xfId="6" applyNumberFormat="1" applyFont="1" applyFill="1"/>
    <xf numFmtId="165" fontId="32" fillId="0" borderId="0" xfId="6" applyNumberFormat="1" applyFont="1" applyFill="1"/>
    <xf numFmtId="165" fontId="31" fillId="0" borderId="1" xfId="4" applyNumberFormat="1" applyFont="1" applyFill="1" applyBorder="1" applyAlignment="1">
      <alignment horizontal="left" vertical="center"/>
    </xf>
    <xf numFmtId="1" fontId="31" fillId="0" borderId="1" xfId="0" applyNumberFormat="1" applyFont="1" applyFill="1" applyBorder="1" applyAlignment="1">
      <alignment horizontal="center" vertical="center" wrapText="1"/>
    </xf>
    <xf numFmtId="168" fontId="31" fillId="0" borderId="1" xfId="5" applyNumberFormat="1" applyFont="1" applyFill="1" applyBorder="1" applyAlignment="1">
      <alignment horizontal="center" vertical="center" wrapText="1"/>
    </xf>
    <xf numFmtId="167" fontId="31" fillId="0" borderId="1" xfId="4" applyNumberFormat="1" applyFont="1" applyFill="1" applyBorder="1" applyAlignment="1">
      <alignment horizontal="center" vertical="center"/>
    </xf>
    <xf numFmtId="2" fontId="31" fillId="0" borderId="1" xfId="0" quotePrefix="1" applyNumberFormat="1" applyFont="1" applyFill="1" applyBorder="1" applyAlignment="1">
      <alignment horizontal="center" vertical="center" wrapText="1"/>
    </xf>
    <xf numFmtId="165" fontId="31" fillId="0" borderId="1" xfId="6" applyNumberFormat="1" applyFont="1" applyFill="1" applyBorder="1" applyAlignment="1">
      <alignment horizontal="center" vertical="center"/>
    </xf>
    <xf numFmtId="164" fontId="36" fillId="0" borderId="1" xfId="3" applyNumberFormat="1" applyFont="1" applyFill="1" applyBorder="1" applyAlignment="1" applyProtection="1">
      <alignment horizontal="center" vertical="center"/>
    </xf>
    <xf numFmtId="164" fontId="31" fillId="0" borderId="1" xfId="7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 applyProtection="1">
      <alignment horizontal="center" vertical="center"/>
    </xf>
    <xf numFmtId="1" fontId="31" fillId="0" borderId="1" xfId="3" applyNumberFormat="1" applyFont="1" applyFill="1" applyBorder="1" applyAlignment="1" applyProtection="1">
      <alignment horizontal="left" vertical="center"/>
    </xf>
    <xf numFmtId="1" fontId="31" fillId="0" borderId="1" xfId="3" applyNumberFormat="1" applyFont="1" applyFill="1" applyBorder="1" applyAlignment="1" applyProtection="1">
      <alignment horizontal="center"/>
    </xf>
    <xf numFmtId="1" fontId="31" fillId="0" borderId="1" xfId="3" applyNumberFormat="1" applyFont="1" applyFill="1" applyBorder="1" applyAlignment="1" applyProtection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/>
    </xf>
    <xf numFmtId="164" fontId="32" fillId="0" borderId="0" xfId="3" applyNumberFormat="1" applyFont="1" applyFill="1" applyAlignment="1">
      <alignment horizontal="center"/>
    </xf>
    <xf numFmtId="0" fontId="31" fillId="0" borderId="1" xfId="7" applyFont="1" applyFill="1" applyBorder="1" applyAlignment="1">
      <alignment horizontal="center" vertical="center" wrapText="1"/>
    </xf>
    <xf numFmtId="164" fontId="31" fillId="0" borderId="1" xfId="3" applyNumberFormat="1" applyFont="1" applyFill="1" applyBorder="1" applyAlignment="1" applyProtection="1">
      <alignment horizontal="left" vertical="center"/>
    </xf>
    <xf numFmtId="22" fontId="31" fillId="0" borderId="0" xfId="0" applyNumberFormat="1" applyFont="1" applyFill="1"/>
    <xf numFmtId="164" fontId="32" fillId="0" borderId="0" xfId="3" applyNumberFormat="1" applyFont="1" applyFill="1" applyBorder="1" applyProtection="1"/>
    <xf numFmtId="164" fontId="32" fillId="0" borderId="0" xfId="3" applyNumberFormat="1" applyFont="1" applyFill="1"/>
    <xf numFmtId="165" fontId="31" fillId="0" borderId="1" xfId="9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left" vertical="center"/>
    </xf>
    <xf numFmtId="164" fontId="31" fillId="0" borderId="1" xfId="3" applyNumberFormat="1" applyFont="1" applyFill="1" applyBorder="1" applyAlignment="1">
      <alignment horizontal="center" vertical="center" wrapText="1"/>
    </xf>
    <xf numFmtId="0" fontId="31" fillId="0" borderId="1" xfId="3" applyNumberFormat="1" applyFont="1" applyFill="1" applyBorder="1" applyAlignment="1">
      <alignment horizontal="center" vertical="center" wrapText="1"/>
    </xf>
    <xf numFmtId="0" fontId="31" fillId="0" borderId="1" xfId="0" quotePrefix="1" applyNumberFormat="1" applyFont="1" applyFill="1" applyBorder="1" applyAlignment="1">
      <alignment horizontal="center" vertical="center" wrapText="1"/>
    </xf>
    <xf numFmtId="176" fontId="15" fillId="0" borderId="1" xfId="0" quotePrefix="1" applyNumberFormat="1" applyFont="1" applyFill="1" applyBorder="1" applyAlignment="1">
      <alignment horizontal="center" vertical="center"/>
    </xf>
    <xf numFmtId="176" fontId="34" fillId="0" borderId="1" xfId="0" quotePrefix="1" applyNumberFormat="1" applyFont="1" applyFill="1" applyBorder="1" applyAlignment="1">
      <alignment horizontal="center" vertical="center"/>
    </xf>
    <xf numFmtId="0" fontId="31" fillId="0" borderId="1" xfId="3" applyNumberFormat="1" applyFont="1" applyFill="1" applyBorder="1" applyAlignment="1">
      <alignment horizontal="center" vertical="top" wrapText="1"/>
    </xf>
    <xf numFmtId="169" fontId="31" fillId="0" borderId="1" xfId="10" applyNumberFormat="1" applyFont="1" applyFill="1" applyBorder="1" applyAlignment="1" applyProtection="1">
      <alignment horizontal="center" vertical="center"/>
    </xf>
    <xf numFmtId="169" fontId="31" fillId="0" borderId="1" xfId="0" applyNumberFormat="1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horizontal="justify" vertical="top"/>
    </xf>
    <xf numFmtId="2" fontId="31" fillId="0" borderId="1" xfId="3" applyNumberFormat="1" applyFont="1" applyFill="1" applyBorder="1" applyAlignment="1">
      <alignment horizontal="center" vertical="center"/>
    </xf>
    <xf numFmtId="2" fontId="31" fillId="0" borderId="1" xfId="3" applyNumberFormat="1" applyFont="1" applyFill="1" applyBorder="1" applyAlignment="1">
      <alignment horizontal="center" vertical="center" wrapText="1"/>
    </xf>
    <xf numFmtId="2" fontId="31" fillId="0" borderId="0" xfId="3" applyNumberFormat="1" applyFont="1" applyFill="1" applyBorder="1" applyAlignment="1">
      <alignment horizontal="right"/>
    </xf>
    <xf numFmtId="176" fontId="31" fillId="0" borderId="1" xfId="0" quotePrefix="1" applyNumberFormat="1" applyFont="1" applyFill="1" applyBorder="1" applyAlignment="1">
      <alignment horizontal="center" vertical="center"/>
    </xf>
    <xf numFmtId="20" fontId="31" fillId="0" borderId="1" xfId="0" applyFont="1" applyFill="1" applyBorder="1" applyAlignment="1">
      <alignment horizontal="center" vertical="center"/>
    </xf>
    <xf numFmtId="20" fontId="31" fillId="0" borderId="1" xfId="0" applyFont="1" applyFill="1" applyBorder="1" applyAlignment="1">
      <alignment horizontal="justify" vertical="top" wrapText="1"/>
    </xf>
    <xf numFmtId="170" fontId="31" fillId="0" borderId="1" xfId="2" applyNumberFormat="1" applyFont="1" applyFill="1" applyBorder="1" applyAlignment="1" applyProtection="1">
      <alignment horizontal="center" vertical="center"/>
    </xf>
    <xf numFmtId="22" fontId="31" fillId="0" borderId="1" xfId="0" applyNumberFormat="1" applyFont="1" applyFill="1" applyBorder="1" applyAlignment="1">
      <alignment horizontal="center" vertical="center"/>
    </xf>
    <xf numFmtId="20" fontId="31" fillId="0" borderId="1" xfId="0" applyFont="1" applyFill="1" applyBorder="1" applyAlignment="1">
      <alignment horizontal="center" vertical="center" wrapText="1"/>
    </xf>
    <xf numFmtId="1" fontId="31" fillId="0" borderId="1" xfId="8" applyNumberFormat="1" applyFont="1" applyFill="1" applyBorder="1" applyAlignment="1">
      <alignment horizontal="center" vertical="center"/>
    </xf>
    <xf numFmtId="165" fontId="31" fillId="0" borderId="1" xfId="8" applyNumberFormat="1" applyFont="1" applyFill="1" applyBorder="1" applyAlignment="1">
      <alignment horizontal="center" vertical="center"/>
    </xf>
    <xf numFmtId="165" fontId="31" fillId="0" borderId="1" xfId="8" applyNumberFormat="1" applyFont="1" applyFill="1" applyBorder="1" applyAlignment="1">
      <alignment horizontal="left" vertical="center"/>
    </xf>
    <xf numFmtId="171" fontId="31" fillId="0" borderId="1" xfId="10" applyNumberFormat="1" applyFont="1" applyFill="1" applyBorder="1" applyAlignment="1" applyProtection="1">
      <alignment horizontal="center" vertical="center"/>
    </xf>
    <xf numFmtId="165" fontId="31" fillId="0" borderId="1" xfId="11" quotePrefix="1" applyNumberFormat="1" applyFont="1" applyFill="1" applyBorder="1" applyAlignment="1">
      <alignment horizontal="center" vertical="center" wrapText="1"/>
    </xf>
    <xf numFmtId="165" fontId="31" fillId="0" borderId="0" xfId="8" applyNumberFormat="1" applyFont="1" applyFill="1"/>
    <xf numFmtId="165" fontId="32" fillId="0" borderId="0" xfId="8" applyNumberFormat="1" applyFont="1" applyFill="1"/>
    <xf numFmtId="0" fontId="31" fillId="0" borderId="1" xfId="8" applyNumberFormat="1" applyFont="1" applyFill="1" applyBorder="1" applyAlignment="1">
      <alignment horizontal="center" vertical="center"/>
    </xf>
    <xf numFmtId="165" fontId="31" fillId="0" borderId="1" xfId="11" quotePrefix="1" applyNumberFormat="1" applyFont="1" applyFill="1" applyBorder="1" applyAlignment="1">
      <alignment horizontal="center" vertical="top" wrapText="1"/>
    </xf>
    <xf numFmtId="20" fontId="31" fillId="0" borderId="1" xfId="0" applyFont="1" applyFill="1" applyBorder="1" applyAlignment="1">
      <alignment horizontal="justify" vertical="top"/>
    </xf>
    <xf numFmtId="176" fontId="31" fillId="0" borderId="1" xfId="0" quotePrefix="1" applyNumberFormat="1" applyFont="1" applyFill="1" applyBorder="1" applyAlignment="1">
      <alignment horizontal="left" vertical="center"/>
    </xf>
    <xf numFmtId="20" fontId="31" fillId="0" borderId="1" xfId="0" applyFont="1" applyFill="1" applyBorder="1" applyAlignment="1">
      <alignment horizontal="left" vertical="center"/>
    </xf>
    <xf numFmtId="20" fontId="31" fillId="0" borderId="1" xfId="0" applyFont="1" applyFill="1" applyBorder="1" applyAlignment="1">
      <alignment horizontal="left" vertical="top" wrapText="1"/>
    </xf>
    <xf numFmtId="165" fontId="31" fillId="0" borderId="1" xfId="8" applyNumberFormat="1" applyFont="1" applyFill="1" applyBorder="1"/>
    <xf numFmtId="20" fontId="31" fillId="0" borderId="1" xfId="0" applyFont="1" applyFill="1" applyBorder="1" applyAlignment="1">
      <alignment horizontal="left" vertical="center" wrapText="1"/>
    </xf>
    <xf numFmtId="165" fontId="32" fillId="0" borderId="1" xfId="8" applyNumberFormat="1" applyFont="1" applyFill="1" applyBorder="1"/>
    <xf numFmtId="164" fontId="31" fillId="0" borderId="1" xfId="23" applyNumberFormat="1" applyFont="1" applyFill="1" applyBorder="1" applyAlignment="1">
      <alignment horizontal="center" vertical="center" wrapText="1"/>
    </xf>
    <xf numFmtId="165" fontId="31" fillId="0" borderId="1" xfId="8" applyNumberFormat="1" applyFont="1" applyFill="1" applyBorder="1" applyAlignment="1">
      <alignment horizontal="center" vertical="center" wrapText="1"/>
    </xf>
    <xf numFmtId="0" fontId="31" fillId="0" borderId="1" xfId="3" applyNumberFormat="1" applyFont="1" applyFill="1" applyBorder="1" applyAlignment="1">
      <alignment horizontal="left" vertical="center" wrapText="1"/>
    </xf>
    <xf numFmtId="20" fontId="15" fillId="0" borderId="1" xfId="0" applyFont="1" applyFill="1" applyBorder="1" applyAlignment="1">
      <alignment horizontal="justify" vertical="center"/>
    </xf>
    <xf numFmtId="164" fontId="31" fillId="0" borderId="1" xfId="3" applyNumberFormat="1" applyFont="1" applyFill="1" applyBorder="1"/>
    <xf numFmtId="165" fontId="33" fillId="0" borderId="1" xfId="21" applyNumberFormat="1" applyFont="1" applyFill="1" applyBorder="1" applyAlignment="1">
      <alignment horizontal="center" vertical="center"/>
    </xf>
    <xf numFmtId="165" fontId="33" fillId="0" borderId="1" xfId="20" applyFont="1" applyFill="1" applyBorder="1" applyAlignment="1">
      <alignment horizontal="center" vertical="top" wrapText="1"/>
    </xf>
    <xf numFmtId="165" fontId="33" fillId="0" borderId="1" xfId="8" applyNumberFormat="1" applyFont="1" applyFill="1" applyBorder="1" applyAlignment="1">
      <alignment horizontal="center" vertical="center"/>
    </xf>
    <xf numFmtId="165" fontId="33" fillId="0" borderId="1" xfId="8" applyNumberFormat="1" applyFont="1" applyFill="1" applyBorder="1" applyAlignment="1">
      <alignment horizontal="center" vertical="center" wrapText="1"/>
    </xf>
    <xf numFmtId="20" fontId="31" fillId="0" borderId="1" xfId="0" applyFont="1" applyFill="1" applyBorder="1" applyAlignment="1">
      <alignment horizontal="left"/>
    </xf>
    <xf numFmtId="170" fontId="33" fillId="0" borderId="1" xfId="2" applyNumberFormat="1" applyFont="1" applyFill="1" applyBorder="1" applyAlignment="1" applyProtection="1">
      <alignment horizontal="center" vertical="center"/>
    </xf>
    <xf numFmtId="22" fontId="33" fillId="0" borderId="1" xfId="0" applyNumberFormat="1" applyFont="1" applyFill="1" applyBorder="1" applyAlignment="1">
      <alignment horizontal="center" vertical="center"/>
    </xf>
    <xf numFmtId="20" fontId="33" fillId="0" borderId="1" xfId="0" applyFont="1" applyFill="1" applyBorder="1" applyAlignment="1">
      <alignment horizontal="center" vertical="center" wrapText="1"/>
    </xf>
    <xf numFmtId="171" fontId="33" fillId="0" borderId="1" xfId="10" applyNumberFormat="1" applyFont="1" applyFill="1" applyBorder="1" applyAlignment="1" applyProtection="1">
      <alignment horizontal="center" vertical="center"/>
    </xf>
    <xf numFmtId="170" fontId="31" fillId="0" borderId="1" xfId="0" applyNumberFormat="1" applyFont="1" applyFill="1" applyBorder="1" applyAlignment="1">
      <alignment horizontal="center" vertical="center"/>
    </xf>
    <xf numFmtId="175" fontId="31" fillId="0" borderId="1" xfId="2" applyNumberFormat="1" applyFont="1" applyFill="1" applyBorder="1" applyAlignment="1" applyProtection="1">
      <alignment horizontal="center" vertical="center"/>
    </xf>
    <xf numFmtId="165" fontId="32" fillId="0" borderId="1" xfId="8" applyNumberFormat="1" applyFont="1" applyFill="1" applyBorder="1" applyAlignment="1">
      <alignment horizontal="center"/>
    </xf>
    <xf numFmtId="0" fontId="33" fillId="0" borderId="1" xfId="7" applyFont="1" applyFill="1" applyBorder="1" applyAlignment="1">
      <alignment horizontal="center" vertical="top" wrapText="1"/>
    </xf>
    <xf numFmtId="0" fontId="31" fillId="0" borderId="1" xfId="3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/>
    </xf>
    <xf numFmtId="20" fontId="1" fillId="0" borderId="1" xfId="0" applyFont="1" applyFill="1" applyBorder="1" applyAlignment="1">
      <alignment horizontal="center" vertical="center" wrapText="1"/>
    </xf>
    <xf numFmtId="165" fontId="31" fillId="0" borderId="1" xfId="8" applyNumberFormat="1" applyFont="1" applyFill="1" applyBorder="1" applyAlignment="1">
      <alignment horizontal="center"/>
    </xf>
    <xf numFmtId="165" fontId="31" fillId="0" borderId="1" xfId="8" applyNumberFormat="1" applyFont="1" applyFill="1" applyBorder="1" applyAlignment="1">
      <alignment horizontal="center" wrapText="1"/>
    </xf>
    <xf numFmtId="0" fontId="31" fillId="0" borderId="1" xfId="23" applyNumberFormat="1" applyFont="1" applyFill="1" applyBorder="1" applyAlignment="1">
      <alignment horizontal="center" vertical="center" wrapText="1"/>
    </xf>
    <xf numFmtId="2" fontId="31" fillId="0" borderId="1" xfId="23" applyNumberFormat="1" applyFont="1" applyFill="1" applyBorder="1" applyAlignment="1">
      <alignment horizontal="center" vertical="center" wrapText="1"/>
    </xf>
    <xf numFmtId="2" fontId="31" fillId="0" borderId="1" xfId="23" applyNumberFormat="1" applyFont="1" applyFill="1" applyBorder="1" applyAlignment="1">
      <alignment horizontal="center" vertical="center"/>
    </xf>
    <xf numFmtId="20" fontId="31" fillId="0" borderId="1" xfId="0" applyFont="1" applyFill="1" applyBorder="1" applyAlignment="1">
      <alignment horizontal="center" vertical="center"/>
    </xf>
    <xf numFmtId="164" fontId="31" fillId="0" borderId="1" xfId="3" applyNumberFormat="1" applyFont="1" applyFill="1" applyBorder="1" applyAlignment="1">
      <alignment horizontal="center" vertical="center" wrapText="1"/>
    </xf>
    <xf numFmtId="20" fontId="19" fillId="0" borderId="1" xfId="0" applyFont="1" applyFill="1" applyBorder="1" applyAlignment="1">
      <alignment horizontal="left" vertical="center" wrapText="1"/>
    </xf>
    <xf numFmtId="20" fontId="15" fillId="0" borderId="1" xfId="0" applyFont="1" applyFill="1" applyBorder="1" applyAlignment="1">
      <alignment vertical="center" wrapText="1"/>
    </xf>
    <xf numFmtId="164" fontId="31" fillId="0" borderId="1" xfId="3" applyNumberFormat="1" applyFont="1" applyFill="1" applyBorder="1" applyAlignment="1">
      <alignment horizontal="center"/>
    </xf>
    <xf numFmtId="164" fontId="33" fillId="0" borderId="1" xfId="3" applyNumberFormat="1" applyFont="1" applyFill="1" applyBorder="1" applyAlignment="1" applyProtection="1">
      <alignment horizontal="center" vertical="center"/>
    </xf>
    <xf numFmtId="164" fontId="33" fillId="0" borderId="1" xfId="3" applyNumberFormat="1" applyFont="1" applyFill="1" applyBorder="1" applyAlignment="1" applyProtection="1">
      <alignment horizontal="center" vertical="center" wrapText="1"/>
    </xf>
    <xf numFmtId="0" fontId="31" fillId="0" borderId="1" xfId="7" applyFont="1" applyFill="1" applyBorder="1" applyAlignment="1">
      <alignment horizontal="center" vertical="top" wrapText="1"/>
    </xf>
    <xf numFmtId="165" fontId="31" fillId="0" borderId="0" xfId="8" applyNumberFormat="1" applyFont="1" applyFill="1" applyAlignment="1">
      <alignment vertical="center"/>
    </xf>
    <xf numFmtId="170" fontId="31" fillId="0" borderId="1" xfId="10" applyNumberFormat="1" applyFont="1" applyFill="1" applyBorder="1" applyAlignment="1" applyProtection="1">
      <alignment horizontal="center" vertical="center"/>
    </xf>
    <xf numFmtId="165" fontId="33" fillId="0" borderId="1" xfId="6" applyNumberFormat="1" applyFont="1" applyFill="1" applyBorder="1" applyAlignment="1">
      <alignment horizontal="center" vertical="center"/>
    </xf>
    <xf numFmtId="165" fontId="32" fillId="0" borderId="0" xfId="8" applyNumberFormat="1" applyFont="1" applyFill="1" applyAlignment="1">
      <alignment vertical="center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20" fontId="1" fillId="0" borderId="1" xfId="0" applyFont="1" applyFill="1" applyBorder="1" applyAlignment="1">
      <alignment vertical="center" wrapText="1"/>
    </xf>
    <xf numFmtId="165" fontId="32" fillId="0" borderId="1" xfId="8" applyNumberFormat="1" applyFont="1" applyFill="1" applyBorder="1" applyAlignment="1">
      <alignment vertical="center"/>
    </xf>
    <xf numFmtId="20" fontId="31" fillId="0" borderId="1" xfId="0" applyFont="1" applyFill="1" applyBorder="1" applyAlignment="1">
      <alignment horizontal="center" vertical="top" wrapText="1"/>
    </xf>
    <xf numFmtId="165" fontId="31" fillId="0" borderId="1" xfId="11" applyNumberFormat="1" applyFont="1" applyFill="1" applyBorder="1" applyAlignment="1">
      <alignment horizontal="center" vertical="center"/>
    </xf>
    <xf numFmtId="176" fontId="32" fillId="0" borderId="1" xfId="0" quotePrefix="1" applyNumberFormat="1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164" fontId="31" fillId="0" borderId="0" xfId="3" applyNumberFormat="1" applyFont="1" applyFill="1" applyBorder="1" applyAlignment="1">
      <alignment horizontal="center" vertical="center"/>
    </xf>
    <xf numFmtId="164" fontId="31" fillId="0" borderId="0" xfId="3" applyNumberFormat="1" applyFont="1" applyFill="1" applyAlignment="1">
      <alignment vertical="center"/>
    </xf>
    <xf numFmtId="165" fontId="32" fillId="0" borderId="1" xfId="8" applyNumberFormat="1" applyFont="1" applyFill="1" applyBorder="1" applyAlignment="1">
      <alignment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176" fontId="31" fillId="0" borderId="1" xfId="0" quotePrefix="1" applyNumberFormat="1" applyFont="1" applyFill="1" applyBorder="1" applyAlignment="1">
      <alignment horizontal="center" vertical="center" wrapText="1"/>
    </xf>
    <xf numFmtId="20" fontId="31" fillId="0" borderId="1" xfId="0" applyFont="1" applyFill="1" applyBorder="1" applyAlignment="1">
      <alignment vertical="center" wrapText="1"/>
    </xf>
    <xf numFmtId="22" fontId="31" fillId="0" borderId="1" xfId="2" applyNumberFormat="1" applyFont="1" applyFill="1" applyBorder="1" applyAlignment="1" applyProtection="1">
      <alignment horizontal="center" vertical="center"/>
    </xf>
    <xf numFmtId="165" fontId="31" fillId="0" borderId="11" xfId="8" applyNumberFormat="1" applyFont="1" applyFill="1" applyBorder="1" applyAlignment="1">
      <alignment horizontal="left" vertical="center"/>
    </xf>
    <xf numFmtId="20" fontId="31" fillId="0" borderId="1" xfId="0" applyFont="1" applyFill="1" applyBorder="1" applyAlignment="1">
      <alignment horizontal="justify" vertical="center"/>
    </xf>
    <xf numFmtId="165" fontId="31" fillId="0" borderId="7" xfId="8" applyNumberFormat="1" applyFont="1" applyFill="1" applyBorder="1" applyAlignment="1">
      <alignment horizontal="left" vertical="center"/>
    </xf>
    <xf numFmtId="165" fontId="31" fillId="0" borderId="1" xfId="6" applyNumberFormat="1" applyFont="1" applyFill="1" applyBorder="1" applyAlignment="1">
      <alignment horizontal="left" vertical="center"/>
    </xf>
    <xf numFmtId="165" fontId="31" fillId="0" borderId="1" xfId="8" applyNumberFormat="1" applyFont="1" applyFill="1" applyBorder="1" applyAlignment="1">
      <alignment vertical="center"/>
    </xf>
    <xf numFmtId="165" fontId="31" fillId="0" borderId="1" xfId="20" applyFont="1" applyFill="1" applyBorder="1" applyAlignment="1">
      <alignment horizontal="center" vertical="top" wrapText="1"/>
    </xf>
    <xf numFmtId="2" fontId="31" fillId="0" borderId="0" xfId="3" applyNumberFormat="1" applyFont="1" applyFill="1" applyBorder="1" applyAlignment="1">
      <alignment vertical="center" wrapText="1"/>
    </xf>
    <xf numFmtId="164" fontId="31" fillId="0" borderId="0" xfId="3" applyNumberFormat="1" applyFont="1" applyFill="1" applyBorder="1"/>
    <xf numFmtId="2" fontId="31" fillId="0" borderId="1" xfId="3" applyNumberFormat="1" applyFont="1" applyFill="1" applyBorder="1" applyAlignment="1">
      <alignment horizontal="center"/>
    </xf>
    <xf numFmtId="164" fontId="31" fillId="0" borderId="1" xfId="3" applyNumberFormat="1" applyFont="1" applyFill="1" applyBorder="1" applyAlignment="1">
      <alignment horizontal="center" vertical="top" wrapText="1"/>
    </xf>
    <xf numFmtId="2" fontId="31" fillId="0" borderId="1" xfId="3" applyNumberFormat="1" applyFont="1" applyFill="1" applyBorder="1" applyAlignment="1">
      <alignment horizontal="center" vertical="top" wrapText="1"/>
    </xf>
    <xf numFmtId="169" fontId="31" fillId="0" borderId="1" xfId="0" applyNumberFormat="1" applyFont="1" applyFill="1" applyBorder="1" applyAlignment="1">
      <alignment horizontal="center" vertical="center" wrapText="1"/>
    </xf>
    <xf numFmtId="2" fontId="31" fillId="0" borderId="20" xfId="3" applyNumberFormat="1" applyFont="1" applyFill="1" applyBorder="1" applyAlignment="1">
      <alignment vertical="center" wrapText="1"/>
    </xf>
    <xf numFmtId="164" fontId="31" fillId="0" borderId="10" xfId="3" applyNumberFormat="1" applyFont="1" applyFill="1" applyBorder="1"/>
    <xf numFmtId="0" fontId="31" fillId="0" borderId="1" xfId="23" applyNumberFormat="1" applyFont="1" applyFill="1" applyBorder="1" applyAlignment="1">
      <alignment horizontal="left" vertical="top" wrapText="1"/>
    </xf>
    <xf numFmtId="0" fontId="31" fillId="0" borderId="1" xfId="7" applyFont="1" applyFill="1" applyBorder="1" applyAlignment="1">
      <alignment horizontal="left" vertical="top" wrapText="1"/>
    </xf>
    <xf numFmtId="165" fontId="32" fillId="0" borderId="1" xfId="8" applyNumberFormat="1" applyFont="1" applyFill="1" applyBorder="1" applyAlignment="1">
      <alignment wrapText="1"/>
    </xf>
    <xf numFmtId="165" fontId="31" fillId="0" borderId="1" xfId="8" applyNumberFormat="1" applyFont="1" applyFill="1" applyBorder="1" applyAlignment="1">
      <alignment horizontal="left"/>
    </xf>
    <xf numFmtId="165" fontId="31" fillId="0" borderId="1" xfId="8" applyNumberFormat="1" applyFont="1" applyFill="1" applyBorder="1" applyAlignment="1">
      <alignment wrapText="1"/>
    </xf>
    <xf numFmtId="164" fontId="31" fillId="0" borderId="0" xfId="3" applyNumberFormat="1" applyFont="1" applyFill="1" applyBorder="1" applyAlignment="1">
      <alignment vertical="center"/>
    </xf>
    <xf numFmtId="2" fontId="31" fillId="0" borderId="13" xfId="3" applyNumberFormat="1" applyFont="1" applyFill="1" applyBorder="1" applyAlignment="1">
      <alignment vertical="center" wrapText="1"/>
    </xf>
    <xf numFmtId="20" fontId="31" fillId="0" borderId="1" xfId="0" applyFont="1" applyFill="1" applyBorder="1" applyAlignment="1">
      <alignment horizontal="justify" vertical="center" wrapText="1"/>
    </xf>
    <xf numFmtId="165" fontId="31" fillId="0" borderId="1" xfId="21" applyNumberFormat="1" applyFont="1" applyFill="1" applyBorder="1" applyAlignment="1">
      <alignment horizontal="center" vertical="center"/>
    </xf>
    <xf numFmtId="0" fontId="31" fillId="0" borderId="1" xfId="23" applyNumberFormat="1" applyFont="1" applyFill="1" applyBorder="1" applyAlignment="1">
      <alignment horizontal="center" vertical="top" wrapText="1"/>
    </xf>
    <xf numFmtId="164" fontId="31" fillId="0" borderId="1" xfId="23" applyNumberFormat="1" applyFont="1" applyFill="1" applyBorder="1" applyAlignment="1">
      <alignment horizontal="center" vertical="top" wrapText="1"/>
    </xf>
    <xf numFmtId="2" fontId="31" fillId="0" borderId="1" xfId="23" applyNumberFormat="1" applyFont="1" applyFill="1" applyBorder="1" applyAlignment="1">
      <alignment horizontal="center" vertical="top" wrapText="1"/>
    </xf>
    <xf numFmtId="2" fontId="31" fillId="0" borderId="1" xfId="23" applyNumberFormat="1" applyFont="1" applyFill="1" applyBorder="1" applyAlignment="1">
      <alignment horizontal="center"/>
    </xf>
    <xf numFmtId="164" fontId="31" fillId="0" borderId="1" xfId="3" applyNumberFormat="1" applyFont="1" applyFill="1" applyBorder="1" applyAlignment="1">
      <alignment horizontal="left"/>
    </xf>
    <xf numFmtId="0" fontId="31" fillId="0" borderId="1" xfId="7" applyFont="1" applyFill="1" applyBorder="1" applyAlignment="1">
      <alignment horizontal="center" vertical="top" wrapText="1"/>
    </xf>
    <xf numFmtId="2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1" fillId="0" borderId="1" xfId="3" applyNumberFormat="1" applyFont="1" applyFill="1" applyBorder="1" applyAlignment="1">
      <alignment horizontal="left" vertical="top" wrapText="1"/>
    </xf>
    <xf numFmtId="20" fontId="17" fillId="0" borderId="1" xfId="0" applyFont="1" applyFill="1" applyBorder="1" applyAlignment="1">
      <alignment horizontal="center" vertical="center"/>
    </xf>
    <xf numFmtId="20" fontId="15" fillId="0" borderId="1" xfId="0" applyFont="1" applyFill="1" applyBorder="1" applyAlignment="1">
      <alignment horizontal="left" vertical="center"/>
    </xf>
    <xf numFmtId="20" fontId="1" fillId="0" borderId="1" xfId="0" applyFont="1" applyFill="1" applyBorder="1" applyAlignment="1">
      <alignment vertical="center"/>
    </xf>
    <xf numFmtId="170" fontId="31" fillId="0" borderId="1" xfId="19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0" fontId="31" fillId="0" borderId="1" xfId="0" applyFont="1" applyFill="1" applyBorder="1" applyAlignment="1">
      <alignment horizontal="center"/>
    </xf>
    <xf numFmtId="172" fontId="31" fillId="0" borderId="1" xfId="0" applyNumberFormat="1" applyFont="1" applyFill="1" applyBorder="1" applyAlignment="1">
      <alignment horizontal="center" vertical="center"/>
    </xf>
    <xf numFmtId="164" fontId="31" fillId="0" borderId="1" xfId="3" applyNumberFormat="1" applyFont="1" applyFill="1" applyBorder="1" applyAlignment="1">
      <alignment horizontal="left" vertical="center"/>
    </xf>
    <xf numFmtId="164" fontId="31" fillId="0" borderId="1" xfId="3" applyNumberFormat="1" applyFont="1" applyFill="1" applyBorder="1" applyAlignment="1">
      <alignment horizontal="center" vertical="top"/>
    </xf>
    <xf numFmtId="164" fontId="31" fillId="0" borderId="0" xfId="3" applyNumberFormat="1" applyFont="1" applyFill="1" applyBorder="1" applyAlignment="1" applyProtection="1">
      <alignment horizontal="left"/>
    </xf>
    <xf numFmtId="165" fontId="31" fillId="0" borderId="1" xfId="20" quotePrefix="1" applyFont="1" applyFill="1" applyBorder="1" applyAlignment="1">
      <alignment horizontal="center" vertical="top" wrapText="1"/>
    </xf>
    <xf numFmtId="165" fontId="31" fillId="0" borderId="1" xfId="9" quotePrefix="1" applyNumberFormat="1" applyFont="1" applyFill="1" applyBorder="1" applyAlignment="1">
      <alignment horizontal="center" vertical="center"/>
    </xf>
    <xf numFmtId="165" fontId="31" fillId="0" borderId="1" xfId="8" quotePrefix="1" applyNumberFormat="1" applyFont="1" applyFill="1" applyBorder="1" applyAlignment="1">
      <alignment horizontal="center" vertical="center" wrapText="1"/>
    </xf>
    <xf numFmtId="1" fontId="31" fillId="0" borderId="1" xfId="12" applyNumberFormat="1" applyFont="1" applyFill="1" applyBorder="1" applyAlignment="1">
      <alignment horizontal="center" vertical="center"/>
    </xf>
    <xf numFmtId="20" fontId="31" fillId="0" borderId="1" xfId="12" applyFont="1" applyFill="1" applyBorder="1" applyAlignment="1">
      <alignment horizontal="center" vertical="center"/>
    </xf>
    <xf numFmtId="20" fontId="31" fillId="0" borderId="1" xfId="12" applyFont="1" applyFill="1" applyBorder="1" applyAlignment="1">
      <alignment horizontal="left" vertical="center"/>
    </xf>
    <xf numFmtId="20" fontId="31" fillId="0" borderId="1" xfId="12" applyFont="1" applyFill="1" applyBorder="1" applyAlignment="1">
      <alignment horizontal="center" vertical="center" wrapText="1"/>
    </xf>
    <xf numFmtId="0" fontId="31" fillId="0" borderId="1" xfId="7" applyFont="1" applyFill="1" applyBorder="1" applyAlignment="1">
      <alignment horizontal="center" vertical="center"/>
    </xf>
    <xf numFmtId="170" fontId="33" fillId="0" borderId="1" xfId="10" applyNumberFormat="1" applyFont="1" applyFill="1" applyBorder="1" applyAlignment="1" applyProtection="1">
      <alignment horizontal="center" vertical="center"/>
    </xf>
    <xf numFmtId="169" fontId="31" fillId="0" borderId="1" xfId="3" applyNumberFormat="1" applyFont="1" applyFill="1" applyBorder="1" applyAlignment="1">
      <alignment horizontal="center" vertical="center"/>
    </xf>
    <xf numFmtId="164" fontId="36" fillId="0" borderId="0" xfId="3" applyNumberFormat="1" applyFont="1" applyFill="1" applyBorder="1" applyAlignment="1" applyProtection="1">
      <alignment horizontal="center"/>
    </xf>
    <xf numFmtId="170" fontId="31" fillId="0" borderId="1" xfId="13" applyNumberFormat="1" applyFont="1" applyFill="1" applyBorder="1" applyAlignment="1" applyProtection="1">
      <alignment horizontal="center" vertical="center"/>
    </xf>
    <xf numFmtId="164" fontId="37" fillId="0" borderId="0" xfId="3" applyNumberFormat="1" applyFont="1" applyFill="1" applyBorder="1" applyAlignment="1" applyProtection="1">
      <alignment horizontal="center"/>
    </xf>
    <xf numFmtId="20" fontId="31" fillId="0" borderId="1" xfId="0" applyFont="1" applyFill="1" applyBorder="1" applyAlignment="1">
      <alignment horizontal="left" vertical="top"/>
    </xf>
    <xf numFmtId="165" fontId="1" fillId="0" borderId="1" xfId="9" applyNumberFormat="1" applyFont="1" applyFill="1" applyBorder="1" applyAlignment="1">
      <alignment horizontal="center" vertical="center"/>
    </xf>
    <xf numFmtId="165" fontId="1" fillId="0" borderId="1" xfId="8" applyNumberFormat="1" applyFont="1" applyFill="1" applyBorder="1" applyAlignment="1">
      <alignment horizontal="left" vertical="center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170" fontId="1" fillId="0" borderId="1" xfId="10" applyNumberFormat="1" applyFont="1" applyFill="1" applyBorder="1" applyAlignment="1" applyProtection="1">
      <alignment horizontal="center" vertical="center"/>
    </xf>
    <xf numFmtId="165" fontId="1" fillId="0" borderId="1" xfId="8" applyNumberFormat="1" applyFont="1" applyFill="1" applyBorder="1" applyAlignment="1">
      <alignment horizontal="center" vertical="center"/>
    </xf>
    <xf numFmtId="171" fontId="1" fillId="0" borderId="1" xfId="10" applyNumberFormat="1" applyFont="1" applyFill="1" applyBorder="1" applyAlignment="1" applyProtection="1">
      <alignment horizontal="center" vertical="center"/>
    </xf>
    <xf numFmtId="0" fontId="1" fillId="0" borderId="1" xfId="7" applyFont="1" applyFill="1" applyBorder="1" applyAlignment="1">
      <alignment horizontal="center" vertical="top" wrapText="1"/>
    </xf>
    <xf numFmtId="164" fontId="1" fillId="0" borderId="1" xfId="23" applyFont="1" applyFill="1" applyBorder="1" applyAlignment="1">
      <alignment horizontal="left" vertical="top"/>
    </xf>
    <xf numFmtId="165" fontId="1" fillId="0" borderId="1" xfId="8" applyNumberFormat="1" applyFont="1" applyFill="1" applyBorder="1" applyAlignment="1">
      <alignment horizontal="center"/>
    </xf>
    <xf numFmtId="1" fontId="31" fillId="0" borderId="1" xfId="3" applyNumberFormat="1" applyFont="1" applyFill="1" applyBorder="1" applyAlignment="1">
      <alignment horizontal="center"/>
    </xf>
    <xf numFmtId="164" fontId="31" fillId="0" borderId="1" xfId="3" applyNumberFormat="1" applyFont="1" applyFill="1" applyBorder="1" applyAlignment="1" applyProtection="1">
      <alignment horizontal="left"/>
    </xf>
    <xf numFmtId="169" fontId="31" fillId="0" borderId="1" xfId="3" applyNumberFormat="1" applyFont="1" applyFill="1" applyBorder="1" applyAlignment="1">
      <alignment horizontal="center" vertical="center" wrapText="1"/>
    </xf>
    <xf numFmtId="169" fontId="31" fillId="0" borderId="1" xfId="3" applyNumberFormat="1" applyFont="1" applyFill="1" applyBorder="1" applyAlignment="1">
      <alignment horizontal="center"/>
    </xf>
    <xf numFmtId="0" fontId="31" fillId="0" borderId="1" xfId="3" applyNumberFormat="1" applyFont="1" applyFill="1" applyBorder="1" applyAlignment="1">
      <alignment horizontal="center"/>
    </xf>
    <xf numFmtId="0" fontId="31" fillId="0" borderId="1" xfId="3" applyNumberFormat="1" applyFont="1" applyFill="1" applyBorder="1" applyAlignment="1">
      <alignment horizontal="center" vertical="center"/>
    </xf>
    <xf numFmtId="173" fontId="31" fillId="0" borderId="1" xfId="3" applyNumberFormat="1" applyFont="1" applyFill="1" applyBorder="1" applyAlignment="1">
      <alignment horizontal="center" vertical="center" wrapText="1"/>
    </xf>
    <xf numFmtId="164" fontId="31" fillId="0" borderId="0" xfId="3" applyNumberFormat="1" applyFont="1" applyFill="1" applyBorder="1" applyAlignment="1">
      <alignment horizontal="left" vertical="center"/>
    </xf>
    <xf numFmtId="164" fontId="31" fillId="0" borderId="1" xfId="3" applyNumberFormat="1" applyFont="1" applyFill="1" applyBorder="1" applyAlignment="1">
      <alignment horizontal="center" vertical="center"/>
    </xf>
    <xf numFmtId="9" fontId="31" fillId="0" borderId="1" xfId="2" applyFont="1" applyFill="1" applyBorder="1" applyAlignment="1" applyProtection="1">
      <alignment horizontal="center" vertical="center"/>
    </xf>
    <xf numFmtId="2" fontId="31" fillId="0" borderId="1" xfId="3" applyNumberFormat="1" applyFont="1" applyFill="1" applyBorder="1" applyAlignment="1">
      <alignment horizontal="center" vertical="center" wrapText="1"/>
    </xf>
    <xf numFmtId="165" fontId="31" fillId="0" borderId="1" xfId="21" applyNumberFormat="1" applyFont="1" applyFill="1" applyBorder="1" applyAlignment="1">
      <alignment horizontal="left" vertical="center"/>
    </xf>
    <xf numFmtId="165" fontId="31" fillId="0" borderId="1" xfId="20" applyFont="1" applyFill="1" applyBorder="1" applyAlignment="1">
      <alignment horizontal="center" vertical="center"/>
    </xf>
    <xf numFmtId="20" fontId="17" fillId="0" borderId="1" xfId="0" applyFont="1" applyFill="1" applyBorder="1" applyAlignment="1">
      <alignment horizontal="center"/>
    </xf>
    <xf numFmtId="20" fontId="35" fillId="0" borderId="1" xfId="0" applyFont="1" applyFill="1" applyBorder="1" applyAlignment="1">
      <alignment horizontal="left" vertical="center"/>
    </xf>
    <xf numFmtId="1" fontId="31" fillId="0" borderId="1" xfId="7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/>
    </xf>
    <xf numFmtId="0" fontId="31" fillId="0" borderId="1" xfId="7" applyFont="1" applyFill="1" applyBorder="1" applyAlignment="1">
      <alignment horizontal="center" vertical="center" wrapText="1"/>
    </xf>
    <xf numFmtId="164" fontId="31" fillId="0" borderId="1" xfId="3" applyNumberFormat="1" applyFont="1" applyFill="1" applyBorder="1" applyAlignment="1">
      <alignment horizontal="left" vertical="top"/>
    </xf>
    <xf numFmtId="173" fontId="31" fillId="0" borderId="1" xfId="3" applyNumberFormat="1" applyFont="1" applyFill="1" applyBorder="1" applyAlignment="1">
      <alignment horizontal="center" vertical="center"/>
    </xf>
    <xf numFmtId="169" fontId="31" fillId="0" borderId="1" xfId="7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top"/>
    </xf>
    <xf numFmtId="22" fontId="31" fillId="0" borderId="1" xfId="0" applyNumberFormat="1" applyFont="1" applyFill="1" applyBorder="1" applyAlignment="1">
      <alignment horizontal="center" vertical="center" wrapText="1"/>
    </xf>
    <xf numFmtId="20" fontId="31" fillId="0" borderId="1" xfId="0" applyFont="1" applyFill="1" applyBorder="1" applyAlignment="1">
      <alignment wrapText="1"/>
    </xf>
    <xf numFmtId="0" fontId="31" fillId="0" borderId="1" xfId="7" quotePrefix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left" vertical="center" wrapText="1"/>
    </xf>
    <xf numFmtId="16" fontId="31" fillId="0" borderId="1" xfId="0" applyNumberFormat="1" applyFont="1" applyFill="1" applyBorder="1" applyAlignment="1">
      <alignment horizontal="center" vertical="center"/>
    </xf>
    <xf numFmtId="164" fontId="31" fillId="0" borderId="1" xfId="3" applyNumberFormat="1" applyFont="1" applyFill="1" applyBorder="1" applyAlignment="1">
      <alignment wrapText="1"/>
    </xf>
    <xf numFmtId="0" fontId="31" fillId="0" borderId="1" xfId="20" applyNumberFormat="1" applyFont="1" applyFill="1" applyBorder="1" applyAlignment="1">
      <alignment horizontal="center" vertical="center" wrapText="1"/>
    </xf>
    <xf numFmtId="0" fontId="31" fillId="0" borderId="1" xfId="11" applyNumberFormat="1" applyFont="1" applyFill="1" applyBorder="1" applyAlignment="1">
      <alignment horizontal="left" vertical="center"/>
    </xf>
    <xf numFmtId="16" fontId="31" fillId="0" borderId="1" xfId="2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76" fontId="1" fillId="0" borderId="1" xfId="0" quotePrefix="1" applyNumberFormat="1" applyFont="1" applyFill="1" applyBorder="1" applyAlignment="1">
      <alignment horizontal="center" vertical="center"/>
    </xf>
    <xf numFmtId="20" fontId="1" fillId="0" borderId="1" xfId="0" applyFont="1" applyFill="1" applyBorder="1" applyAlignment="1">
      <alignment horizontal="justify" vertical="top" wrapText="1"/>
    </xf>
    <xf numFmtId="164" fontId="31" fillId="0" borderId="1" xfId="3" quotePrefix="1" applyNumberFormat="1" applyFont="1" applyFill="1" applyBorder="1" applyAlignment="1">
      <alignment horizontal="left" vertical="center"/>
    </xf>
    <xf numFmtId="164" fontId="31" fillId="0" borderId="1" xfId="3" quotePrefix="1" applyNumberFormat="1" applyFont="1" applyFill="1" applyBorder="1" applyAlignment="1">
      <alignment horizontal="center" vertical="center"/>
    </xf>
    <xf numFmtId="164" fontId="31" fillId="0" borderId="1" xfId="3" quotePrefix="1" applyNumberFormat="1" applyFont="1" applyFill="1" applyBorder="1" applyAlignment="1">
      <alignment horizontal="center" vertical="top"/>
    </xf>
    <xf numFmtId="176" fontId="31" fillId="0" borderId="1" xfId="0" applyNumberFormat="1" applyFont="1" applyFill="1" applyBorder="1" applyAlignment="1">
      <alignment horizontal="center" vertical="center" wrapText="1"/>
    </xf>
    <xf numFmtId="20" fontId="31" fillId="0" borderId="1" xfId="0" quotePrefix="1" applyFont="1" applyFill="1" applyBorder="1" applyAlignment="1">
      <alignment horizontal="left" vertical="center"/>
    </xf>
    <xf numFmtId="1" fontId="31" fillId="0" borderId="0" xfId="3" applyNumberFormat="1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 wrapText="1"/>
    </xf>
    <xf numFmtId="20" fontId="31" fillId="0" borderId="0" xfId="12" applyFont="1" applyFill="1" applyBorder="1" applyAlignment="1">
      <alignment horizontal="left" vertical="center"/>
    </xf>
    <xf numFmtId="20" fontId="31" fillId="0" borderId="0" xfId="12" applyFont="1" applyFill="1" applyBorder="1" applyAlignment="1">
      <alignment horizontal="center" vertical="center"/>
    </xf>
    <xf numFmtId="0" fontId="31" fillId="0" borderId="0" xfId="3" applyNumberFormat="1" applyFont="1" applyFill="1" applyBorder="1" applyAlignment="1">
      <alignment horizontal="center" vertical="center" wrapText="1"/>
    </xf>
    <xf numFmtId="0" fontId="31" fillId="0" borderId="0" xfId="0" quotePrefix="1" applyNumberFormat="1" applyFont="1" applyFill="1" applyBorder="1" applyAlignment="1">
      <alignment horizontal="center" vertical="center" wrapText="1"/>
    </xf>
    <xf numFmtId="171" fontId="31" fillId="0" borderId="0" xfId="10" applyNumberFormat="1" applyFont="1" applyFill="1" applyBorder="1" applyAlignment="1" applyProtection="1">
      <alignment horizontal="center" vertical="center"/>
    </xf>
    <xf numFmtId="169" fontId="31" fillId="0" borderId="0" xfId="10" applyNumberFormat="1" applyFont="1" applyFill="1" applyBorder="1" applyAlignment="1" applyProtection="1">
      <alignment horizontal="center" vertical="center"/>
    </xf>
    <xf numFmtId="20" fontId="31" fillId="0" borderId="0" xfId="12" applyFont="1" applyFill="1" applyBorder="1" applyAlignment="1">
      <alignment horizontal="center" vertical="center" wrapText="1"/>
    </xf>
    <xf numFmtId="169" fontId="31" fillId="0" borderId="0" xfId="3" applyNumberFormat="1" applyFont="1" applyFill="1" applyBorder="1" applyAlignment="1">
      <alignment horizontal="center" vertical="center"/>
    </xf>
    <xf numFmtId="2" fontId="31" fillId="0" borderId="0" xfId="3" applyNumberFormat="1" applyFont="1" applyFill="1" applyBorder="1" applyAlignment="1">
      <alignment horizontal="center" vertical="center"/>
    </xf>
    <xf numFmtId="164" fontId="31" fillId="0" borderId="0" xfId="3" applyNumberFormat="1" applyFont="1" applyFill="1" applyBorder="1" applyAlignment="1">
      <alignment horizontal="center" vertical="center" wrapText="1"/>
    </xf>
    <xf numFmtId="2" fontId="31" fillId="0" borderId="0" xfId="3" applyNumberFormat="1" applyFont="1" applyFill="1" applyBorder="1" applyAlignment="1">
      <alignment horizontal="center" vertical="center" wrapText="1"/>
    </xf>
    <xf numFmtId="1" fontId="31" fillId="0" borderId="0" xfId="3" applyNumberFormat="1" applyFont="1" applyFill="1" applyBorder="1"/>
    <xf numFmtId="1" fontId="31" fillId="0" borderId="0" xfId="3" applyNumberFormat="1" applyFont="1" applyFill="1"/>
  </cellXfs>
  <cellStyles count="29">
    <cellStyle name="Normal" xfId="0" builtinId="0"/>
    <cellStyle name="Normal 10" xfId="24"/>
    <cellStyle name="Normal 2" xfId="15"/>
    <cellStyle name="Normal 2 2" xfId="14"/>
    <cellStyle name="Normal 26" xfId="16"/>
    <cellStyle name="Normal 3" xfId="11"/>
    <cellStyle name="Normal 3 2" xfId="25"/>
    <cellStyle name="Normal 3 3" xfId="20"/>
    <cellStyle name="Normal 4" xfId="5"/>
    <cellStyle name="Normal 4 2" xfId="22"/>
    <cellStyle name="Normal 42" xfId="17"/>
    <cellStyle name="Normal 43" xfId="18"/>
    <cellStyle name="Normal 5" xfId="26"/>
    <cellStyle name="Normal_Availability-Mar" xfId="28"/>
    <cellStyle name="Normal_NR CUMU avail Apr'08-Mar'09 SCS" xfId="7"/>
    <cellStyle name="Normal_NR1 AVAILABTY 2007-08 MAR" xfId="12"/>
    <cellStyle name="Normal_NR1 AVAILBTY'07-08 APRIL" xfId="3"/>
    <cellStyle name="Normal_NR1 AVAILBTY'07-08 APRIL 2" xfId="23"/>
    <cellStyle name="Normal_NR1 AVAILBTY'07-08 APRIL 3" xfId="27"/>
    <cellStyle name="Normal_TRIP0704_NR-1 outage Data JULY'2011-1 2" xfId="4"/>
    <cellStyle name="Normal_TRIP0803_NR-1 outage Data JULY'2011-1" xfId="8"/>
    <cellStyle name="Normal_TRIP0803_NR-1 outage Data JULY'2011-1 2" xfId="6"/>
    <cellStyle name="Normal_TRIP0803_NR-1 outage Data JULY'2011-1 2 2" xfId="21"/>
    <cellStyle name="Normal_TRIP1112" xfId="9"/>
    <cellStyle name="Percent" xfId="2" builtinId="5"/>
    <cellStyle name="Percent 2" xfId="19"/>
    <cellStyle name="Percent 3" xfId="13"/>
    <cellStyle name="Percent_TRIP1107" xfId="10"/>
    <cellStyle name="RowLevel_1" xfId="1" builtinId="1" iLevel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_NMS%20Daily%20Reports/CPCC%20&amp;%20NMS%20reports%202014/CPCC%20DAILY%20REPORT-2014/Daily%20Report%201310/NR1DR-18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bays"/>
      <sheetName val="Code List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1168"/>
  <sheetViews>
    <sheetView tabSelected="1" view="pageBreakPreview" zoomScale="70" zoomScaleNormal="69" zoomScaleSheetLayoutView="70" workbookViewId="0">
      <pane ySplit="9" topLeftCell="A10" activePane="bottomLeft" state="frozen"/>
      <selection activeCell="S672" sqref="S672"/>
      <selection pane="bottomLeft" activeCell="AA3" sqref="AA3"/>
    </sheetView>
  </sheetViews>
  <sheetFormatPr defaultColWidth="14.7109375" defaultRowHeight="30" customHeight="1"/>
  <cols>
    <col min="1" max="1" width="8.42578125" style="459" customWidth="1"/>
    <col min="2" max="2" width="14.28515625" style="459" customWidth="1"/>
    <col min="3" max="3" width="35.7109375" style="541" customWidth="1"/>
    <col min="4" max="4" width="19.5703125" style="459" customWidth="1"/>
    <col min="5" max="5" width="9.42578125" style="459" customWidth="1"/>
    <col min="6" max="6" width="15.140625" style="333" customWidth="1"/>
    <col min="7" max="7" width="16.28515625" style="459" customWidth="1"/>
    <col min="8" max="8" width="16.5703125" style="459" customWidth="1"/>
    <col min="9" max="9" width="10.42578125" style="333" customWidth="1"/>
    <col min="10" max="10" width="11.7109375" style="333" customWidth="1"/>
    <col min="11" max="11" width="9.7109375" style="333" customWidth="1"/>
    <col min="12" max="12" width="12.42578125" style="333" customWidth="1"/>
    <col min="13" max="13" width="10" style="333" customWidth="1"/>
    <col min="14" max="14" width="10.5703125" style="333" customWidth="1"/>
    <col min="15" max="15" width="9.7109375" style="333" customWidth="1"/>
    <col min="16" max="16" width="14" style="333" customWidth="1"/>
    <col min="17" max="17" width="13" style="333" customWidth="1"/>
    <col min="18" max="18" width="12" style="333" customWidth="1"/>
    <col min="19" max="19" width="11.28515625" style="459" hidden="1" customWidth="1"/>
    <col min="20" max="20" width="41.42578125" style="587" customWidth="1"/>
    <col min="21" max="21" width="18.85546875" style="333" customWidth="1"/>
    <col min="22" max="22" width="9.85546875" style="459" hidden="1" customWidth="1"/>
    <col min="23" max="23" width="9.7109375" style="459" hidden="1" customWidth="1"/>
    <col min="24" max="24" width="11.7109375" style="459" hidden="1" customWidth="1"/>
    <col min="25" max="25" width="13.42578125" style="459" hidden="1" customWidth="1"/>
    <col min="26" max="26" width="14.28515625" style="459" hidden="1" customWidth="1"/>
    <col min="27" max="27" width="18" style="459" customWidth="1"/>
    <col min="28" max="28" width="17.7109375" style="473" customWidth="1"/>
    <col min="29" max="44" width="13.7109375" style="473" customWidth="1"/>
    <col min="45" max="64" width="13.7109375" style="334" customWidth="1"/>
    <col min="65" max="16384" width="14.7109375" style="334"/>
  </cols>
  <sheetData>
    <row r="1" spans="1:54" s="312" customFormat="1" ht="0.75" customHeight="1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9"/>
      <c r="Q1" s="309"/>
      <c r="R1" s="309"/>
      <c r="S1" s="310"/>
      <c r="T1" s="311"/>
      <c r="U1" s="309"/>
      <c r="V1" s="310"/>
      <c r="W1" s="310"/>
      <c r="X1" s="310"/>
      <c r="Y1" s="310"/>
      <c r="Z1" s="310"/>
      <c r="AA1" s="310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</row>
    <row r="2" spans="1:54" s="312" customFormat="1" ht="27" customHeight="1">
      <c r="A2" s="313" t="s">
        <v>1625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5"/>
      <c r="P2" s="316"/>
      <c r="Q2" s="317"/>
      <c r="R2" s="317"/>
      <c r="S2" s="318"/>
      <c r="T2" s="319"/>
      <c r="U2" s="317"/>
      <c r="V2" s="318"/>
      <c r="W2" s="318"/>
      <c r="X2" s="318"/>
      <c r="Y2" s="318"/>
      <c r="Z2" s="318"/>
      <c r="AA2" s="318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20"/>
      <c r="AT2" s="320"/>
      <c r="AU2" s="320"/>
      <c r="AV2" s="320"/>
      <c r="AW2" s="320"/>
      <c r="AX2" s="320"/>
      <c r="AY2" s="320"/>
      <c r="AZ2" s="320"/>
      <c r="BA2" s="320"/>
      <c r="BB2" s="320"/>
    </row>
    <row r="3" spans="1:54" s="312" customFormat="1" ht="20.25" customHeight="1">
      <c r="A3" s="321" t="s">
        <v>1626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3"/>
      <c r="Q3" s="317"/>
      <c r="R3" s="317"/>
      <c r="S3" s="318"/>
      <c r="T3" s="319"/>
      <c r="U3" s="317"/>
      <c r="V3" s="318"/>
      <c r="W3" s="318"/>
      <c r="X3" s="318"/>
      <c r="Y3" s="318"/>
      <c r="Z3" s="318"/>
      <c r="AA3" s="318" t="s">
        <v>1627</v>
      </c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20"/>
      <c r="AT3" s="320"/>
      <c r="AU3" s="320"/>
      <c r="AV3" s="320"/>
      <c r="AW3" s="320"/>
      <c r="AX3" s="320"/>
      <c r="AY3" s="320"/>
      <c r="AZ3" s="320"/>
      <c r="BA3" s="320"/>
      <c r="BB3" s="320"/>
    </row>
    <row r="4" spans="1:54" ht="30" hidden="1" customHeight="1">
      <c r="A4" s="324"/>
      <c r="B4" s="325"/>
      <c r="C4" s="325"/>
      <c r="D4" s="325"/>
      <c r="E4" s="325"/>
      <c r="F4" s="325"/>
      <c r="G4" s="326"/>
      <c r="H4" s="32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27"/>
      <c r="T4" s="328"/>
      <c r="U4" s="329" t="s">
        <v>1624</v>
      </c>
      <c r="V4" s="330"/>
      <c r="W4" s="330"/>
      <c r="X4" s="330"/>
      <c r="Y4" s="330"/>
      <c r="Z4" s="330"/>
      <c r="AA4" s="331"/>
      <c r="AB4" s="332"/>
      <c r="AC4" s="332"/>
      <c r="AD4" s="332"/>
      <c r="AE4" s="332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</row>
    <row r="5" spans="1:54" s="356" customFormat="1" ht="98.25" customHeight="1">
      <c r="A5" s="335" t="s">
        <v>1</v>
      </c>
      <c r="B5" s="336" t="s">
        <v>2</v>
      </c>
      <c r="C5" s="337" t="s">
        <v>3</v>
      </c>
      <c r="D5" s="338" t="s">
        <v>4</v>
      </c>
      <c r="E5" s="339" t="s">
        <v>5</v>
      </c>
      <c r="F5" s="340" t="s">
        <v>6</v>
      </c>
      <c r="G5" s="337" t="s">
        <v>7</v>
      </c>
      <c r="H5" s="337" t="s">
        <v>8</v>
      </c>
      <c r="I5" s="341" t="s">
        <v>9</v>
      </c>
      <c r="J5" s="341"/>
      <c r="K5" s="342" t="s">
        <v>10</v>
      </c>
      <c r="L5" s="343" t="s">
        <v>11</v>
      </c>
      <c r="M5" s="344"/>
      <c r="N5" s="344"/>
      <c r="O5" s="345"/>
      <c r="P5" s="346" t="s">
        <v>12</v>
      </c>
      <c r="Q5" s="347" t="s">
        <v>13</v>
      </c>
      <c r="R5" s="347" t="s">
        <v>14</v>
      </c>
      <c r="S5" s="348" t="s">
        <v>15</v>
      </c>
      <c r="T5" s="349" t="s">
        <v>16</v>
      </c>
      <c r="U5" s="350" t="s">
        <v>17</v>
      </c>
      <c r="V5" s="351" t="s">
        <v>18</v>
      </c>
      <c r="W5" s="352" t="s">
        <v>19</v>
      </c>
      <c r="X5" s="353" t="s">
        <v>20</v>
      </c>
      <c r="Y5" s="352" t="s">
        <v>21</v>
      </c>
      <c r="Z5" s="354" t="s">
        <v>22</v>
      </c>
      <c r="AA5" s="346" t="s">
        <v>23</v>
      </c>
      <c r="AB5" s="355"/>
    </row>
    <row r="6" spans="1:54" s="356" customFormat="1" ht="97.5" customHeight="1">
      <c r="A6" s="335"/>
      <c r="B6" s="336"/>
      <c r="C6" s="357"/>
      <c r="D6" s="338"/>
      <c r="E6" s="339"/>
      <c r="F6" s="340"/>
      <c r="G6" s="337" t="s">
        <v>24</v>
      </c>
      <c r="H6" s="337" t="s">
        <v>24</v>
      </c>
      <c r="I6" s="340" t="s">
        <v>25</v>
      </c>
      <c r="J6" s="358" t="s">
        <v>26</v>
      </c>
      <c r="K6" s="342"/>
      <c r="L6" s="359" t="s">
        <v>27</v>
      </c>
      <c r="M6" s="360" t="s">
        <v>28</v>
      </c>
      <c r="N6" s="335" t="s">
        <v>29</v>
      </c>
      <c r="O6" s="335" t="s">
        <v>30</v>
      </c>
      <c r="P6" s="346"/>
      <c r="Q6" s="347"/>
      <c r="R6" s="347"/>
      <c r="S6" s="348"/>
      <c r="T6" s="349"/>
      <c r="U6" s="350"/>
      <c r="V6" s="351"/>
      <c r="W6" s="352"/>
      <c r="X6" s="353"/>
      <c r="Y6" s="352"/>
      <c r="Z6" s="354"/>
      <c r="AA6" s="346"/>
      <c r="AB6" s="355"/>
    </row>
    <row r="7" spans="1:54" s="356" customFormat="1" ht="14.25" hidden="1" customHeight="1">
      <c r="A7" s="335"/>
      <c r="B7" s="336"/>
      <c r="C7" s="357"/>
      <c r="D7" s="338"/>
      <c r="E7" s="339"/>
      <c r="F7" s="340"/>
      <c r="G7" s="337"/>
      <c r="H7" s="337"/>
      <c r="I7" s="340"/>
      <c r="J7" s="358"/>
      <c r="K7" s="361"/>
      <c r="L7" s="360" t="s">
        <v>31</v>
      </c>
      <c r="M7" s="360" t="s">
        <v>32</v>
      </c>
      <c r="N7" s="337" t="s">
        <v>33</v>
      </c>
      <c r="O7" s="337" t="s">
        <v>34</v>
      </c>
      <c r="P7" s="346"/>
      <c r="Q7" s="347"/>
      <c r="R7" s="347"/>
      <c r="S7" s="348"/>
      <c r="T7" s="349"/>
      <c r="U7" s="350"/>
      <c r="V7" s="362" t="s">
        <v>35</v>
      </c>
      <c r="W7" s="363" t="s">
        <v>36</v>
      </c>
      <c r="X7" s="363" t="s">
        <v>37</v>
      </c>
      <c r="Y7" s="363" t="s">
        <v>38</v>
      </c>
      <c r="Z7" s="364"/>
      <c r="AA7" s="346"/>
      <c r="AB7" s="355"/>
    </row>
    <row r="8" spans="1:54" s="356" customFormat="1" ht="11.25" hidden="1" customHeight="1">
      <c r="A8" s="335"/>
      <c r="B8" s="336"/>
      <c r="C8" s="357"/>
      <c r="D8" s="338"/>
      <c r="E8" s="339"/>
      <c r="F8" s="340"/>
      <c r="G8" s="337"/>
      <c r="H8" s="337"/>
      <c r="I8" s="340"/>
      <c r="J8" s="358"/>
      <c r="K8" s="361"/>
      <c r="L8" s="360" t="s">
        <v>39</v>
      </c>
      <c r="M8" s="360" t="s">
        <v>39</v>
      </c>
      <c r="N8" s="360" t="s">
        <v>39</v>
      </c>
      <c r="O8" s="360" t="s">
        <v>39</v>
      </c>
      <c r="P8" s="346"/>
      <c r="Q8" s="347"/>
      <c r="R8" s="347"/>
      <c r="S8" s="348" t="s">
        <v>40</v>
      </c>
      <c r="T8" s="349"/>
      <c r="U8" s="350"/>
      <c r="V8" s="363" t="s">
        <v>41</v>
      </c>
      <c r="W8" s="363" t="s">
        <v>42</v>
      </c>
      <c r="X8" s="363" t="s">
        <v>43</v>
      </c>
      <c r="Y8" s="363" t="s">
        <v>44</v>
      </c>
      <c r="Z8" s="363" t="s">
        <v>45</v>
      </c>
      <c r="AA8" s="346"/>
      <c r="AB8" s="355"/>
    </row>
    <row r="9" spans="1:54" s="371" customFormat="1" ht="15" customHeight="1">
      <c r="A9" s="365">
        <v>1</v>
      </c>
      <c r="B9" s="365">
        <v>2</v>
      </c>
      <c r="C9" s="366">
        <v>3</v>
      </c>
      <c r="D9" s="365">
        <v>4</v>
      </c>
      <c r="E9" s="365">
        <v>5</v>
      </c>
      <c r="F9" s="367">
        <v>6</v>
      </c>
      <c r="G9" s="365">
        <v>7</v>
      </c>
      <c r="H9" s="365">
        <v>8</v>
      </c>
      <c r="I9" s="367">
        <v>9</v>
      </c>
      <c r="J9" s="367">
        <v>10</v>
      </c>
      <c r="K9" s="367">
        <v>11</v>
      </c>
      <c r="L9" s="367">
        <v>12</v>
      </c>
      <c r="M9" s="367">
        <v>13</v>
      </c>
      <c r="N9" s="367">
        <v>14</v>
      </c>
      <c r="O9" s="367">
        <v>15</v>
      </c>
      <c r="P9" s="367">
        <v>16</v>
      </c>
      <c r="Q9" s="367">
        <v>17</v>
      </c>
      <c r="R9" s="367">
        <v>18</v>
      </c>
      <c r="S9" s="365"/>
      <c r="T9" s="368">
        <v>19</v>
      </c>
      <c r="U9" s="367">
        <v>20</v>
      </c>
      <c r="V9" s="365"/>
      <c r="W9" s="365"/>
      <c r="X9" s="365"/>
      <c r="Y9" s="365"/>
      <c r="Z9" s="365"/>
      <c r="AA9" s="369">
        <v>21</v>
      </c>
      <c r="AB9" s="333"/>
      <c r="AC9" s="370"/>
    </row>
    <row r="10" spans="1:54" s="376" customFormat="1" ht="30" customHeight="1">
      <c r="A10" s="327" t="s">
        <v>46</v>
      </c>
      <c r="B10" s="372"/>
      <c r="C10" s="373" t="s">
        <v>47</v>
      </c>
      <c r="D10" s="327"/>
      <c r="E10" s="327"/>
      <c r="F10" s="316"/>
      <c r="G10" s="327"/>
      <c r="H10" s="327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27"/>
      <c r="T10" s="328"/>
      <c r="U10" s="316"/>
      <c r="V10" s="327"/>
      <c r="W10" s="327"/>
      <c r="X10" s="327"/>
      <c r="Y10" s="327"/>
      <c r="Z10" s="327"/>
      <c r="AA10" s="327"/>
      <c r="AB10" s="374"/>
      <c r="AC10" s="375"/>
      <c r="AD10" s="375"/>
      <c r="AE10" s="375"/>
      <c r="AF10" s="370"/>
      <c r="AG10" s="370"/>
      <c r="AH10" s="370"/>
      <c r="AI10" s="370"/>
      <c r="AJ10" s="370"/>
      <c r="AK10" s="370"/>
      <c r="AL10" s="370"/>
      <c r="AM10" s="370"/>
      <c r="AN10" s="370"/>
      <c r="AO10" s="370"/>
      <c r="AP10" s="370"/>
      <c r="AQ10" s="370"/>
      <c r="AR10" s="370"/>
    </row>
    <row r="11" spans="1:54" ht="36.75" customHeight="1">
      <c r="A11" s="369">
        <v>1</v>
      </c>
      <c r="B11" s="377" t="s">
        <v>474</v>
      </c>
      <c r="C11" s="378" t="s">
        <v>475</v>
      </c>
      <c r="D11" s="379">
        <v>148.03399999999999</v>
      </c>
      <c r="E11" s="380" t="s">
        <v>534</v>
      </c>
      <c r="F11" s="381" t="s">
        <v>48</v>
      </c>
      <c r="G11" s="382"/>
      <c r="H11" s="383"/>
      <c r="I11" s="384"/>
      <c r="J11" s="384"/>
      <c r="K11" s="384"/>
      <c r="L11" s="385">
        <f t="shared" ref="L11" si="0">IF(RIGHT(S11)="T",(+H11-G11),0)</f>
        <v>0</v>
      </c>
      <c r="M11" s="385">
        <f t="shared" ref="M11" si="1">IF(RIGHT(S11)="U",(+H11-G11),0)</f>
        <v>0</v>
      </c>
      <c r="N11" s="385">
        <f t="shared" ref="N11" si="2">IF(RIGHT(S11)="C",(+H11-G11),0)</f>
        <v>0</v>
      </c>
      <c r="O11" s="385">
        <f t="shared" ref="O11" si="3">IF(RIGHT(S11)="D",(+H11-G11),0)</f>
        <v>0</v>
      </c>
      <c r="P11" s="386"/>
      <c r="Q11" s="386"/>
      <c r="R11" s="386"/>
      <c r="S11" s="387"/>
      <c r="T11" s="388"/>
      <c r="U11" s="386"/>
      <c r="V11" s="389"/>
      <c r="W11" s="380"/>
      <c r="X11" s="379"/>
      <c r="Y11" s="390"/>
      <c r="Z11" s="389"/>
      <c r="AA11" s="389"/>
      <c r="AB11" s="332">
        <v>720</v>
      </c>
      <c r="AC11" s="332"/>
      <c r="AD11" s="332"/>
      <c r="AE11" s="332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</row>
    <row r="12" spans="1:54" ht="36.75" customHeight="1">
      <c r="A12" s="369"/>
      <c r="B12" s="377"/>
      <c r="C12" s="378"/>
      <c r="D12" s="379"/>
      <c r="E12" s="380"/>
      <c r="F12" s="381"/>
      <c r="G12" s="382"/>
      <c r="H12" s="383"/>
      <c r="I12" s="384"/>
      <c r="J12" s="384"/>
      <c r="K12" s="384"/>
      <c r="L12" s="385">
        <f t="shared" ref="L12:L21" si="4">IF(RIGHT(S12)="T",(+H12-G12),0)</f>
        <v>0</v>
      </c>
      <c r="M12" s="385">
        <f t="shared" ref="M12:M21" si="5">IF(RIGHT(S12)="U",(+H12-G12),0)</f>
        <v>0</v>
      </c>
      <c r="N12" s="385">
        <f t="shared" ref="N12:N21" si="6">IF(RIGHT(S12)="C",(+H12-G12),0)</f>
        <v>0</v>
      </c>
      <c r="O12" s="385">
        <f t="shared" ref="O12:O21" si="7">IF(RIGHT(S12)="D",(+H12-G12),0)</f>
        <v>0</v>
      </c>
      <c r="P12" s="386"/>
      <c r="Q12" s="386"/>
      <c r="R12" s="386"/>
      <c r="S12" s="387"/>
      <c r="T12" s="388"/>
      <c r="U12" s="386"/>
      <c r="V12" s="389"/>
      <c r="W12" s="380"/>
      <c r="X12" s="379"/>
      <c r="Y12" s="390"/>
      <c r="Z12" s="389"/>
      <c r="AA12" s="389"/>
      <c r="AB12" s="391"/>
      <c r="AC12" s="332"/>
      <c r="AD12" s="332"/>
      <c r="AE12" s="332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</row>
    <row r="13" spans="1:54" ht="36.75" customHeight="1">
      <c r="A13" s="369"/>
      <c r="B13" s="377"/>
      <c r="C13" s="378"/>
      <c r="D13" s="379"/>
      <c r="E13" s="380"/>
      <c r="F13" s="381"/>
      <c r="G13" s="382"/>
      <c r="H13" s="383"/>
      <c r="I13" s="384"/>
      <c r="J13" s="384"/>
      <c r="K13" s="384"/>
      <c r="L13" s="385">
        <f t="shared" si="4"/>
        <v>0</v>
      </c>
      <c r="M13" s="385">
        <f t="shared" si="5"/>
        <v>0</v>
      </c>
      <c r="N13" s="385">
        <f t="shared" si="6"/>
        <v>0</v>
      </c>
      <c r="O13" s="385">
        <f t="shared" si="7"/>
        <v>0</v>
      </c>
      <c r="P13" s="386"/>
      <c r="Q13" s="386"/>
      <c r="R13" s="386"/>
      <c r="S13" s="387"/>
      <c r="T13" s="388"/>
      <c r="U13" s="386"/>
      <c r="V13" s="389"/>
      <c r="W13" s="380"/>
      <c r="X13" s="379"/>
      <c r="Y13" s="390"/>
      <c r="Z13" s="389"/>
      <c r="AA13" s="389"/>
      <c r="AB13" s="391"/>
      <c r="AC13" s="332"/>
      <c r="AD13" s="332"/>
      <c r="AE13" s="332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</row>
    <row r="14" spans="1:54" ht="36.75" customHeight="1">
      <c r="A14" s="369"/>
      <c r="B14" s="377"/>
      <c r="C14" s="378"/>
      <c r="D14" s="379"/>
      <c r="E14" s="380"/>
      <c r="F14" s="381"/>
      <c r="G14" s="382"/>
      <c r="H14" s="383"/>
      <c r="I14" s="384"/>
      <c r="J14" s="384"/>
      <c r="K14" s="384"/>
      <c r="L14" s="385">
        <f t="shared" si="4"/>
        <v>0</v>
      </c>
      <c r="M14" s="385">
        <f t="shared" si="5"/>
        <v>0</v>
      </c>
      <c r="N14" s="385">
        <f t="shared" si="6"/>
        <v>0</v>
      </c>
      <c r="O14" s="385">
        <f t="shared" si="7"/>
        <v>0</v>
      </c>
      <c r="P14" s="386"/>
      <c r="Q14" s="386"/>
      <c r="R14" s="386"/>
      <c r="S14" s="387"/>
      <c r="T14" s="388"/>
      <c r="U14" s="386"/>
      <c r="V14" s="389"/>
      <c r="W14" s="380"/>
      <c r="X14" s="379"/>
      <c r="Y14" s="390"/>
      <c r="Z14" s="389"/>
      <c r="AA14" s="389"/>
      <c r="AB14" s="391"/>
      <c r="AC14" s="332"/>
      <c r="AD14" s="332"/>
      <c r="AE14" s="332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</row>
    <row r="15" spans="1:54" ht="36.75" customHeight="1">
      <c r="A15" s="369"/>
      <c r="B15" s="377"/>
      <c r="C15" s="378"/>
      <c r="D15" s="379"/>
      <c r="E15" s="380"/>
      <c r="F15" s="381"/>
      <c r="G15" s="382"/>
      <c r="H15" s="383"/>
      <c r="I15" s="384"/>
      <c r="J15" s="384"/>
      <c r="K15" s="384"/>
      <c r="L15" s="385">
        <f t="shared" si="4"/>
        <v>0</v>
      </c>
      <c r="M15" s="385">
        <f t="shared" si="5"/>
        <v>0</v>
      </c>
      <c r="N15" s="385">
        <f t="shared" si="6"/>
        <v>0</v>
      </c>
      <c r="O15" s="385">
        <f t="shared" si="7"/>
        <v>0</v>
      </c>
      <c r="P15" s="386"/>
      <c r="Q15" s="386"/>
      <c r="R15" s="386"/>
      <c r="S15" s="387"/>
      <c r="T15" s="388"/>
      <c r="U15" s="386"/>
      <c r="V15" s="389"/>
      <c r="W15" s="380"/>
      <c r="X15" s="379"/>
      <c r="Y15" s="390"/>
      <c r="Z15" s="389"/>
      <c r="AA15" s="389"/>
      <c r="AB15" s="391"/>
      <c r="AC15" s="332"/>
      <c r="AD15" s="332"/>
      <c r="AE15" s="332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</row>
    <row r="16" spans="1:54" ht="36.75" customHeight="1">
      <c r="A16" s="369"/>
      <c r="B16" s="377"/>
      <c r="C16" s="378"/>
      <c r="D16" s="379"/>
      <c r="E16" s="380"/>
      <c r="F16" s="381"/>
      <c r="G16" s="382"/>
      <c r="H16" s="383"/>
      <c r="I16" s="384"/>
      <c r="J16" s="384"/>
      <c r="K16" s="384"/>
      <c r="L16" s="385">
        <f t="shared" si="4"/>
        <v>0</v>
      </c>
      <c r="M16" s="385">
        <f t="shared" si="5"/>
        <v>0</v>
      </c>
      <c r="N16" s="385">
        <f t="shared" si="6"/>
        <v>0</v>
      </c>
      <c r="O16" s="385">
        <f t="shared" si="7"/>
        <v>0</v>
      </c>
      <c r="P16" s="386"/>
      <c r="Q16" s="386"/>
      <c r="R16" s="386"/>
      <c r="S16" s="387"/>
      <c r="T16" s="388"/>
      <c r="U16" s="386"/>
      <c r="V16" s="389"/>
      <c r="W16" s="380"/>
      <c r="X16" s="379"/>
      <c r="Y16" s="390"/>
      <c r="Z16" s="389"/>
      <c r="AA16" s="389"/>
      <c r="AB16" s="391"/>
      <c r="AC16" s="332"/>
      <c r="AD16" s="332"/>
      <c r="AE16" s="332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</row>
    <row r="17" spans="1:44" ht="36.75" customHeight="1">
      <c r="A17" s="369"/>
      <c r="B17" s="377"/>
      <c r="C17" s="378"/>
      <c r="D17" s="379"/>
      <c r="E17" s="380"/>
      <c r="F17" s="381"/>
      <c r="G17" s="382"/>
      <c r="H17" s="383"/>
      <c r="I17" s="384"/>
      <c r="J17" s="384"/>
      <c r="K17" s="384"/>
      <c r="L17" s="385">
        <f t="shared" si="4"/>
        <v>0</v>
      </c>
      <c r="M17" s="385">
        <f t="shared" si="5"/>
        <v>0</v>
      </c>
      <c r="N17" s="385">
        <f t="shared" si="6"/>
        <v>0</v>
      </c>
      <c r="O17" s="385">
        <f t="shared" si="7"/>
        <v>0</v>
      </c>
      <c r="P17" s="386"/>
      <c r="Q17" s="386"/>
      <c r="R17" s="386"/>
      <c r="S17" s="387"/>
      <c r="T17" s="388"/>
      <c r="U17" s="386"/>
      <c r="V17" s="389"/>
      <c r="W17" s="380"/>
      <c r="X17" s="379"/>
      <c r="Y17" s="390"/>
      <c r="Z17" s="389"/>
      <c r="AA17" s="389"/>
      <c r="AB17" s="391"/>
      <c r="AC17" s="332"/>
      <c r="AD17" s="332"/>
      <c r="AE17" s="332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</row>
    <row r="18" spans="1:44" ht="36.75" customHeight="1">
      <c r="A18" s="369"/>
      <c r="B18" s="377"/>
      <c r="C18" s="378"/>
      <c r="D18" s="379"/>
      <c r="E18" s="380"/>
      <c r="F18" s="381"/>
      <c r="G18" s="382"/>
      <c r="H18" s="383"/>
      <c r="I18" s="384"/>
      <c r="J18" s="384"/>
      <c r="K18" s="384"/>
      <c r="L18" s="385">
        <f t="shared" si="4"/>
        <v>0</v>
      </c>
      <c r="M18" s="385">
        <f t="shared" si="5"/>
        <v>0</v>
      </c>
      <c r="N18" s="385">
        <f t="shared" si="6"/>
        <v>0</v>
      </c>
      <c r="O18" s="385">
        <f t="shared" si="7"/>
        <v>0</v>
      </c>
      <c r="P18" s="386"/>
      <c r="Q18" s="386"/>
      <c r="R18" s="386"/>
      <c r="S18" s="387"/>
      <c r="T18" s="388"/>
      <c r="U18" s="386"/>
      <c r="V18" s="389"/>
      <c r="W18" s="380"/>
      <c r="X18" s="379"/>
      <c r="Y18" s="390"/>
      <c r="Z18" s="389"/>
      <c r="AA18" s="389"/>
      <c r="AB18" s="391"/>
      <c r="AC18" s="332"/>
      <c r="AD18" s="332"/>
      <c r="AE18" s="332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</row>
    <row r="19" spans="1:44" ht="36.75" customHeight="1">
      <c r="A19" s="369"/>
      <c r="B19" s="377"/>
      <c r="C19" s="378"/>
      <c r="D19" s="379"/>
      <c r="E19" s="380"/>
      <c r="F19" s="381"/>
      <c r="G19" s="382"/>
      <c r="H19" s="383"/>
      <c r="I19" s="384"/>
      <c r="J19" s="384"/>
      <c r="K19" s="384"/>
      <c r="L19" s="385">
        <f t="shared" si="4"/>
        <v>0</v>
      </c>
      <c r="M19" s="385">
        <f t="shared" si="5"/>
        <v>0</v>
      </c>
      <c r="N19" s="385">
        <f t="shared" si="6"/>
        <v>0</v>
      </c>
      <c r="O19" s="385">
        <f t="shared" si="7"/>
        <v>0</v>
      </c>
      <c r="P19" s="386"/>
      <c r="Q19" s="386"/>
      <c r="R19" s="386"/>
      <c r="S19" s="387"/>
      <c r="T19" s="388"/>
      <c r="U19" s="386"/>
      <c r="V19" s="389"/>
      <c r="W19" s="380"/>
      <c r="X19" s="379"/>
      <c r="Y19" s="390"/>
      <c r="Z19" s="389"/>
      <c r="AA19" s="389"/>
      <c r="AB19" s="391"/>
      <c r="AC19" s="332"/>
      <c r="AD19" s="332"/>
      <c r="AE19" s="332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</row>
    <row r="20" spans="1:44" ht="36.75" customHeight="1">
      <c r="A20" s="369"/>
      <c r="B20" s="377"/>
      <c r="C20" s="378"/>
      <c r="D20" s="379"/>
      <c r="E20" s="380"/>
      <c r="F20" s="381"/>
      <c r="G20" s="392"/>
      <c r="H20" s="392"/>
      <c r="I20" s="384"/>
      <c r="J20" s="384"/>
      <c r="K20" s="384"/>
      <c r="L20" s="385">
        <f t="shared" si="4"/>
        <v>0</v>
      </c>
      <c r="M20" s="385">
        <f t="shared" si="5"/>
        <v>0</v>
      </c>
      <c r="N20" s="385">
        <f t="shared" si="6"/>
        <v>0</v>
      </c>
      <c r="O20" s="385">
        <f t="shared" si="7"/>
        <v>0</v>
      </c>
      <c r="P20" s="386"/>
      <c r="Q20" s="386"/>
      <c r="R20" s="386"/>
      <c r="S20" s="393"/>
      <c r="T20" s="394"/>
      <c r="U20" s="386"/>
      <c r="V20" s="389"/>
      <c r="W20" s="380"/>
      <c r="X20" s="379"/>
      <c r="Y20" s="390"/>
      <c r="Z20" s="389"/>
      <c r="AA20" s="389"/>
      <c r="AB20" s="391"/>
      <c r="AC20" s="332"/>
      <c r="AD20" s="332"/>
      <c r="AE20" s="332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</row>
    <row r="21" spans="1:44" ht="36.75" customHeight="1">
      <c r="A21" s="369"/>
      <c r="B21" s="377"/>
      <c r="C21" s="378"/>
      <c r="D21" s="379"/>
      <c r="E21" s="380"/>
      <c r="F21" s="381"/>
      <c r="G21" s="395"/>
      <c r="H21" s="395"/>
      <c r="I21" s="384"/>
      <c r="J21" s="384"/>
      <c r="K21" s="384"/>
      <c r="L21" s="385">
        <f t="shared" si="4"/>
        <v>0</v>
      </c>
      <c r="M21" s="385">
        <f t="shared" si="5"/>
        <v>0</v>
      </c>
      <c r="N21" s="385">
        <f t="shared" si="6"/>
        <v>0</v>
      </c>
      <c r="O21" s="385">
        <f t="shared" si="7"/>
        <v>0</v>
      </c>
      <c r="P21" s="386"/>
      <c r="Q21" s="386"/>
      <c r="R21" s="386"/>
      <c r="S21" s="396"/>
      <c r="T21" s="397"/>
      <c r="U21" s="386"/>
      <c r="V21" s="389"/>
      <c r="W21" s="380"/>
      <c r="X21" s="379"/>
      <c r="Y21" s="390"/>
      <c r="Z21" s="389"/>
      <c r="AA21" s="389"/>
      <c r="AB21" s="391"/>
      <c r="AC21" s="332"/>
      <c r="AD21" s="332"/>
      <c r="AE21" s="332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</row>
    <row r="22" spans="1:44" s="404" customFormat="1" ht="30" customHeight="1">
      <c r="A22" s="398"/>
      <c r="B22" s="399"/>
      <c r="C22" s="400" t="s">
        <v>52</v>
      </c>
      <c r="D22" s="399"/>
      <c r="E22" s="380"/>
      <c r="F22" s="381" t="s">
        <v>48</v>
      </c>
      <c r="G22" s="401"/>
      <c r="H22" s="401"/>
      <c r="I22" s="381" t="s">
        <v>48</v>
      </c>
      <c r="J22" s="381" t="s">
        <v>48</v>
      </c>
      <c r="K22" s="381" t="s">
        <v>48</v>
      </c>
      <c r="L22" s="385">
        <f>SUM(L11:L21)</f>
        <v>0</v>
      </c>
      <c r="M22" s="385">
        <f>SUM(M11:M21)</f>
        <v>0</v>
      </c>
      <c r="N22" s="385">
        <f>SUM(N11:N21)</f>
        <v>0</v>
      </c>
      <c r="O22" s="385">
        <f>SUM(O11:O21)</f>
        <v>0</v>
      </c>
      <c r="P22" s="385"/>
      <c r="Q22" s="385"/>
      <c r="R22" s="385"/>
      <c r="S22" s="399"/>
      <c r="T22" s="402"/>
      <c r="U22" s="399"/>
      <c r="V22" s="389">
        <f>$AB$11-((N22*24))</f>
        <v>720</v>
      </c>
      <c r="W22" s="380">
        <v>1327</v>
      </c>
      <c r="X22" s="379">
        <v>148.03399999999999</v>
      </c>
      <c r="Y22" s="390">
        <f>W22*X22</f>
        <v>196441.11799999999</v>
      </c>
      <c r="Z22" s="389">
        <f>(Y22*(V22-L22*24))/V22</f>
        <v>196441.11799999996</v>
      </c>
      <c r="AA22" s="389">
        <f>(Z22/Y22)*100</f>
        <v>99.999999999999986</v>
      </c>
      <c r="AB22" s="403"/>
    </row>
    <row r="23" spans="1:44" s="403" customFormat="1" ht="30" customHeight="1">
      <c r="A23" s="405">
        <v>2</v>
      </c>
      <c r="B23" s="377" t="s">
        <v>49</v>
      </c>
      <c r="C23" s="400" t="s">
        <v>50</v>
      </c>
      <c r="D23" s="379">
        <v>334.52</v>
      </c>
      <c r="E23" s="380" t="s">
        <v>534</v>
      </c>
      <c r="F23" s="381" t="s">
        <v>48</v>
      </c>
      <c r="G23" s="121">
        <v>43191</v>
      </c>
      <c r="H23" s="121">
        <v>43193.284722222219</v>
      </c>
      <c r="I23" s="381"/>
      <c r="J23" s="381"/>
      <c r="K23" s="381"/>
      <c r="L23" s="385">
        <f t="shared" ref="L23" si="8">IF(RIGHT(S23)="T",(+H23-G23),0)</f>
        <v>0</v>
      </c>
      <c r="M23" s="385">
        <f t="shared" ref="M23" si="9">IF(RIGHT(S23)="U",(+H23-G23),0)</f>
        <v>0</v>
      </c>
      <c r="N23" s="385">
        <f t="shared" ref="N23" si="10">IF(RIGHT(S23)="C",(+H23-G23),0)</f>
        <v>0</v>
      </c>
      <c r="O23" s="385">
        <f t="shared" ref="O23" si="11">IF(RIGHT(S23)="D",(+H23-G23),0)</f>
        <v>2.2847222222189885</v>
      </c>
      <c r="P23" s="381"/>
      <c r="Q23" s="381"/>
      <c r="R23" s="381"/>
      <c r="S23" s="11" t="s">
        <v>51</v>
      </c>
      <c r="T23" s="140" t="s">
        <v>1112</v>
      </c>
      <c r="U23" s="406"/>
      <c r="V23" s="399"/>
      <c r="W23" s="399"/>
      <c r="X23" s="399"/>
      <c r="Y23" s="399"/>
      <c r="Z23" s="399"/>
      <c r="AA23" s="399"/>
    </row>
    <row r="24" spans="1:44" s="403" customFormat="1" ht="30" customHeight="1">
      <c r="A24" s="405"/>
      <c r="B24" s="377"/>
      <c r="C24" s="400"/>
      <c r="D24" s="379"/>
      <c r="E24" s="380"/>
      <c r="F24" s="381"/>
      <c r="G24" s="121">
        <v>43194.56527777778</v>
      </c>
      <c r="H24" s="121">
        <v>43194.807638888888</v>
      </c>
      <c r="I24" s="381"/>
      <c r="J24" s="381"/>
      <c r="K24" s="381"/>
      <c r="L24" s="385">
        <f t="shared" ref="L24:L33" si="12">IF(RIGHT(S24)="T",(+H24-G24),0)</f>
        <v>0</v>
      </c>
      <c r="M24" s="385">
        <f t="shared" ref="M24:M33" si="13">IF(RIGHT(S24)="U",(+H24-G24),0)</f>
        <v>0</v>
      </c>
      <c r="N24" s="385">
        <f t="shared" ref="N24:N33" si="14">IF(RIGHT(S24)="C",(+H24-G24),0)</f>
        <v>0</v>
      </c>
      <c r="O24" s="385">
        <f t="shared" ref="O24:O33" si="15">IF(RIGHT(S24)="D",(+H24-G24),0)</f>
        <v>0.24236111110803904</v>
      </c>
      <c r="P24" s="381"/>
      <c r="Q24" s="381"/>
      <c r="R24" s="381"/>
      <c r="S24" s="11" t="s">
        <v>51</v>
      </c>
      <c r="T24" s="140" t="s">
        <v>1116</v>
      </c>
      <c r="U24" s="406"/>
      <c r="V24" s="399"/>
      <c r="W24" s="399"/>
      <c r="X24" s="399"/>
      <c r="Y24" s="399"/>
      <c r="Z24" s="399"/>
      <c r="AA24" s="399"/>
    </row>
    <row r="25" spans="1:44" s="403" customFormat="1" ht="30" customHeight="1">
      <c r="A25" s="405"/>
      <c r="B25" s="377"/>
      <c r="C25" s="400"/>
      <c r="D25" s="379"/>
      <c r="E25" s="380"/>
      <c r="F25" s="381"/>
      <c r="G25" s="121">
        <v>43195.318749999999</v>
      </c>
      <c r="H25" s="121">
        <v>43195.438194444447</v>
      </c>
      <c r="I25" s="381"/>
      <c r="J25" s="381"/>
      <c r="K25" s="381"/>
      <c r="L25" s="385">
        <f t="shared" si="12"/>
        <v>0</v>
      </c>
      <c r="M25" s="385">
        <f t="shared" si="13"/>
        <v>0</v>
      </c>
      <c r="N25" s="385">
        <f t="shared" si="14"/>
        <v>0</v>
      </c>
      <c r="O25" s="385">
        <f t="shared" si="15"/>
        <v>0.11944444444816327</v>
      </c>
      <c r="P25" s="381"/>
      <c r="Q25" s="381"/>
      <c r="R25" s="381"/>
      <c r="S25" s="11" t="s">
        <v>51</v>
      </c>
      <c r="T25" s="140" t="s">
        <v>1190</v>
      </c>
      <c r="U25" s="406"/>
      <c r="V25" s="399"/>
      <c r="W25" s="399"/>
      <c r="X25" s="399"/>
      <c r="Y25" s="399"/>
      <c r="Z25" s="399"/>
      <c r="AA25" s="399"/>
    </row>
    <row r="26" spans="1:44" s="403" customFormat="1" ht="30" customHeight="1">
      <c r="A26" s="405"/>
      <c r="B26" s="377"/>
      <c r="C26" s="400"/>
      <c r="D26" s="379"/>
      <c r="E26" s="380"/>
      <c r="F26" s="381"/>
      <c r="G26" s="121">
        <v>43196.34652777778</v>
      </c>
      <c r="H26" s="121">
        <v>43196.697222222225</v>
      </c>
      <c r="I26" s="381"/>
      <c r="J26" s="381"/>
      <c r="K26" s="381"/>
      <c r="L26" s="385">
        <f t="shared" si="12"/>
        <v>0</v>
      </c>
      <c r="M26" s="385">
        <f t="shared" si="13"/>
        <v>0</v>
      </c>
      <c r="N26" s="385">
        <f t="shared" si="14"/>
        <v>0</v>
      </c>
      <c r="O26" s="385">
        <f t="shared" si="15"/>
        <v>0.35069444444525288</v>
      </c>
      <c r="P26" s="381"/>
      <c r="Q26" s="381"/>
      <c r="R26" s="381"/>
      <c r="S26" s="11" t="s">
        <v>51</v>
      </c>
      <c r="T26" s="140" t="s">
        <v>1096</v>
      </c>
      <c r="U26" s="406"/>
      <c r="V26" s="399"/>
      <c r="W26" s="399"/>
      <c r="X26" s="399"/>
      <c r="Y26" s="399"/>
      <c r="Z26" s="399"/>
      <c r="AA26" s="399"/>
    </row>
    <row r="27" spans="1:44" s="403" customFormat="1" ht="30" customHeight="1">
      <c r="A27" s="405"/>
      <c r="B27" s="377"/>
      <c r="C27" s="400"/>
      <c r="D27" s="379"/>
      <c r="E27" s="380"/>
      <c r="F27" s="381"/>
      <c r="G27" s="121">
        <v>43198.474999999999</v>
      </c>
      <c r="H27" s="121">
        <v>43199.587500000001</v>
      </c>
      <c r="I27" s="381"/>
      <c r="J27" s="381"/>
      <c r="K27" s="381"/>
      <c r="L27" s="385">
        <f t="shared" si="12"/>
        <v>0</v>
      </c>
      <c r="M27" s="385">
        <f t="shared" si="13"/>
        <v>0</v>
      </c>
      <c r="N27" s="385">
        <f t="shared" si="14"/>
        <v>0</v>
      </c>
      <c r="O27" s="385">
        <f t="shared" si="15"/>
        <v>1.1125000000029104</v>
      </c>
      <c r="P27" s="381"/>
      <c r="Q27" s="381"/>
      <c r="R27" s="381"/>
      <c r="S27" s="11" t="s">
        <v>51</v>
      </c>
      <c r="T27" s="140" t="s">
        <v>1112</v>
      </c>
      <c r="U27" s="406"/>
      <c r="V27" s="399"/>
      <c r="W27" s="399"/>
      <c r="X27" s="399"/>
      <c r="Y27" s="399"/>
      <c r="Z27" s="399"/>
      <c r="AA27" s="399"/>
    </row>
    <row r="28" spans="1:44" s="403" customFormat="1" ht="30" customHeight="1">
      <c r="A28" s="405"/>
      <c r="B28" s="377"/>
      <c r="C28" s="400"/>
      <c r="D28" s="379"/>
      <c r="E28" s="380"/>
      <c r="F28" s="381"/>
      <c r="G28" s="121">
        <v>43200.300694444442</v>
      </c>
      <c r="H28" s="121">
        <v>43200.597916666666</v>
      </c>
      <c r="I28" s="381"/>
      <c r="J28" s="381"/>
      <c r="K28" s="381"/>
      <c r="L28" s="385">
        <f t="shared" si="12"/>
        <v>0</v>
      </c>
      <c r="M28" s="385">
        <f t="shared" si="13"/>
        <v>0</v>
      </c>
      <c r="N28" s="385">
        <f t="shared" si="14"/>
        <v>0</v>
      </c>
      <c r="O28" s="385">
        <f t="shared" si="15"/>
        <v>0.29722222222335404</v>
      </c>
      <c r="P28" s="381"/>
      <c r="Q28" s="381"/>
      <c r="R28" s="381"/>
      <c r="S28" s="11" t="s">
        <v>51</v>
      </c>
      <c r="T28" s="140" t="s">
        <v>1112</v>
      </c>
      <c r="U28" s="406"/>
      <c r="V28" s="399"/>
      <c r="W28" s="399"/>
      <c r="X28" s="399"/>
      <c r="Y28" s="399"/>
      <c r="Z28" s="399"/>
      <c r="AA28" s="399"/>
    </row>
    <row r="29" spans="1:44" s="403" customFormat="1" ht="30" customHeight="1">
      <c r="A29" s="405"/>
      <c r="B29" s="377"/>
      <c r="C29" s="400"/>
      <c r="D29" s="379"/>
      <c r="E29" s="380"/>
      <c r="F29" s="381"/>
      <c r="G29" s="121">
        <v>43202.02847222222</v>
      </c>
      <c r="H29" s="121">
        <v>43202.414583333331</v>
      </c>
      <c r="I29" s="381"/>
      <c r="J29" s="381"/>
      <c r="K29" s="381"/>
      <c r="L29" s="385">
        <f t="shared" si="12"/>
        <v>0</v>
      </c>
      <c r="M29" s="385">
        <f t="shared" si="13"/>
        <v>0</v>
      </c>
      <c r="N29" s="385">
        <f t="shared" si="14"/>
        <v>0</v>
      </c>
      <c r="O29" s="385">
        <f t="shared" si="15"/>
        <v>0.38611111111094942</v>
      </c>
      <c r="P29" s="381"/>
      <c r="Q29" s="381"/>
      <c r="R29" s="381"/>
      <c r="S29" s="11" t="s">
        <v>51</v>
      </c>
      <c r="T29" s="140" t="s">
        <v>1195</v>
      </c>
      <c r="U29" s="406"/>
      <c r="V29" s="399"/>
      <c r="W29" s="399"/>
      <c r="X29" s="399"/>
      <c r="Y29" s="399"/>
      <c r="Z29" s="399"/>
      <c r="AA29" s="399"/>
    </row>
    <row r="30" spans="1:44" s="403" customFormat="1" ht="30" customHeight="1">
      <c r="A30" s="405"/>
      <c r="B30" s="377"/>
      <c r="C30" s="400"/>
      <c r="D30" s="379"/>
      <c r="E30" s="380"/>
      <c r="F30" s="381"/>
      <c r="G30" s="121">
        <v>43203.32916666667</v>
      </c>
      <c r="H30" s="121">
        <v>43203.848611111112</v>
      </c>
      <c r="I30" s="381"/>
      <c r="J30" s="381"/>
      <c r="K30" s="381"/>
      <c r="L30" s="385">
        <f t="shared" si="12"/>
        <v>0</v>
      </c>
      <c r="M30" s="385">
        <f t="shared" si="13"/>
        <v>0</v>
      </c>
      <c r="N30" s="385">
        <f t="shared" si="14"/>
        <v>0</v>
      </c>
      <c r="O30" s="385">
        <f t="shared" si="15"/>
        <v>0.5194444444423425</v>
      </c>
      <c r="P30" s="381"/>
      <c r="Q30" s="381"/>
      <c r="R30" s="381"/>
      <c r="S30" s="11" t="s">
        <v>51</v>
      </c>
      <c r="T30" s="140" t="s">
        <v>1125</v>
      </c>
      <c r="U30" s="406"/>
      <c r="V30" s="399"/>
      <c r="W30" s="399"/>
      <c r="X30" s="399"/>
      <c r="Y30" s="399"/>
      <c r="Z30" s="399"/>
      <c r="AA30" s="399"/>
    </row>
    <row r="31" spans="1:44" s="403" customFormat="1" ht="30" customHeight="1">
      <c r="A31" s="405"/>
      <c r="B31" s="377"/>
      <c r="C31" s="400"/>
      <c r="D31" s="379"/>
      <c r="E31" s="380"/>
      <c r="F31" s="381"/>
      <c r="G31" s="121">
        <v>43213.518055555556</v>
      </c>
      <c r="H31" s="121">
        <v>43213.820833333331</v>
      </c>
      <c r="I31" s="381"/>
      <c r="J31" s="381"/>
      <c r="K31" s="381"/>
      <c r="L31" s="385">
        <f t="shared" si="12"/>
        <v>0</v>
      </c>
      <c r="M31" s="385">
        <f t="shared" si="13"/>
        <v>0</v>
      </c>
      <c r="N31" s="385">
        <f t="shared" si="14"/>
        <v>0</v>
      </c>
      <c r="O31" s="385">
        <f t="shared" si="15"/>
        <v>0.30277777777519077</v>
      </c>
      <c r="P31" s="381"/>
      <c r="Q31" s="381"/>
      <c r="R31" s="381"/>
      <c r="S31" s="11" t="s">
        <v>51</v>
      </c>
      <c r="T31" s="140" t="s">
        <v>1116</v>
      </c>
      <c r="U31" s="406"/>
      <c r="V31" s="399"/>
      <c r="W31" s="399"/>
      <c r="X31" s="399"/>
      <c r="Y31" s="399"/>
      <c r="Z31" s="399"/>
      <c r="AA31" s="399"/>
    </row>
    <row r="32" spans="1:44" s="403" customFormat="1" ht="30" customHeight="1">
      <c r="A32" s="405"/>
      <c r="B32" s="377"/>
      <c r="C32" s="400"/>
      <c r="D32" s="379"/>
      <c r="E32" s="380"/>
      <c r="F32" s="381"/>
      <c r="G32" s="121">
        <v>43214.546527777777</v>
      </c>
      <c r="H32" s="121">
        <v>43215.441666666666</v>
      </c>
      <c r="I32" s="381"/>
      <c r="J32" s="381"/>
      <c r="K32" s="381"/>
      <c r="L32" s="385">
        <f t="shared" si="12"/>
        <v>0</v>
      </c>
      <c r="M32" s="385">
        <f t="shared" si="13"/>
        <v>0</v>
      </c>
      <c r="N32" s="385">
        <f t="shared" si="14"/>
        <v>0</v>
      </c>
      <c r="O32" s="385">
        <f t="shared" si="15"/>
        <v>0.89513888888905058</v>
      </c>
      <c r="P32" s="381"/>
      <c r="Q32" s="381"/>
      <c r="R32" s="381"/>
      <c r="S32" s="11" t="s">
        <v>51</v>
      </c>
      <c r="T32" s="140" t="s">
        <v>1190</v>
      </c>
      <c r="U32" s="406"/>
      <c r="V32" s="399"/>
      <c r="W32" s="399"/>
      <c r="X32" s="399"/>
      <c r="Y32" s="399"/>
      <c r="Z32" s="399"/>
      <c r="AA32" s="399"/>
    </row>
    <row r="33" spans="1:27" s="403" customFormat="1" ht="30" customHeight="1">
      <c r="A33" s="405"/>
      <c r="B33" s="377"/>
      <c r="C33" s="400"/>
      <c r="D33" s="379"/>
      <c r="E33" s="380"/>
      <c r="F33" s="381"/>
      <c r="G33" s="382"/>
      <c r="H33" s="382"/>
      <c r="I33" s="381"/>
      <c r="J33" s="381"/>
      <c r="K33" s="381"/>
      <c r="L33" s="385">
        <f t="shared" si="12"/>
        <v>0</v>
      </c>
      <c r="M33" s="385">
        <f t="shared" si="13"/>
        <v>0</v>
      </c>
      <c r="N33" s="385">
        <f t="shared" si="14"/>
        <v>0</v>
      </c>
      <c r="O33" s="385">
        <f t="shared" si="15"/>
        <v>0</v>
      </c>
      <c r="P33" s="381"/>
      <c r="Q33" s="381"/>
      <c r="R33" s="381"/>
      <c r="S33" s="387"/>
      <c r="T33" s="388"/>
      <c r="U33" s="406"/>
      <c r="V33" s="399"/>
      <c r="W33" s="399"/>
      <c r="X33" s="399"/>
      <c r="Y33" s="399"/>
      <c r="Z33" s="399"/>
      <c r="AA33" s="399"/>
    </row>
    <row r="34" spans="1:27" s="403" customFormat="1" ht="30" customHeight="1">
      <c r="A34" s="405"/>
      <c r="B34" s="377"/>
      <c r="C34" s="400"/>
      <c r="D34" s="379"/>
      <c r="E34" s="380"/>
      <c r="F34" s="381"/>
      <c r="G34" s="382"/>
      <c r="H34" s="382"/>
      <c r="I34" s="381"/>
      <c r="J34" s="381"/>
      <c r="K34" s="381"/>
      <c r="L34" s="385">
        <f t="shared" ref="L34:L50" si="16">IF(RIGHT(S34)="T",(+H34-G34),0)</f>
        <v>0</v>
      </c>
      <c r="M34" s="385">
        <f t="shared" ref="M34:M50" si="17">IF(RIGHT(S34)="U",(+H34-G34),0)</f>
        <v>0</v>
      </c>
      <c r="N34" s="385">
        <f t="shared" ref="N34:N50" si="18">IF(RIGHT(S34)="C",(+H34-G34),0)</f>
        <v>0</v>
      </c>
      <c r="O34" s="385">
        <f t="shared" ref="O34:O50" si="19">IF(RIGHT(S34)="D",(+H34-G34),0)</f>
        <v>0</v>
      </c>
      <c r="P34" s="381"/>
      <c r="Q34" s="381"/>
      <c r="R34" s="381"/>
      <c r="S34" s="387"/>
      <c r="T34" s="388"/>
      <c r="U34" s="406"/>
      <c r="V34" s="399"/>
      <c r="W34" s="399"/>
      <c r="X34" s="399"/>
      <c r="Y34" s="399"/>
      <c r="Z34" s="399"/>
      <c r="AA34" s="399"/>
    </row>
    <row r="35" spans="1:27" s="403" customFormat="1" ht="30" customHeight="1">
      <c r="A35" s="405"/>
      <c r="B35" s="377"/>
      <c r="C35" s="400"/>
      <c r="D35" s="379"/>
      <c r="E35" s="380"/>
      <c r="F35" s="381"/>
      <c r="G35" s="382"/>
      <c r="H35" s="382"/>
      <c r="I35" s="381"/>
      <c r="J35" s="381"/>
      <c r="K35" s="381"/>
      <c r="L35" s="385">
        <f t="shared" si="16"/>
        <v>0</v>
      </c>
      <c r="M35" s="385">
        <f t="shared" si="17"/>
        <v>0</v>
      </c>
      <c r="N35" s="385">
        <f t="shared" si="18"/>
        <v>0</v>
      </c>
      <c r="O35" s="385">
        <f t="shared" si="19"/>
        <v>0</v>
      </c>
      <c r="P35" s="381"/>
      <c r="Q35" s="381"/>
      <c r="R35" s="381"/>
      <c r="S35" s="387"/>
      <c r="T35" s="388"/>
      <c r="U35" s="406"/>
      <c r="V35" s="399"/>
      <c r="W35" s="399"/>
      <c r="X35" s="399"/>
      <c r="Y35" s="399"/>
      <c r="Z35" s="399"/>
      <c r="AA35" s="399"/>
    </row>
    <row r="36" spans="1:27" s="403" customFormat="1" ht="30" customHeight="1">
      <c r="A36" s="405"/>
      <c r="B36" s="377"/>
      <c r="C36" s="400"/>
      <c r="D36" s="379"/>
      <c r="E36" s="380"/>
      <c r="F36" s="381"/>
      <c r="G36" s="382"/>
      <c r="H36" s="382"/>
      <c r="I36" s="381"/>
      <c r="J36" s="381"/>
      <c r="K36" s="381"/>
      <c r="L36" s="385">
        <f t="shared" si="16"/>
        <v>0</v>
      </c>
      <c r="M36" s="385">
        <f t="shared" si="17"/>
        <v>0</v>
      </c>
      <c r="N36" s="385">
        <f t="shared" si="18"/>
        <v>0</v>
      </c>
      <c r="O36" s="385">
        <f t="shared" si="19"/>
        <v>0</v>
      </c>
      <c r="P36" s="381"/>
      <c r="Q36" s="381"/>
      <c r="R36" s="381"/>
      <c r="S36" s="387"/>
      <c r="T36" s="388"/>
      <c r="U36" s="406"/>
      <c r="V36" s="399"/>
      <c r="W36" s="399"/>
      <c r="X36" s="399"/>
      <c r="Y36" s="399"/>
      <c r="Z36" s="399"/>
      <c r="AA36" s="399"/>
    </row>
    <row r="37" spans="1:27" s="403" customFormat="1" ht="30" customHeight="1">
      <c r="A37" s="405"/>
      <c r="B37" s="377"/>
      <c r="C37" s="400"/>
      <c r="D37" s="379"/>
      <c r="E37" s="380"/>
      <c r="F37" s="381"/>
      <c r="G37" s="383"/>
      <c r="H37" s="383"/>
      <c r="I37" s="381"/>
      <c r="J37" s="381"/>
      <c r="K37" s="381"/>
      <c r="L37" s="385">
        <f t="shared" si="16"/>
        <v>0</v>
      </c>
      <c r="M37" s="385">
        <f t="shared" si="17"/>
        <v>0</v>
      </c>
      <c r="N37" s="385">
        <f t="shared" si="18"/>
        <v>0</v>
      </c>
      <c r="O37" s="385">
        <f t="shared" si="19"/>
        <v>0</v>
      </c>
      <c r="P37" s="381"/>
      <c r="Q37" s="381"/>
      <c r="R37" s="381"/>
      <c r="S37" s="387"/>
      <c r="T37" s="388"/>
      <c r="U37" s="406"/>
      <c r="V37" s="399"/>
      <c r="W37" s="399"/>
      <c r="X37" s="399"/>
      <c r="Y37" s="399"/>
      <c r="Z37" s="399"/>
      <c r="AA37" s="399"/>
    </row>
    <row r="38" spans="1:27" s="403" customFormat="1" ht="30" customHeight="1">
      <c r="A38" s="405"/>
      <c r="B38" s="377"/>
      <c r="C38" s="400"/>
      <c r="D38" s="379"/>
      <c r="E38" s="380"/>
      <c r="F38" s="381"/>
      <c r="G38" s="383"/>
      <c r="H38" s="383"/>
      <c r="I38" s="381"/>
      <c r="J38" s="381"/>
      <c r="K38" s="381"/>
      <c r="L38" s="385">
        <f t="shared" si="16"/>
        <v>0</v>
      </c>
      <c r="M38" s="385">
        <f t="shared" si="17"/>
        <v>0</v>
      </c>
      <c r="N38" s="385">
        <f t="shared" si="18"/>
        <v>0</v>
      </c>
      <c r="O38" s="385">
        <f t="shared" si="19"/>
        <v>0</v>
      </c>
      <c r="P38" s="381"/>
      <c r="Q38" s="381"/>
      <c r="R38" s="381"/>
      <c r="S38" s="387"/>
      <c r="T38" s="388"/>
      <c r="U38" s="406"/>
      <c r="V38" s="399"/>
      <c r="W38" s="399"/>
      <c r="X38" s="399"/>
      <c r="Y38" s="399"/>
      <c r="Z38" s="399"/>
      <c r="AA38" s="399"/>
    </row>
    <row r="39" spans="1:27" s="403" customFormat="1" ht="30" customHeight="1">
      <c r="A39" s="405"/>
      <c r="B39" s="377"/>
      <c r="C39" s="400"/>
      <c r="D39" s="379"/>
      <c r="E39" s="380"/>
      <c r="F39" s="381"/>
      <c r="G39" s="383"/>
      <c r="H39" s="382"/>
      <c r="I39" s="381"/>
      <c r="J39" s="381"/>
      <c r="K39" s="381"/>
      <c r="L39" s="385">
        <f t="shared" si="16"/>
        <v>0</v>
      </c>
      <c r="M39" s="385">
        <f t="shared" si="17"/>
        <v>0</v>
      </c>
      <c r="N39" s="385">
        <f t="shared" si="18"/>
        <v>0</v>
      </c>
      <c r="O39" s="385">
        <f t="shared" si="19"/>
        <v>0</v>
      </c>
      <c r="P39" s="381"/>
      <c r="Q39" s="381"/>
      <c r="R39" s="381"/>
      <c r="S39" s="387"/>
      <c r="T39" s="388"/>
      <c r="U39" s="406"/>
      <c r="V39" s="399"/>
      <c r="W39" s="399"/>
      <c r="X39" s="399"/>
      <c r="Y39" s="399"/>
      <c r="Z39" s="399"/>
      <c r="AA39" s="399"/>
    </row>
    <row r="40" spans="1:27" s="403" customFormat="1" ht="30" customHeight="1">
      <c r="A40" s="405"/>
      <c r="B40" s="377"/>
      <c r="C40" s="400"/>
      <c r="D40" s="379"/>
      <c r="E40" s="380"/>
      <c r="F40" s="381"/>
      <c r="G40" s="382"/>
      <c r="H40" s="382"/>
      <c r="I40" s="381"/>
      <c r="J40" s="381"/>
      <c r="K40" s="381"/>
      <c r="L40" s="385">
        <f t="shared" si="16"/>
        <v>0</v>
      </c>
      <c r="M40" s="385">
        <f t="shared" si="17"/>
        <v>0</v>
      </c>
      <c r="N40" s="385">
        <f t="shared" si="18"/>
        <v>0</v>
      </c>
      <c r="O40" s="385">
        <f t="shared" si="19"/>
        <v>0</v>
      </c>
      <c r="P40" s="381"/>
      <c r="Q40" s="381"/>
      <c r="R40" s="381"/>
      <c r="S40" s="387"/>
      <c r="T40" s="388"/>
      <c r="U40" s="406"/>
      <c r="V40" s="399"/>
      <c r="W40" s="399"/>
      <c r="X40" s="399"/>
      <c r="Y40" s="399"/>
      <c r="Z40" s="399"/>
      <c r="AA40" s="399"/>
    </row>
    <row r="41" spans="1:27" s="403" customFormat="1" ht="30" customHeight="1">
      <c r="A41" s="405"/>
      <c r="B41" s="377"/>
      <c r="C41" s="400"/>
      <c r="D41" s="379"/>
      <c r="E41" s="380"/>
      <c r="F41" s="381"/>
      <c r="G41" s="382"/>
      <c r="H41" s="382"/>
      <c r="I41" s="381"/>
      <c r="J41" s="381"/>
      <c r="K41" s="381"/>
      <c r="L41" s="385">
        <f t="shared" si="16"/>
        <v>0</v>
      </c>
      <c r="M41" s="385">
        <f t="shared" si="17"/>
        <v>0</v>
      </c>
      <c r="N41" s="385">
        <f t="shared" si="18"/>
        <v>0</v>
      </c>
      <c r="O41" s="385">
        <f t="shared" si="19"/>
        <v>0</v>
      </c>
      <c r="P41" s="381"/>
      <c r="Q41" s="381"/>
      <c r="R41" s="381"/>
      <c r="S41" s="387"/>
      <c r="T41" s="388"/>
      <c r="U41" s="406"/>
      <c r="V41" s="399"/>
      <c r="W41" s="399"/>
      <c r="X41" s="399"/>
      <c r="Y41" s="399"/>
      <c r="Z41" s="399"/>
      <c r="AA41" s="399"/>
    </row>
    <row r="42" spans="1:27" s="403" customFormat="1" ht="30" customHeight="1">
      <c r="A42" s="405"/>
      <c r="B42" s="377"/>
      <c r="C42" s="400"/>
      <c r="D42" s="379"/>
      <c r="E42" s="380"/>
      <c r="F42" s="381"/>
      <c r="G42" s="392"/>
      <c r="H42" s="392"/>
      <c r="I42" s="381"/>
      <c r="J42" s="381"/>
      <c r="K42" s="381"/>
      <c r="L42" s="385">
        <f t="shared" si="16"/>
        <v>0</v>
      </c>
      <c r="M42" s="385">
        <f t="shared" si="17"/>
        <v>0</v>
      </c>
      <c r="N42" s="385">
        <f t="shared" si="18"/>
        <v>0</v>
      </c>
      <c r="O42" s="385">
        <f t="shared" si="19"/>
        <v>0</v>
      </c>
      <c r="P42" s="381"/>
      <c r="Q42" s="381"/>
      <c r="R42" s="381"/>
      <c r="S42" s="393"/>
      <c r="T42" s="407"/>
      <c r="U42" s="406"/>
      <c r="V42" s="399"/>
      <c r="W42" s="399"/>
      <c r="X42" s="399"/>
      <c r="Y42" s="399"/>
      <c r="Z42" s="399"/>
      <c r="AA42" s="399"/>
    </row>
    <row r="43" spans="1:27" s="403" customFormat="1" ht="30" customHeight="1">
      <c r="A43" s="405"/>
      <c r="B43" s="377"/>
      <c r="C43" s="400"/>
      <c r="D43" s="379"/>
      <c r="E43" s="380"/>
      <c r="F43" s="381"/>
      <c r="G43" s="392"/>
      <c r="H43" s="392"/>
      <c r="I43" s="381"/>
      <c r="J43" s="381"/>
      <c r="K43" s="381"/>
      <c r="L43" s="385">
        <f t="shared" si="16"/>
        <v>0</v>
      </c>
      <c r="M43" s="385">
        <f t="shared" si="17"/>
        <v>0</v>
      </c>
      <c r="N43" s="385">
        <f t="shared" si="18"/>
        <v>0</v>
      </c>
      <c r="O43" s="385">
        <f t="shared" si="19"/>
        <v>0</v>
      </c>
      <c r="P43" s="381"/>
      <c r="Q43" s="381"/>
      <c r="R43" s="381"/>
      <c r="S43" s="393"/>
      <c r="T43" s="407"/>
      <c r="U43" s="406"/>
      <c r="V43" s="399"/>
      <c r="W43" s="399"/>
      <c r="X43" s="399"/>
      <c r="Y43" s="399"/>
      <c r="Z43" s="399"/>
      <c r="AA43" s="399"/>
    </row>
    <row r="44" spans="1:27" s="403" customFormat="1" ht="30" customHeight="1">
      <c r="A44" s="405"/>
      <c r="B44" s="377"/>
      <c r="C44" s="400"/>
      <c r="D44" s="379"/>
      <c r="E44" s="380"/>
      <c r="F44" s="381"/>
      <c r="G44" s="408"/>
      <c r="H44" s="408"/>
      <c r="I44" s="381"/>
      <c r="J44" s="381"/>
      <c r="K44" s="381"/>
      <c r="L44" s="385">
        <f t="shared" si="16"/>
        <v>0</v>
      </c>
      <c r="M44" s="385">
        <f t="shared" si="17"/>
        <v>0</v>
      </c>
      <c r="N44" s="385">
        <f t="shared" si="18"/>
        <v>0</v>
      </c>
      <c r="O44" s="385">
        <f t="shared" si="19"/>
        <v>0</v>
      </c>
      <c r="P44" s="381"/>
      <c r="Q44" s="381"/>
      <c r="R44" s="381"/>
      <c r="S44" s="409"/>
      <c r="T44" s="410"/>
      <c r="U44" s="406"/>
      <c r="V44" s="399"/>
      <c r="W44" s="399"/>
      <c r="X44" s="399"/>
      <c r="Y44" s="399"/>
      <c r="Z44" s="399"/>
      <c r="AA44" s="399"/>
    </row>
    <row r="45" spans="1:27" s="403" customFormat="1" ht="30" customHeight="1">
      <c r="A45" s="405"/>
      <c r="B45" s="377"/>
      <c r="C45" s="400"/>
      <c r="D45" s="379"/>
      <c r="E45" s="380"/>
      <c r="F45" s="381"/>
      <c r="G45" s="408"/>
      <c r="H45" s="408"/>
      <c r="I45" s="381"/>
      <c r="J45" s="381"/>
      <c r="K45" s="381"/>
      <c r="L45" s="385">
        <f t="shared" si="16"/>
        <v>0</v>
      </c>
      <c r="M45" s="385">
        <f t="shared" si="17"/>
        <v>0</v>
      </c>
      <c r="N45" s="385">
        <f t="shared" si="18"/>
        <v>0</v>
      </c>
      <c r="O45" s="385">
        <f t="shared" si="19"/>
        <v>0</v>
      </c>
      <c r="P45" s="381"/>
      <c r="Q45" s="381"/>
      <c r="R45" s="381"/>
      <c r="S45" s="409"/>
      <c r="T45" s="410"/>
      <c r="U45" s="406"/>
      <c r="V45" s="399"/>
      <c r="W45" s="399"/>
      <c r="X45" s="399"/>
      <c r="Y45" s="399"/>
      <c r="Z45" s="399"/>
      <c r="AA45" s="399"/>
    </row>
    <row r="46" spans="1:27" s="403" customFormat="1" ht="30" customHeight="1">
      <c r="A46" s="405"/>
      <c r="B46" s="377"/>
      <c r="C46" s="400"/>
      <c r="D46" s="379"/>
      <c r="E46" s="380"/>
      <c r="F46" s="381"/>
      <c r="G46" s="408"/>
      <c r="H46" s="408"/>
      <c r="I46" s="381"/>
      <c r="J46" s="381"/>
      <c r="K46" s="381"/>
      <c r="L46" s="385">
        <f t="shared" si="16"/>
        <v>0</v>
      </c>
      <c r="M46" s="385">
        <f t="shared" si="17"/>
        <v>0</v>
      </c>
      <c r="N46" s="385">
        <f t="shared" si="18"/>
        <v>0</v>
      </c>
      <c r="O46" s="385">
        <f t="shared" si="19"/>
        <v>0</v>
      </c>
      <c r="P46" s="381"/>
      <c r="Q46" s="381"/>
      <c r="R46" s="381"/>
      <c r="S46" s="409"/>
      <c r="T46" s="410"/>
      <c r="U46" s="406"/>
      <c r="V46" s="399"/>
      <c r="W46" s="399"/>
      <c r="X46" s="399"/>
      <c r="Y46" s="399"/>
      <c r="Z46" s="399"/>
      <c r="AA46" s="399"/>
    </row>
    <row r="47" spans="1:27" s="403" customFormat="1" ht="30" customHeight="1">
      <c r="A47" s="405"/>
      <c r="B47" s="377"/>
      <c r="C47" s="400"/>
      <c r="D47" s="379"/>
      <c r="E47" s="380"/>
      <c r="F47" s="381"/>
      <c r="G47" s="408"/>
      <c r="H47" s="408"/>
      <c r="I47" s="381"/>
      <c r="J47" s="381"/>
      <c r="K47" s="381"/>
      <c r="L47" s="385">
        <f t="shared" si="16"/>
        <v>0</v>
      </c>
      <c r="M47" s="385">
        <f t="shared" si="17"/>
        <v>0</v>
      </c>
      <c r="N47" s="385">
        <f t="shared" si="18"/>
        <v>0</v>
      </c>
      <c r="O47" s="385">
        <f t="shared" si="19"/>
        <v>0</v>
      </c>
      <c r="P47" s="381"/>
      <c r="Q47" s="381"/>
      <c r="R47" s="381"/>
      <c r="S47" s="409"/>
      <c r="T47" s="410"/>
      <c r="U47" s="406"/>
      <c r="V47" s="399"/>
      <c r="W47" s="399"/>
      <c r="X47" s="399"/>
      <c r="Y47" s="399"/>
      <c r="Z47" s="399"/>
      <c r="AA47" s="399"/>
    </row>
    <row r="48" spans="1:27" s="403" customFormat="1" ht="30" customHeight="1">
      <c r="A48" s="405"/>
      <c r="B48" s="377"/>
      <c r="C48" s="400"/>
      <c r="D48" s="379"/>
      <c r="E48" s="380"/>
      <c r="F48" s="381"/>
      <c r="G48" s="408"/>
      <c r="H48" s="408"/>
      <c r="I48" s="381"/>
      <c r="J48" s="381"/>
      <c r="K48" s="381"/>
      <c r="L48" s="385">
        <f t="shared" si="16"/>
        <v>0</v>
      </c>
      <c r="M48" s="385">
        <f t="shared" si="17"/>
        <v>0</v>
      </c>
      <c r="N48" s="385">
        <f t="shared" si="18"/>
        <v>0</v>
      </c>
      <c r="O48" s="385">
        <f t="shared" si="19"/>
        <v>0</v>
      </c>
      <c r="P48" s="381"/>
      <c r="Q48" s="381"/>
      <c r="R48" s="381"/>
      <c r="S48" s="409"/>
      <c r="T48" s="410"/>
      <c r="U48" s="406"/>
      <c r="V48" s="399"/>
      <c r="W48" s="399"/>
      <c r="X48" s="399"/>
      <c r="Y48" s="399"/>
      <c r="Z48" s="399"/>
      <c r="AA48" s="399"/>
    </row>
    <row r="49" spans="1:28" s="403" customFormat="1" ht="30" customHeight="1">
      <c r="A49" s="405"/>
      <c r="B49" s="377"/>
      <c r="C49" s="400"/>
      <c r="D49" s="379"/>
      <c r="E49" s="380"/>
      <c r="F49" s="381"/>
      <c r="G49" s="408"/>
      <c r="H49" s="408"/>
      <c r="I49" s="381"/>
      <c r="J49" s="381"/>
      <c r="K49" s="381"/>
      <c r="L49" s="385">
        <f t="shared" si="16"/>
        <v>0</v>
      </c>
      <c r="M49" s="385">
        <f t="shared" si="17"/>
        <v>0</v>
      </c>
      <c r="N49" s="385">
        <f t="shared" si="18"/>
        <v>0</v>
      </c>
      <c r="O49" s="385">
        <f t="shared" si="19"/>
        <v>0</v>
      </c>
      <c r="P49" s="381"/>
      <c r="Q49" s="381"/>
      <c r="R49" s="381"/>
      <c r="S49" s="409"/>
      <c r="T49" s="410"/>
      <c r="U49" s="406"/>
      <c r="V49" s="399"/>
      <c r="W49" s="399"/>
      <c r="X49" s="399"/>
      <c r="Y49" s="399"/>
      <c r="Z49" s="399"/>
      <c r="AA49" s="399"/>
    </row>
    <row r="50" spans="1:28" s="403" customFormat="1" ht="30" customHeight="1">
      <c r="A50" s="405"/>
      <c r="B50" s="377"/>
      <c r="C50" s="400"/>
      <c r="D50" s="379"/>
      <c r="E50" s="380"/>
      <c r="F50" s="381"/>
      <c r="G50" s="411"/>
      <c r="H50" s="411"/>
      <c r="I50" s="381"/>
      <c r="J50" s="381"/>
      <c r="K50" s="381"/>
      <c r="L50" s="385">
        <f t="shared" si="16"/>
        <v>0</v>
      </c>
      <c r="M50" s="385">
        <f t="shared" si="17"/>
        <v>0</v>
      </c>
      <c r="N50" s="385">
        <f t="shared" si="18"/>
        <v>0</v>
      </c>
      <c r="O50" s="385">
        <f t="shared" si="19"/>
        <v>0</v>
      </c>
      <c r="P50" s="381"/>
      <c r="Q50" s="381"/>
      <c r="R50" s="381"/>
      <c r="S50" s="393"/>
      <c r="T50" s="412"/>
      <c r="U50" s="406"/>
      <c r="V50" s="399"/>
      <c r="W50" s="399"/>
      <c r="X50" s="399"/>
      <c r="Y50" s="399"/>
      <c r="Z50" s="399"/>
      <c r="AA50" s="399"/>
    </row>
    <row r="51" spans="1:28" s="404" customFormat="1" ht="30" customHeight="1">
      <c r="A51" s="398"/>
      <c r="B51" s="399"/>
      <c r="C51" s="400" t="s">
        <v>52</v>
      </c>
      <c r="D51" s="399"/>
      <c r="E51" s="380"/>
      <c r="F51" s="381" t="s">
        <v>48</v>
      </c>
      <c r="G51" s="413"/>
      <c r="H51" s="413"/>
      <c r="I51" s="381" t="s">
        <v>48</v>
      </c>
      <c r="J51" s="381" t="s">
        <v>48</v>
      </c>
      <c r="K51" s="381" t="s">
        <v>48</v>
      </c>
      <c r="L51" s="385">
        <f>SUM(L23:L50)</f>
        <v>0</v>
      </c>
      <c r="M51" s="385">
        <f>SUM(M23:M50)</f>
        <v>0</v>
      </c>
      <c r="N51" s="385">
        <f>SUM(N23:N50)</f>
        <v>0</v>
      </c>
      <c r="O51" s="385">
        <f>SUM(O23:O50)</f>
        <v>6.5104166666642413</v>
      </c>
      <c r="P51" s="385"/>
      <c r="Q51" s="385"/>
      <c r="R51" s="385"/>
      <c r="S51" s="399"/>
      <c r="T51" s="402"/>
      <c r="U51" s="399"/>
      <c r="V51" s="389">
        <f>$AB$11-((N51*24))</f>
        <v>720</v>
      </c>
      <c r="W51" s="380">
        <v>1216</v>
      </c>
      <c r="X51" s="414">
        <v>334.52</v>
      </c>
      <c r="Y51" s="390">
        <f>W51*X51</f>
        <v>406776.31999999995</v>
      </c>
      <c r="Z51" s="389">
        <f>(Y51*(V51-L51*24))/V51</f>
        <v>406776.31999999995</v>
      </c>
      <c r="AA51" s="389">
        <f>(Z51/Y51)*100</f>
        <v>100</v>
      </c>
      <c r="AB51" s="403"/>
    </row>
    <row r="52" spans="1:28" s="403" customFormat="1" ht="30" customHeight="1">
      <c r="A52" s="405">
        <v>3</v>
      </c>
      <c r="B52" s="377" t="s">
        <v>53</v>
      </c>
      <c r="C52" s="400" t="s">
        <v>54</v>
      </c>
      <c r="D52" s="379">
        <v>334.8</v>
      </c>
      <c r="E52" s="380" t="s">
        <v>534</v>
      </c>
      <c r="F52" s="381" t="s">
        <v>48</v>
      </c>
      <c r="G52" s="121">
        <v>43193.340277777781</v>
      </c>
      <c r="H52" s="121">
        <v>43194.464583333334</v>
      </c>
      <c r="I52" s="381"/>
      <c r="J52" s="381"/>
      <c r="K52" s="384"/>
      <c r="L52" s="385">
        <f t="shared" ref="L52" si="20">IF(RIGHT(S52)="T",(+H52-G52),0)</f>
        <v>0</v>
      </c>
      <c r="M52" s="385">
        <f t="shared" ref="M52" si="21">IF(RIGHT(S52)="U",(+H52-G52),0)</f>
        <v>0</v>
      </c>
      <c r="N52" s="385">
        <f t="shared" ref="N52" si="22">IF(RIGHT(S52)="C",(+H52-G52),0)</f>
        <v>0</v>
      </c>
      <c r="O52" s="385">
        <f t="shared" ref="O52" si="23">IF(RIGHT(S52)="D",(+H52-G52),0)</f>
        <v>1.1243055555532919</v>
      </c>
      <c r="P52" s="381"/>
      <c r="Q52" s="381"/>
      <c r="R52" s="381"/>
      <c r="S52" s="11" t="s">
        <v>51</v>
      </c>
      <c r="T52" s="140" t="s">
        <v>1116</v>
      </c>
      <c r="U52" s="406"/>
      <c r="V52" s="399"/>
      <c r="W52" s="399"/>
      <c r="X52" s="399"/>
      <c r="Y52" s="399"/>
      <c r="Z52" s="399"/>
      <c r="AA52" s="399"/>
    </row>
    <row r="53" spans="1:28" s="403" customFormat="1" ht="30" customHeight="1">
      <c r="A53" s="405"/>
      <c r="B53" s="377"/>
      <c r="C53" s="400"/>
      <c r="D53" s="379"/>
      <c r="E53" s="380"/>
      <c r="F53" s="381"/>
      <c r="G53" s="121">
        <v>43196.743750000001</v>
      </c>
      <c r="H53" s="121">
        <v>43197.70208333333</v>
      </c>
      <c r="I53" s="381"/>
      <c r="J53" s="381"/>
      <c r="K53" s="384"/>
      <c r="L53" s="385">
        <f t="shared" ref="L53:L62" si="24">IF(RIGHT(S53)="T",(+H53-G53),0)</f>
        <v>0</v>
      </c>
      <c r="M53" s="385">
        <f t="shared" ref="M53:M62" si="25">IF(RIGHT(S53)="U",(+H53-G53),0)</f>
        <v>0</v>
      </c>
      <c r="N53" s="385">
        <f t="shared" ref="N53:N62" si="26">IF(RIGHT(S53)="C",(+H53-G53),0)</f>
        <v>0</v>
      </c>
      <c r="O53" s="385">
        <f t="shared" ref="O53:O62" si="27">IF(RIGHT(S53)="D",(+H53-G53),0)</f>
        <v>0.95833333332848269</v>
      </c>
      <c r="P53" s="381"/>
      <c r="Q53" s="381"/>
      <c r="R53" s="381"/>
      <c r="S53" s="11" t="s">
        <v>51</v>
      </c>
      <c r="T53" s="140" t="s">
        <v>1201</v>
      </c>
      <c r="U53" s="406"/>
      <c r="V53" s="399"/>
      <c r="W53" s="399"/>
      <c r="X53" s="399"/>
      <c r="Y53" s="399"/>
      <c r="Z53" s="399"/>
      <c r="AA53" s="399"/>
    </row>
    <row r="54" spans="1:28" s="403" customFormat="1" ht="30" customHeight="1">
      <c r="A54" s="405"/>
      <c r="B54" s="377"/>
      <c r="C54" s="400"/>
      <c r="D54" s="379"/>
      <c r="E54" s="380"/>
      <c r="F54" s="381"/>
      <c r="G54" s="121">
        <v>43199.296527777777</v>
      </c>
      <c r="H54" s="121">
        <v>43201.881249999999</v>
      </c>
      <c r="I54" s="381"/>
      <c r="J54" s="381"/>
      <c r="K54" s="384"/>
      <c r="L54" s="385">
        <f t="shared" si="24"/>
        <v>0</v>
      </c>
      <c r="M54" s="385">
        <f t="shared" si="25"/>
        <v>0</v>
      </c>
      <c r="N54" s="385">
        <f t="shared" si="26"/>
        <v>0</v>
      </c>
      <c r="O54" s="385">
        <f t="shared" si="27"/>
        <v>2.5847222222218988</v>
      </c>
      <c r="P54" s="381"/>
      <c r="Q54" s="381"/>
      <c r="R54" s="381"/>
      <c r="S54" s="11" t="s">
        <v>51</v>
      </c>
      <c r="T54" s="140" t="s">
        <v>1203</v>
      </c>
      <c r="U54" s="406"/>
      <c r="V54" s="399"/>
      <c r="W54" s="399"/>
      <c r="X54" s="399"/>
      <c r="Y54" s="399"/>
      <c r="Z54" s="399"/>
      <c r="AA54" s="399"/>
    </row>
    <row r="55" spans="1:28" s="403" customFormat="1" ht="30" customHeight="1">
      <c r="A55" s="405"/>
      <c r="B55" s="377"/>
      <c r="C55" s="400"/>
      <c r="D55" s="379"/>
      <c r="E55" s="380"/>
      <c r="F55" s="381"/>
      <c r="G55" s="121">
        <v>43204.290277777778</v>
      </c>
      <c r="H55" s="121">
        <v>43205.82916666667</v>
      </c>
      <c r="I55" s="381"/>
      <c r="J55" s="381"/>
      <c r="K55" s="384"/>
      <c r="L55" s="385">
        <f t="shared" si="24"/>
        <v>0</v>
      </c>
      <c r="M55" s="385">
        <f t="shared" si="25"/>
        <v>0</v>
      </c>
      <c r="N55" s="385">
        <f t="shared" si="26"/>
        <v>0</v>
      </c>
      <c r="O55" s="385">
        <f t="shared" si="27"/>
        <v>1.538888888891961</v>
      </c>
      <c r="P55" s="381"/>
      <c r="Q55" s="381"/>
      <c r="R55" s="381"/>
      <c r="S55" s="11" t="s">
        <v>51</v>
      </c>
      <c r="T55" s="140" t="s">
        <v>1205</v>
      </c>
      <c r="U55" s="406"/>
      <c r="V55" s="399"/>
      <c r="W55" s="399"/>
      <c r="X55" s="399"/>
      <c r="Y55" s="399"/>
      <c r="Z55" s="399"/>
      <c r="AA55" s="399"/>
    </row>
    <row r="56" spans="1:28" s="403" customFormat="1" ht="30" customHeight="1">
      <c r="A56" s="405"/>
      <c r="B56" s="377"/>
      <c r="C56" s="400"/>
      <c r="D56" s="379"/>
      <c r="E56" s="380"/>
      <c r="F56" s="381"/>
      <c r="G56" s="121">
        <v>43206.359027777777</v>
      </c>
      <c r="H56" s="121">
        <v>43212.750694444447</v>
      </c>
      <c r="I56" s="381"/>
      <c r="J56" s="381"/>
      <c r="K56" s="384"/>
      <c r="L56" s="385">
        <f t="shared" si="24"/>
        <v>0</v>
      </c>
      <c r="M56" s="385">
        <f t="shared" si="25"/>
        <v>0</v>
      </c>
      <c r="N56" s="385">
        <f t="shared" si="26"/>
        <v>0</v>
      </c>
      <c r="O56" s="385">
        <f t="shared" si="27"/>
        <v>6.3916666666700621</v>
      </c>
      <c r="P56" s="381"/>
      <c r="Q56" s="381"/>
      <c r="R56" s="381"/>
      <c r="S56" s="11" t="s">
        <v>467</v>
      </c>
      <c r="T56" s="140" t="s">
        <v>1207</v>
      </c>
      <c r="U56" s="406"/>
      <c r="V56" s="399"/>
      <c r="W56" s="399"/>
      <c r="X56" s="399"/>
      <c r="Y56" s="399"/>
      <c r="Z56" s="399"/>
      <c r="AA56" s="399"/>
    </row>
    <row r="57" spans="1:28" s="403" customFormat="1" ht="30" customHeight="1">
      <c r="A57" s="405"/>
      <c r="B57" s="377"/>
      <c r="C57" s="400"/>
      <c r="D57" s="379"/>
      <c r="E57" s="380"/>
      <c r="F57" s="381"/>
      <c r="G57" s="121">
        <v>43214.290277777778</v>
      </c>
      <c r="H57" s="121">
        <v>43214.449305555558</v>
      </c>
      <c r="I57" s="381"/>
      <c r="J57" s="381"/>
      <c r="K57" s="384"/>
      <c r="L57" s="385">
        <f t="shared" si="24"/>
        <v>0</v>
      </c>
      <c r="M57" s="385">
        <f t="shared" si="25"/>
        <v>0</v>
      </c>
      <c r="N57" s="385">
        <f t="shared" si="26"/>
        <v>0</v>
      </c>
      <c r="O57" s="385">
        <f t="shared" si="27"/>
        <v>0.15902777777955635</v>
      </c>
      <c r="P57" s="381"/>
      <c r="Q57" s="381"/>
      <c r="R57" s="381"/>
      <c r="S57" s="11" t="s">
        <v>51</v>
      </c>
      <c r="T57" s="140" t="s">
        <v>1209</v>
      </c>
      <c r="U57" s="406"/>
      <c r="V57" s="399"/>
      <c r="W57" s="399"/>
      <c r="X57" s="399"/>
      <c r="Y57" s="399"/>
      <c r="Z57" s="399"/>
      <c r="AA57" s="399"/>
    </row>
    <row r="58" spans="1:28" s="403" customFormat="1" ht="30" customHeight="1">
      <c r="A58" s="405"/>
      <c r="B58" s="377"/>
      <c r="C58" s="400"/>
      <c r="D58" s="379"/>
      <c r="E58" s="380"/>
      <c r="F58" s="381"/>
      <c r="G58" s="121">
        <v>43215.532638888886</v>
      </c>
      <c r="H58" s="121">
        <v>43220.434027777781</v>
      </c>
      <c r="I58" s="381"/>
      <c r="J58" s="381"/>
      <c r="K58" s="384"/>
      <c r="L58" s="385">
        <f t="shared" si="24"/>
        <v>0</v>
      </c>
      <c r="M58" s="385">
        <f t="shared" si="25"/>
        <v>0</v>
      </c>
      <c r="N58" s="385">
        <f t="shared" si="26"/>
        <v>0</v>
      </c>
      <c r="O58" s="385">
        <f t="shared" si="27"/>
        <v>4.9013888888948713</v>
      </c>
      <c r="P58" s="381"/>
      <c r="Q58" s="381"/>
      <c r="R58" s="381"/>
      <c r="S58" s="11" t="s">
        <v>51</v>
      </c>
      <c r="T58" s="140" t="s">
        <v>1195</v>
      </c>
      <c r="U58" s="406"/>
      <c r="V58" s="399"/>
      <c r="W58" s="399"/>
      <c r="X58" s="399"/>
      <c r="Y58" s="399"/>
      <c r="Z58" s="399"/>
      <c r="AA58" s="399"/>
    </row>
    <row r="59" spans="1:28" s="403" customFormat="1" ht="30" customHeight="1">
      <c r="A59" s="405"/>
      <c r="B59" s="377"/>
      <c r="C59" s="400"/>
      <c r="D59" s="379"/>
      <c r="E59" s="380"/>
      <c r="F59" s="381"/>
      <c r="G59" s="408"/>
      <c r="H59" s="408"/>
      <c r="I59" s="381"/>
      <c r="J59" s="381"/>
      <c r="K59" s="384"/>
      <c r="L59" s="385">
        <f t="shared" si="24"/>
        <v>0</v>
      </c>
      <c r="M59" s="385">
        <f t="shared" si="25"/>
        <v>0</v>
      </c>
      <c r="N59" s="385">
        <f t="shared" si="26"/>
        <v>0</v>
      </c>
      <c r="O59" s="385">
        <f t="shared" si="27"/>
        <v>0</v>
      </c>
      <c r="P59" s="381"/>
      <c r="Q59" s="381"/>
      <c r="R59" s="381"/>
      <c r="S59" s="409"/>
      <c r="T59" s="410"/>
      <c r="U59" s="406"/>
      <c r="V59" s="399"/>
      <c r="W59" s="399"/>
      <c r="X59" s="399"/>
      <c r="Y59" s="399"/>
      <c r="Z59" s="399"/>
      <c r="AA59" s="399"/>
    </row>
    <row r="60" spans="1:28" s="403" customFormat="1" ht="30" customHeight="1">
      <c r="A60" s="405"/>
      <c r="B60" s="377"/>
      <c r="C60" s="400"/>
      <c r="D60" s="379"/>
      <c r="E60" s="380"/>
      <c r="F60" s="381"/>
      <c r="G60" s="408"/>
      <c r="H60" s="408"/>
      <c r="I60" s="381"/>
      <c r="J60" s="381"/>
      <c r="K60" s="384"/>
      <c r="L60" s="385">
        <f t="shared" si="24"/>
        <v>0</v>
      </c>
      <c r="M60" s="385">
        <f t="shared" si="25"/>
        <v>0</v>
      </c>
      <c r="N60" s="385">
        <f t="shared" si="26"/>
        <v>0</v>
      </c>
      <c r="O60" s="385">
        <f t="shared" si="27"/>
        <v>0</v>
      </c>
      <c r="P60" s="381"/>
      <c r="Q60" s="381"/>
      <c r="R60" s="381"/>
      <c r="S60" s="409"/>
      <c r="T60" s="410"/>
      <c r="U60" s="406"/>
      <c r="V60" s="399"/>
      <c r="W60" s="399"/>
      <c r="X60" s="399"/>
      <c r="Y60" s="399"/>
      <c r="Z60" s="399"/>
      <c r="AA60" s="399"/>
    </row>
    <row r="61" spans="1:28" s="403" customFormat="1" ht="30" customHeight="1">
      <c r="A61" s="405"/>
      <c r="B61" s="377"/>
      <c r="C61" s="400"/>
      <c r="D61" s="379"/>
      <c r="E61" s="380"/>
      <c r="F61" s="381"/>
      <c r="G61" s="408"/>
      <c r="H61" s="408"/>
      <c r="I61" s="381"/>
      <c r="J61" s="381"/>
      <c r="K61" s="384"/>
      <c r="L61" s="385">
        <f t="shared" si="24"/>
        <v>0</v>
      </c>
      <c r="M61" s="385">
        <f t="shared" si="25"/>
        <v>0</v>
      </c>
      <c r="N61" s="385">
        <f t="shared" si="26"/>
        <v>0</v>
      </c>
      <c r="O61" s="385">
        <f t="shared" si="27"/>
        <v>0</v>
      </c>
      <c r="P61" s="381"/>
      <c r="Q61" s="381"/>
      <c r="R61" s="381"/>
      <c r="S61" s="409"/>
      <c r="T61" s="410"/>
      <c r="U61" s="406"/>
      <c r="V61" s="399"/>
      <c r="W61" s="399"/>
      <c r="X61" s="399"/>
      <c r="Y61" s="399"/>
      <c r="Z61" s="399"/>
      <c r="AA61" s="399"/>
    </row>
    <row r="62" spans="1:28" s="403" customFormat="1" ht="30" customHeight="1">
      <c r="A62" s="405"/>
      <c r="B62" s="377"/>
      <c r="C62" s="400"/>
      <c r="D62" s="379"/>
      <c r="E62" s="380"/>
      <c r="F62" s="381"/>
      <c r="G62" s="408"/>
      <c r="H62" s="408"/>
      <c r="I62" s="381"/>
      <c r="J62" s="381"/>
      <c r="K62" s="384"/>
      <c r="L62" s="385">
        <f t="shared" si="24"/>
        <v>0</v>
      </c>
      <c r="M62" s="385">
        <f t="shared" si="25"/>
        <v>0</v>
      </c>
      <c r="N62" s="385">
        <f t="shared" si="26"/>
        <v>0</v>
      </c>
      <c r="O62" s="385">
        <f t="shared" si="27"/>
        <v>0</v>
      </c>
      <c r="P62" s="381"/>
      <c r="Q62" s="381"/>
      <c r="R62" s="381"/>
      <c r="S62" s="409"/>
      <c r="T62" s="410"/>
      <c r="U62" s="406"/>
      <c r="V62" s="399"/>
      <c r="W62" s="399"/>
      <c r="X62" s="399"/>
      <c r="Y62" s="399"/>
      <c r="Z62" s="399"/>
      <c r="AA62" s="399"/>
    </row>
    <row r="63" spans="1:28" s="403" customFormat="1" ht="30" customHeight="1">
      <c r="A63" s="405"/>
      <c r="B63" s="377"/>
      <c r="C63" s="400"/>
      <c r="D63" s="379"/>
      <c r="E63" s="380"/>
      <c r="F63" s="381"/>
      <c r="G63" s="408"/>
      <c r="H63" s="408"/>
      <c r="I63" s="381"/>
      <c r="J63" s="381"/>
      <c r="K63" s="384"/>
      <c r="L63" s="385">
        <f t="shared" ref="L63:L68" si="28">IF(RIGHT(S63)="T",(+H63-G63),0)</f>
        <v>0</v>
      </c>
      <c r="M63" s="385">
        <f t="shared" ref="M63:M68" si="29">IF(RIGHT(S63)="U",(+H63-G63),0)</f>
        <v>0</v>
      </c>
      <c r="N63" s="385">
        <f t="shared" ref="N63:N68" si="30">IF(RIGHT(S63)="C",(+H63-G63),0)</f>
        <v>0</v>
      </c>
      <c r="O63" s="385">
        <f t="shared" ref="O63:O68" si="31">IF(RIGHT(S63)="D",(+H63-G63),0)</f>
        <v>0</v>
      </c>
      <c r="P63" s="381"/>
      <c r="Q63" s="381"/>
      <c r="R63" s="381"/>
      <c r="S63" s="409"/>
      <c r="T63" s="410"/>
      <c r="U63" s="406"/>
      <c r="V63" s="399"/>
      <c r="W63" s="399"/>
      <c r="X63" s="399"/>
      <c r="Y63" s="399"/>
      <c r="Z63" s="399"/>
      <c r="AA63" s="399"/>
    </row>
    <row r="64" spans="1:28" s="403" customFormat="1" ht="30" customHeight="1">
      <c r="A64" s="405"/>
      <c r="B64" s="377"/>
      <c r="C64" s="400"/>
      <c r="D64" s="379"/>
      <c r="E64" s="380"/>
      <c r="F64" s="381"/>
      <c r="G64" s="408"/>
      <c r="H64" s="408"/>
      <c r="I64" s="381"/>
      <c r="J64" s="381"/>
      <c r="K64" s="384"/>
      <c r="L64" s="385">
        <f t="shared" si="28"/>
        <v>0</v>
      </c>
      <c r="M64" s="385">
        <f t="shared" si="29"/>
        <v>0</v>
      </c>
      <c r="N64" s="385">
        <f t="shared" si="30"/>
        <v>0</v>
      </c>
      <c r="O64" s="385">
        <f t="shared" si="31"/>
        <v>0</v>
      </c>
      <c r="P64" s="381"/>
      <c r="Q64" s="381"/>
      <c r="R64" s="381"/>
      <c r="S64" s="409"/>
      <c r="T64" s="410"/>
      <c r="U64" s="406"/>
      <c r="V64" s="399"/>
      <c r="W64" s="399"/>
      <c r="X64" s="399"/>
      <c r="Y64" s="399"/>
      <c r="Z64" s="399"/>
      <c r="AA64" s="399"/>
    </row>
    <row r="65" spans="1:44" s="403" customFormat="1" ht="30" customHeight="1">
      <c r="A65" s="405"/>
      <c r="B65" s="377"/>
      <c r="C65" s="400"/>
      <c r="D65" s="379"/>
      <c r="E65" s="380"/>
      <c r="F65" s="381"/>
      <c r="G65" s="408"/>
      <c r="H65" s="408"/>
      <c r="I65" s="381"/>
      <c r="J65" s="381"/>
      <c r="K65" s="384"/>
      <c r="L65" s="385">
        <f t="shared" si="28"/>
        <v>0</v>
      </c>
      <c r="M65" s="385">
        <f t="shared" si="29"/>
        <v>0</v>
      </c>
      <c r="N65" s="385">
        <f t="shared" si="30"/>
        <v>0</v>
      </c>
      <c r="O65" s="385">
        <f t="shared" si="31"/>
        <v>0</v>
      </c>
      <c r="P65" s="381"/>
      <c r="Q65" s="381"/>
      <c r="R65" s="381"/>
      <c r="S65" s="409"/>
      <c r="T65" s="410"/>
      <c r="U65" s="406"/>
      <c r="V65" s="399"/>
      <c r="W65" s="399"/>
      <c r="X65" s="399"/>
      <c r="Y65" s="399"/>
      <c r="Z65" s="399"/>
      <c r="AA65" s="399"/>
    </row>
    <row r="66" spans="1:44" s="403" customFormat="1" ht="30" customHeight="1">
      <c r="A66" s="405"/>
      <c r="B66" s="377"/>
      <c r="C66" s="400"/>
      <c r="D66" s="379"/>
      <c r="E66" s="380"/>
      <c r="F66" s="381"/>
      <c r="G66" s="408"/>
      <c r="H66" s="408"/>
      <c r="I66" s="381"/>
      <c r="J66" s="381"/>
      <c r="K66" s="384"/>
      <c r="L66" s="385">
        <f t="shared" si="28"/>
        <v>0</v>
      </c>
      <c r="M66" s="385">
        <f t="shared" si="29"/>
        <v>0</v>
      </c>
      <c r="N66" s="385">
        <f t="shared" si="30"/>
        <v>0</v>
      </c>
      <c r="O66" s="385">
        <f t="shared" si="31"/>
        <v>0</v>
      </c>
      <c r="P66" s="381"/>
      <c r="Q66" s="381"/>
      <c r="R66" s="381"/>
      <c r="S66" s="409"/>
      <c r="T66" s="410"/>
      <c r="U66" s="406"/>
      <c r="V66" s="399"/>
      <c r="W66" s="399"/>
      <c r="X66" s="399"/>
      <c r="Y66" s="399"/>
      <c r="Z66" s="399"/>
      <c r="AA66" s="399"/>
    </row>
    <row r="67" spans="1:44" s="403" customFormat="1" ht="30" customHeight="1">
      <c r="A67" s="405"/>
      <c r="B67" s="377"/>
      <c r="C67" s="400"/>
      <c r="D67" s="379"/>
      <c r="E67" s="380"/>
      <c r="F67" s="381"/>
      <c r="G67" s="408"/>
      <c r="H67" s="408"/>
      <c r="I67" s="381"/>
      <c r="J67" s="381"/>
      <c r="K67" s="384"/>
      <c r="L67" s="385">
        <f t="shared" si="28"/>
        <v>0</v>
      </c>
      <c r="M67" s="385">
        <f t="shared" si="29"/>
        <v>0</v>
      </c>
      <c r="N67" s="385">
        <f t="shared" si="30"/>
        <v>0</v>
      </c>
      <c r="O67" s="385">
        <f t="shared" si="31"/>
        <v>0</v>
      </c>
      <c r="P67" s="381"/>
      <c r="Q67" s="381"/>
      <c r="R67" s="381"/>
      <c r="S67" s="409"/>
      <c r="T67" s="410"/>
      <c r="U67" s="406"/>
      <c r="V67" s="399"/>
      <c r="W67" s="399"/>
      <c r="X67" s="399"/>
      <c r="Y67" s="399"/>
      <c r="Z67" s="399"/>
      <c r="AA67" s="399"/>
    </row>
    <row r="68" spans="1:44" s="403" customFormat="1" ht="30" customHeight="1">
      <c r="A68" s="405"/>
      <c r="B68" s="377"/>
      <c r="C68" s="400"/>
      <c r="D68" s="379"/>
      <c r="E68" s="380"/>
      <c r="F68" s="381"/>
      <c r="G68" s="392"/>
      <c r="H68" s="392"/>
      <c r="I68" s="381"/>
      <c r="J68" s="381"/>
      <c r="K68" s="384"/>
      <c r="L68" s="385">
        <f t="shared" si="28"/>
        <v>0</v>
      </c>
      <c r="M68" s="385">
        <f t="shared" si="29"/>
        <v>0</v>
      </c>
      <c r="N68" s="385">
        <f t="shared" si="30"/>
        <v>0</v>
      </c>
      <c r="O68" s="385">
        <f t="shared" si="31"/>
        <v>0</v>
      </c>
      <c r="P68" s="381"/>
      <c r="Q68" s="381"/>
      <c r="R68" s="381"/>
      <c r="S68" s="393"/>
      <c r="T68" s="394"/>
      <c r="U68" s="406"/>
      <c r="V68" s="399"/>
      <c r="W68" s="399"/>
      <c r="X68" s="399"/>
      <c r="Y68" s="399"/>
      <c r="Z68" s="399"/>
      <c r="AA68" s="399"/>
    </row>
    <row r="69" spans="1:44" s="404" customFormat="1" ht="30" customHeight="1">
      <c r="A69" s="398"/>
      <c r="B69" s="399"/>
      <c r="C69" s="400" t="s">
        <v>52</v>
      </c>
      <c r="D69" s="399"/>
      <c r="E69" s="380"/>
      <c r="F69" s="381" t="s">
        <v>48</v>
      </c>
      <c r="G69" s="413"/>
      <c r="H69" s="413"/>
      <c r="I69" s="381" t="s">
        <v>48</v>
      </c>
      <c r="J69" s="381" t="s">
        <v>48</v>
      </c>
      <c r="K69" s="381" t="s">
        <v>48</v>
      </c>
      <c r="L69" s="385">
        <f>SUM(L52:L68)</f>
        <v>0</v>
      </c>
      <c r="M69" s="385">
        <f>SUM(M52:M68)</f>
        <v>0</v>
      </c>
      <c r="N69" s="385">
        <f>SUM(N52:N68)</f>
        <v>0</v>
      </c>
      <c r="O69" s="385">
        <f>SUM(O52:O68)</f>
        <v>17.658333333340124</v>
      </c>
      <c r="P69" s="385"/>
      <c r="Q69" s="385"/>
      <c r="R69" s="385"/>
      <c r="S69" s="399"/>
      <c r="T69" s="415"/>
      <c r="U69" s="399"/>
      <c r="V69" s="389">
        <f>$AB$11-((N69*24))</f>
        <v>720</v>
      </c>
      <c r="W69" s="380">
        <v>1210</v>
      </c>
      <c r="X69" s="379">
        <v>334.8</v>
      </c>
      <c r="Y69" s="390">
        <f t="shared" ref="Y69" si="32">W69*X69</f>
        <v>405108</v>
      </c>
      <c r="Z69" s="389">
        <f>(Y69*(V69-L69*24))/V69</f>
        <v>405108</v>
      </c>
      <c r="AA69" s="389">
        <f t="shared" ref="AA69" si="33">(Z69/Y69)*100</f>
        <v>100</v>
      </c>
      <c r="AB69" s="403"/>
    </row>
    <row r="70" spans="1:44" ht="27.75" customHeight="1">
      <c r="A70" s="369">
        <v>4</v>
      </c>
      <c r="B70" s="372" t="s">
        <v>58</v>
      </c>
      <c r="C70" s="416" t="s">
        <v>59</v>
      </c>
      <c r="D70" s="379">
        <v>318.91899999999998</v>
      </c>
      <c r="E70" s="380" t="s">
        <v>534</v>
      </c>
      <c r="F70" s="381" t="s">
        <v>48</v>
      </c>
      <c r="G70" s="382"/>
      <c r="H70" s="382"/>
      <c r="I70" s="384"/>
      <c r="J70" s="384"/>
      <c r="K70" s="384"/>
      <c r="L70" s="385">
        <f t="shared" ref="L70" si="34">IF(RIGHT(S70)="T",(+H70-G70),0)</f>
        <v>0</v>
      </c>
      <c r="M70" s="385">
        <f t="shared" ref="M70" si="35">IF(RIGHT(S70)="U",(+H70-G70),0)</f>
        <v>0</v>
      </c>
      <c r="N70" s="385">
        <f t="shared" ref="N70" si="36">IF(RIGHT(S70)="C",(+H70-G70),0)</f>
        <v>0</v>
      </c>
      <c r="O70" s="385">
        <f t="shared" ref="O70" si="37">IF(RIGHT(S70)="D",(+H70-G70),0)</f>
        <v>0</v>
      </c>
      <c r="P70" s="386"/>
      <c r="Q70" s="386"/>
      <c r="R70" s="386"/>
      <c r="S70" s="382"/>
      <c r="T70" s="417"/>
      <c r="U70" s="386"/>
      <c r="V70" s="389"/>
      <c r="W70" s="389"/>
      <c r="X70" s="389"/>
      <c r="Y70" s="389"/>
      <c r="Z70" s="389"/>
      <c r="AA70" s="389"/>
      <c r="AB70" s="374"/>
      <c r="AC70" s="332"/>
      <c r="AD70" s="332"/>
      <c r="AE70" s="332"/>
      <c r="AF70" s="333"/>
      <c r="AG70" s="333"/>
      <c r="AH70" s="333"/>
      <c r="AI70" s="333"/>
      <c r="AJ70" s="333"/>
      <c r="AK70" s="333"/>
      <c r="AL70" s="333"/>
      <c r="AM70" s="333"/>
      <c r="AN70" s="333"/>
      <c r="AO70" s="333"/>
      <c r="AP70" s="333"/>
      <c r="AQ70" s="333"/>
      <c r="AR70" s="333"/>
    </row>
    <row r="71" spans="1:44" ht="27.75" customHeight="1">
      <c r="A71" s="369"/>
      <c r="B71" s="372"/>
      <c r="C71" s="416"/>
      <c r="D71" s="379"/>
      <c r="E71" s="380"/>
      <c r="F71" s="381"/>
      <c r="G71" s="408"/>
      <c r="H71" s="408"/>
      <c r="I71" s="384"/>
      <c r="J71" s="384"/>
      <c r="K71" s="384"/>
      <c r="L71" s="385">
        <f t="shared" ref="L71:L79" si="38">IF(RIGHT(S71)="T",(+H71-G71),0)</f>
        <v>0</v>
      </c>
      <c r="M71" s="385">
        <f t="shared" ref="M71:M79" si="39">IF(RIGHT(S71)="U",(+H71-G71),0)</f>
        <v>0</v>
      </c>
      <c r="N71" s="385">
        <f t="shared" ref="N71:N79" si="40">IF(RIGHT(S71)="C",(+H71-G71),0)</f>
        <v>0</v>
      </c>
      <c r="O71" s="385">
        <f t="shared" ref="O71:O79" si="41">IF(RIGHT(S71)="D",(+H71-G71),0)</f>
        <v>0</v>
      </c>
      <c r="P71" s="386"/>
      <c r="Q71" s="386"/>
      <c r="R71" s="386"/>
      <c r="S71" s="409"/>
      <c r="T71" s="410"/>
      <c r="U71" s="386"/>
      <c r="V71" s="389"/>
      <c r="W71" s="389"/>
      <c r="X71" s="389"/>
      <c r="Y71" s="389"/>
      <c r="Z71" s="389"/>
      <c r="AA71" s="389"/>
      <c r="AB71" s="374"/>
      <c r="AC71" s="332"/>
      <c r="AD71" s="332"/>
      <c r="AE71" s="332"/>
      <c r="AF71" s="333"/>
      <c r="AG71" s="333"/>
      <c r="AH71" s="333"/>
      <c r="AI71" s="333"/>
      <c r="AJ71" s="333"/>
      <c r="AK71" s="333"/>
      <c r="AL71" s="333"/>
      <c r="AM71" s="333"/>
      <c r="AN71" s="333"/>
      <c r="AO71" s="333"/>
      <c r="AP71" s="333"/>
      <c r="AQ71" s="333"/>
      <c r="AR71" s="333"/>
    </row>
    <row r="72" spans="1:44" ht="27.75" customHeight="1">
      <c r="A72" s="369"/>
      <c r="B72" s="372"/>
      <c r="C72" s="416"/>
      <c r="D72" s="379"/>
      <c r="E72" s="380"/>
      <c r="F72" s="381"/>
      <c r="G72" s="408"/>
      <c r="H72" s="408"/>
      <c r="I72" s="384"/>
      <c r="J72" s="384"/>
      <c r="K72" s="384"/>
      <c r="L72" s="385">
        <f t="shared" si="38"/>
        <v>0</v>
      </c>
      <c r="M72" s="385">
        <f t="shared" si="39"/>
        <v>0</v>
      </c>
      <c r="N72" s="385">
        <f t="shared" si="40"/>
        <v>0</v>
      </c>
      <c r="O72" s="385">
        <f t="shared" si="41"/>
        <v>0</v>
      </c>
      <c r="P72" s="386"/>
      <c r="Q72" s="386"/>
      <c r="R72" s="386"/>
      <c r="S72" s="408"/>
      <c r="T72" s="412"/>
      <c r="U72" s="386"/>
      <c r="V72" s="389"/>
      <c r="W72" s="389"/>
      <c r="X72" s="389"/>
      <c r="Y72" s="389"/>
      <c r="Z72" s="389"/>
      <c r="AA72" s="389"/>
      <c r="AB72" s="374"/>
      <c r="AC72" s="332"/>
      <c r="AD72" s="332"/>
      <c r="AE72" s="332"/>
      <c r="AF72" s="333"/>
      <c r="AG72" s="333"/>
      <c r="AH72" s="333"/>
      <c r="AI72" s="333"/>
      <c r="AJ72" s="333"/>
      <c r="AK72" s="333"/>
      <c r="AL72" s="333"/>
      <c r="AM72" s="333"/>
      <c r="AN72" s="333"/>
      <c r="AO72" s="333"/>
      <c r="AP72" s="333"/>
      <c r="AQ72" s="333"/>
      <c r="AR72" s="333"/>
    </row>
    <row r="73" spans="1:44" ht="27.75" customHeight="1">
      <c r="A73" s="369"/>
      <c r="B73" s="372"/>
      <c r="C73" s="416"/>
      <c r="D73" s="379"/>
      <c r="E73" s="380"/>
      <c r="F73" s="381"/>
      <c r="G73" s="408"/>
      <c r="H73" s="408"/>
      <c r="I73" s="384"/>
      <c r="J73" s="384"/>
      <c r="K73" s="384"/>
      <c r="L73" s="385">
        <f t="shared" si="38"/>
        <v>0</v>
      </c>
      <c r="M73" s="385">
        <f t="shared" si="39"/>
        <v>0</v>
      </c>
      <c r="N73" s="385">
        <f t="shared" si="40"/>
        <v>0</v>
      </c>
      <c r="O73" s="385">
        <f t="shared" si="41"/>
        <v>0</v>
      </c>
      <c r="P73" s="386"/>
      <c r="Q73" s="386"/>
      <c r="R73" s="386"/>
      <c r="S73" s="409"/>
      <c r="T73" s="410"/>
      <c r="U73" s="386"/>
      <c r="V73" s="389"/>
      <c r="W73" s="389"/>
      <c r="X73" s="389"/>
      <c r="Y73" s="389"/>
      <c r="Z73" s="389"/>
      <c r="AA73" s="389"/>
      <c r="AB73" s="374"/>
      <c r="AC73" s="332"/>
      <c r="AD73" s="332"/>
      <c r="AE73" s="332"/>
      <c r="AF73" s="333"/>
      <c r="AG73" s="333"/>
      <c r="AH73" s="333"/>
      <c r="AI73" s="333"/>
      <c r="AJ73" s="333"/>
      <c r="AK73" s="333"/>
      <c r="AL73" s="333"/>
      <c r="AM73" s="333"/>
      <c r="AN73" s="333"/>
      <c r="AO73" s="333"/>
      <c r="AP73" s="333"/>
      <c r="AQ73" s="333"/>
      <c r="AR73" s="333"/>
    </row>
    <row r="74" spans="1:44" ht="27.75" customHeight="1">
      <c r="A74" s="369"/>
      <c r="B74" s="372"/>
      <c r="C74" s="416"/>
      <c r="D74" s="379"/>
      <c r="E74" s="380"/>
      <c r="F74" s="381"/>
      <c r="G74" s="408"/>
      <c r="H74" s="408"/>
      <c r="I74" s="384"/>
      <c r="J74" s="384"/>
      <c r="K74" s="384"/>
      <c r="L74" s="385">
        <f t="shared" si="38"/>
        <v>0</v>
      </c>
      <c r="M74" s="385">
        <f t="shared" si="39"/>
        <v>0</v>
      </c>
      <c r="N74" s="385">
        <f t="shared" si="40"/>
        <v>0</v>
      </c>
      <c r="O74" s="385">
        <f t="shared" si="41"/>
        <v>0</v>
      </c>
      <c r="P74" s="386"/>
      <c r="Q74" s="386"/>
      <c r="R74" s="386"/>
      <c r="S74" s="408"/>
      <c r="T74" s="412"/>
      <c r="U74" s="386"/>
      <c r="V74" s="389"/>
      <c r="W74" s="389"/>
      <c r="X74" s="389"/>
      <c r="Y74" s="389"/>
      <c r="Z74" s="389"/>
      <c r="AA74" s="389"/>
      <c r="AB74" s="374"/>
      <c r="AC74" s="332"/>
      <c r="AD74" s="332"/>
      <c r="AE74" s="332"/>
      <c r="AF74" s="333"/>
      <c r="AG74" s="333"/>
      <c r="AH74" s="333"/>
      <c r="AI74" s="333"/>
      <c r="AJ74" s="333"/>
      <c r="AK74" s="333"/>
      <c r="AL74" s="333"/>
      <c r="AM74" s="333"/>
      <c r="AN74" s="333"/>
      <c r="AO74" s="333"/>
      <c r="AP74" s="333"/>
      <c r="AQ74" s="333"/>
      <c r="AR74" s="333"/>
    </row>
    <row r="75" spans="1:44" ht="27.75" customHeight="1">
      <c r="A75" s="369"/>
      <c r="B75" s="372"/>
      <c r="C75" s="416"/>
      <c r="D75" s="379"/>
      <c r="E75" s="380"/>
      <c r="F75" s="381"/>
      <c r="G75" s="408"/>
      <c r="H75" s="408"/>
      <c r="I75" s="384"/>
      <c r="J75" s="384"/>
      <c r="K75" s="384"/>
      <c r="L75" s="385">
        <f t="shared" si="38"/>
        <v>0</v>
      </c>
      <c r="M75" s="385">
        <f t="shared" si="39"/>
        <v>0</v>
      </c>
      <c r="N75" s="385">
        <f t="shared" si="40"/>
        <v>0</v>
      </c>
      <c r="O75" s="385">
        <f t="shared" si="41"/>
        <v>0</v>
      </c>
      <c r="P75" s="386"/>
      <c r="Q75" s="386"/>
      <c r="R75" s="386"/>
      <c r="S75" s="408"/>
      <c r="T75" s="412"/>
      <c r="U75" s="386"/>
      <c r="V75" s="389"/>
      <c r="W75" s="389"/>
      <c r="X75" s="389"/>
      <c r="Y75" s="389"/>
      <c r="Z75" s="389"/>
      <c r="AA75" s="389"/>
      <c r="AB75" s="374"/>
      <c r="AC75" s="332"/>
      <c r="AD75" s="332"/>
      <c r="AE75" s="332"/>
      <c r="AF75" s="333"/>
      <c r="AG75" s="333"/>
      <c r="AH75" s="333"/>
      <c r="AI75" s="333"/>
      <c r="AJ75" s="333"/>
      <c r="AK75" s="333"/>
      <c r="AL75" s="333"/>
      <c r="AM75" s="333"/>
      <c r="AN75" s="333"/>
      <c r="AO75" s="333"/>
      <c r="AP75" s="333"/>
      <c r="AQ75" s="333"/>
      <c r="AR75" s="333"/>
    </row>
    <row r="76" spans="1:44" ht="27.75" customHeight="1">
      <c r="A76" s="369"/>
      <c r="B76" s="372"/>
      <c r="C76" s="416"/>
      <c r="D76" s="379"/>
      <c r="E76" s="380"/>
      <c r="F76" s="381"/>
      <c r="G76" s="408"/>
      <c r="H76" s="408"/>
      <c r="I76" s="384"/>
      <c r="J76" s="384"/>
      <c r="K76" s="384"/>
      <c r="L76" s="385">
        <f t="shared" si="38"/>
        <v>0</v>
      </c>
      <c r="M76" s="385">
        <f t="shared" si="39"/>
        <v>0</v>
      </c>
      <c r="N76" s="385">
        <f t="shared" si="40"/>
        <v>0</v>
      </c>
      <c r="O76" s="385">
        <f t="shared" si="41"/>
        <v>0</v>
      </c>
      <c r="P76" s="386"/>
      <c r="Q76" s="386"/>
      <c r="R76" s="386"/>
      <c r="S76" s="409"/>
      <c r="T76" s="410"/>
      <c r="U76" s="386"/>
      <c r="V76" s="389"/>
      <c r="W76" s="389"/>
      <c r="X76" s="389"/>
      <c r="Y76" s="389"/>
      <c r="Z76" s="389"/>
      <c r="AA76" s="389"/>
      <c r="AB76" s="374"/>
      <c r="AC76" s="332"/>
      <c r="AD76" s="332"/>
      <c r="AE76" s="332"/>
      <c r="AF76" s="333"/>
      <c r="AG76" s="333"/>
      <c r="AH76" s="333"/>
      <c r="AI76" s="333"/>
      <c r="AJ76" s="333"/>
      <c r="AK76" s="333"/>
      <c r="AL76" s="333"/>
      <c r="AM76" s="333"/>
      <c r="AN76" s="333"/>
      <c r="AO76" s="333"/>
      <c r="AP76" s="333"/>
      <c r="AQ76" s="333"/>
      <c r="AR76" s="333"/>
    </row>
    <row r="77" spans="1:44" ht="27.75" customHeight="1">
      <c r="A77" s="369"/>
      <c r="B77" s="372"/>
      <c r="C77" s="416"/>
      <c r="D77" s="379"/>
      <c r="E77" s="380"/>
      <c r="F77" s="381"/>
      <c r="G77" s="408"/>
      <c r="H77" s="408"/>
      <c r="I77" s="384"/>
      <c r="J77" s="384"/>
      <c r="K77" s="384"/>
      <c r="L77" s="385">
        <f t="shared" si="38"/>
        <v>0</v>
      </c>
      <c r="M77" s="385">
        <f t="shared" si="39"/>
        <v>0</v>
      </c>
      <c r="N77" s="385">
        <f t="shared" si="40"/>
        <v>0</v>
      </c>
      <c r="O77" s="385">
        <f t="shared" si="41"/>
        <v>0</v>
      </c>
      <c r="P77" s="386"/>
      <c r="Q77" s="386"/>
      <c r="R77" s="386"/>
      <c r="S77" s="409"/>
      <c r="T77" s="410"/>
      <c r="U77" s="386"/>
      <c r="V77" s="389"/>
      <c r="W77" s="389"/>
      <c r="X77" s="389"/>
      <c r="Y77" s="389"/>
      <c r="Z77" s="389"/>
      <c r="AA77" s="389"/>
      <c r="AB77" s="374"/>
      <c r="AC77" s="332"/>
      <c r="AD77" s="332"/>
      <c r="AE77" s="332"/>
      <c r="AF77" s="333"/>
      <c r="AG77" s="333"/>
      <c r="AH77" s="333"/>
      <c r="AI77" s="333"/>
      <c r="AJ77" s="333"/>
      <c r="AK77" s="333"/>
      <c r="AL77" s="333"/>
      <c r="AM77" s="333"/>
      <c r="AN77" s="333"/>
      <c r="AO77" s="333"/>
      <c r="AP77" s="333"/>
      <c r="AQ77" s="333"/>
      <c r="AR77" s="333"/>
    </row>
    <row r="78" spans="1:44" ht="27.75" customHeight="1">
      <c r="A78" s="369"/>
      <c r="B78" s="372"/>
      <c r="C78" s="416"/>
      <c r="D78" s="379"/>
      <c r="E78" s="380"/>
      <c r="F78" s="381"/>
      <c r="G78" s="408"/>
      <c r="H78" s="408"/>
      <c r="I78" s="384"/>
      <c r="J78" s="384"/>
      <c r="K78" s="384"/>
      <c r="L78" s="385">
        <f t="shared" si="38"/>
        <v>0</v>
      </c>
      <c r="M78" s="385">
        <f t="shared" si="39"/>
        <v>0</v>
      </c>
      <c r="N78" s="385">
        <f t="shared" si="40"/>
        <v>0</v>
      </c>
      <c r="O78" s="385">
        <f t="shared" si="41"/>
        <v>0</v>
      </c>
      <c r="P78" s="386"/>
      <c r="Q78" s="386"/>
      <c r="R78" s="386"/>
      <c r="S78" s="408"/>
      <c r="T78" s="412"/>
      <c r="U78" s="386"/>
      <c r="V78" s="389"/>
      <c r="W78" s="389"/>
      <c r="X78" s="389"/>
      <c r="Y78" s="389"/>
      <c r="Z78" s="389"/>
      <c r="AA78" s="389"/>
      <c r="AB78" s="374"/>
      <c r="AC78" s="332"/>
      <c r="AD78" s="332"/>
      <c r="AE78" s="332"/>
      <c r="AF78" s="333"/>
      <c r="AG78" s="333"/>
      <c r="AH78" s="333"/>
      <c r="AI78" s="333"/>
      <c r="AJ78" s="333"/>
      <c r="AK78" s="333"/>
      <c r="AL78" s="333"/>
      <c r="AM78" s="333"/>
      <c r="AN78" s="333"/>
      <c r="AO78" s="333"/>
      <c r="AP78" s="333"/>
      <c r="AQ78" s="333"/>
      <c r="AR78" s="333"/>
    </row>
    <row r="79" spans="1:44" ht="27.75" customHeight="1">
      <c r="A79" s="369"/>
      <c r="B79" s="372"/>
      <c r="C79" s="416"/>
      <c r="D79" s="379"/>
      <c r="E79" s="380"/>
      <c r="F79" s="381"/>
      <c r="G79" s="418"/>
      <c r="H79" s="418"/>
      <c r="I79" s="384"/>
      <c r="J79" s="384"/>
      <c r="K79" s="384"/>
      <c r="L79" s="385">
        <f t="shared" si="38"/>
        <v>0</v>
      </c>
      <c r="M79" s="385">
        <f t="shared" si="39"/>
        <v>0</v>
      </c>
      <c r="N79" s="385">
        <f t="shared" si="40"/>
        <v>0</v>
      </c>
      <c r="O79" s="385">
        <f t="shared" si="41"/>
        <v>0</v>
      </c>
      <c r="P79" s="386"/>
      <c r="Q79" s="386"/>
      <c r="R79" s="386"/>
      <c r="S79" s="419"/>
      <c r="T79" s="420"/>
      <c r="U79" s="386"/>
      <c r="V79" s="389"/>
      <c r="W79" s="389"/>
      <c r="X79" s="389"/>
      <c r="Y79" s="389"/>
      <c r="Z79" s="389"/>
      <c r="AA79" s="389"/>
      <c r="AB79" s="374"/>
      <c r="AC79" s="332"/>
      <c r="AD79" s="332"/>
      <c r="AE79" s="332"/>
      <c r="AF79" s="333"/>
      <c r="AG79" s="333"/>
      <c r="AH79" s="333"/>
      <c r="AI79" s="333"/>
      <c r="AJ79" s="333"/>
      <c r="AK79" s="333"/>
      <c r="AL79" s="333"/>
      <c r="AM79" s="333"/>
      <c r="AN79" s="333"/>
      <c r="AO79" s="333"/>
      <c r="AP79" s="333"/>
      <c r="AQ79" s="333"/>
      <c r="AR79" s="333"/>
    </row>
    <row r="80" spans="1:44" s="404" customFormat="1" ht="30" customHeight="1">
      <c r="A80" s="398"/>
      <c r="B80" s="399"/>
      <c r="C80" s="400" t="s">
        <v>52</v>
      </c>
      <c r="D80" s="399"/>
      <c r="E80" s="380"/>
      <c r="F80" s="381" t="s">
        <v>48</v>
      </c>
      <c r="G80" s="413"/>
      <c r="H80" s="413"/>
      <c r="I80" s="381" t="s">
        <v>48</v>
      </c>
      <c r="J80" s="381" t="s">
        <v>48</v>
      </c>
      <c r="K80" s="381" t="s">
        <v>48</v>
      </c>
      <c r="L80" s="385">
        <f>SUM(L70:L79)</f>
        <v>0</v>
      </c>
      <c r="M80" s="385">
        <f>SUM(M70:M79)</f>
        <v>0</v>
      </c>
      <c r="N80" s="385">
        <f>SUM(N70:N79)</f>
        <v>0</v>
      </c>
      <c r="O80" s="385">
        <f>SUM(O70:O79)</f>
        <v>0</v>
      </c>
      <c r="P80" s="385"/>
      <c r="Q80" s="385"/>
      <c r="R80" s="385"/>
      <c r="S80" s="421"/>
      <c r="T80" s="422"/>
      <c r="U80" s="399"/>
      <c r="V80" s="389">
        <f>$AB$11-((N80*24))</f>
        <v>720</v>
      </c>
      <c r="W80" s="380">
        <v>1374</v>
      </c>
      <c r="X80" s="379">
        <v>318.91899999999998</v>
      </c>
      <c r="Y80" s="390">
        <f t="shared" ref="Y80" si="42">W80*X80</f>
        <v>438194.70599999995</v>
      </c>
      <c r="Z80" s="389">
        <f>(Y80*(V80-L80*24))/V80</f>
        <v>438194.70599999989</v>
      </c>
      <c r="AA80" s="389">
        <f t="shared" ref="AA80" si="43">(Z80/Y80)*100</f>
        <v>99.999999999999986</v>
      </c>
      <c r="AB80" s="403"/>
    </row>
    <row r="81" spans="1:28" s="404" customFormat="1" ht="30" customHeight="1">
      <c r="A81" s="398">
        <v>5</v>
      </c>
      <c r="B81" s="372" t="s">
        <v>446</v>
      </c>
      <c r="C81" s="416" t="s">
        <v>447</v>
      </c>
      <c r="D81" s="399">
        <v>251.613</v>
      </c>
      <c r="E81" s="380" t="s">
        <v>534</v>
      </c>
      <c r="F81" s="381" t="s">
        <v>48</v>
      </c>
      <c r="G81" s="382"/>
      <c r="H81" s="382"/>
      <c r="I81" s="384"/>
      <c r="J81" s="384"/>
      <c r="K81" s="384"/>
      <c r="L81" s="385">
        <f t="shared" ref="L81" si="44">IF(RIGHT(S81)="T",(+H81-G81),0)</f>
        <v>0</v>
      </c>
      <c r="M81" s="385">
        <f t="shared" ref="M81" si="45">IF(RIGHT(S81)="U",(+H81-G81),0)</f>
        <v>0</v>
      </c>
      <c r="N81" s="385">
        <f t="shared" ref="N81" si="46">IF(RIGHT(S81)="C",(+H81-G81),0)</f>
        <v>0</v>
      </c>
      <c r="O81" s="385">
        <f t="shared" ref="O81" si="47">IF(RIGHT(S81)="D",(+H81-G81),0)</f>
        <v>0</v>
      </c>
      <c r="P81" s="386"/>
      <c r="Q81" s="386"/>
      <c r="R81" s="386"/>
      <c r="S81" s="382"/>
      <c r="T81" s="417"/>
      <c r="U81" s="386"/>
      <c r="V81" s="389"/>
      <c r="W81" s="389"/>
      <c r="X81" s="389"/>
      <c r="Y81" s="389"/>
      <c r="Z81" s="389"/>
      <c r="AA81" s="389"/>
      <c r="AB81" s="403"/>
    </row>
    <row r="82" spans="1:28" s="404" customFormat="1" ht="30" customHeight="1">
      <c r="A82" s="398"/>
      <c r="B82" s="372"/>
      <c r="C82" s="416"/>
      <c r="D82" s="399"/>
      <c r="E82" s="380"/>
      <c r="F82" s="381"/>
      <c r="G82" s="383"/>
      <c r="H82" s="383"/>
      <c r="I82" s="384"/>
      <c r="J82" s="384"/>
      <c r="K82" s="384"/>
      <c r="L82" s="385">
        <f t="shared" ref="L82:L84" si="48">IF(RIGHT(S82)="T",(+H82-G82),0)</f>
        <v>0</v>
      </c>
      <c r="M82" s="385">
        <f t="shared" ref="M82:M84" si="49">IF(RIGHT(S82)="U",(+H82-G82),0)</f>
        <v>0</v>
      </c>
      <c r="N82" s="385">
        <f t="shared" ref="N82:N84" si="50">IF(RIGHT(S82)="C",(+H82-G82),0)</f>
        <v>0</v>
      </c>
      <c r="O82" s="385">
        <f t="shared" ref="O82:O84" si="51">IF(RIGHT(S82)="D",(+H82-G82),0)</f>
        <v>0</v>
      </c>
      <c r="P82" s="386"/>
      <c r="Q82" s="386"/>
      <c r="R82" s="386"/>
      <c r="S82" s="382"/>
      <c r="T82" s="417"/>
      <c r="U82" s="386"/>
      <c r="V82" s="389"/>
      <c r="W82" s="389"/>
      <c r="X82" s="389"/>
      <c r="Y82" s="389"/>
      <c r="Z82" s="389"/>
      <c r="AA82" s="389"/>
      <c r="AB82" s="403"/>
    </row>
    <row r="83" spans="1:28" s="404" customFormat="1" ht="30" customHeight="1">
      <c r="A83" s="398"/>
      <c r="B83" s="372"/>
      <c r="C83" s="416"/>
      <c r="D83" s="399"/>
      <c r="E83" s="380"/>
      <c r="F83" s="381"/>
      <c r="G83" s="408"/>
      <c r="H83" s="408"/>
      <c r="I83" s="384"/>
      <c r="J83" s="384"/>
      <c r="K83" s="384"/>
      <c r="L83" s="385">
        <f t="shared" si="48"/>
        <v>0</v>
      </c>
      <c r="M83" s="385">
        <f t="shared" si="49"/>
        <v>0</v>
      </c>
      <c r="N83" s="385">
        <f t="shared" si="50"/>
        <v>0</v>
      </c>
      <c r="O83" s="385">
        <f t="shared" si="51"/>
        <v>0</v>
      </c>
      <c r="P83" s="386"/>
      <c r="Q83" s="386"/>
      <c r="R83" s="386"/>
      <c r="S83" s="409"/>
      <c r="T83" s="410"/>
      <c r="U83" s="386"/>
      <c r="V83" s="389"/>
      <c r="W83" s="389"/>
      <c r="X83" s="389"/>
      <c r="Y83" s="389"/>
      <c r="Z83" s="389"/>
      <c r="AA83" s="389"/>
      <c r="AB83" s="403"/>
    </row>
    <row r="84" spans="1:28" s="404" customFormat="1" ht="30" customHeight="1">
      <c r="A84" s="398"/>
      <c r="B84" s="372"/>
      <c r="C84" s="416"/>
      <c r="D84" s="399"/>
      <c r="E84" s="380"/>
      <c r="F84" s="381" t="s">
        <v>48</v>
      </c>
      <c r="G84" s="408"/>
      <c r="H84" s="408"/>
      <c r="I84" s="384"/>
      <c r="J84" s="384"/>
      <c r="K84" s="384"/>
      <c r="L84" s="385">
        <f t="shared" si="48"/>
        <v>0</v>
      </c>
      <c r="M84" s="385">
        <f t="shared" si="49"/>
        <v>0</v>
      </c>
      <c r="N84" s="385">
        <f t="shared" si="50"/>
        <v>0</v>
      </c>
      <c r="O84" s="385">
        <f t="shared" si="51"/>
        <v>0</v>
      </c>
      <c r="P84" s="386"/>
      <c r="Q84" s="386"/>
      <c r="R84" s="386"/>
      <c r="S84" s="409"/>
      <c r="T84" s="410"/>
      <c r="U84" s="386"/>
      <c r="V84" s="389"/>
      <c r="W84" s="389"/>
      <c r="X84" s="389"/>
      <c r="Y84" s="389"/>
      <c r="Z84" s="389"/>
      <c r="AA84" s="389"/>
      <c r="AB84" s="403"/>
    </row>
    <row r="85" spans="1:28" s="404" customFormat="1" ht="29.25" customHeight="1">
      <c r="A85" s="398"/>
      <c r="B85" s="372"/>
      <c r="C85" s="400" t="s">
        <v>52</v>
      </c>
      <c r="D85" s="399"/>
      <c r="E85" s="380"/>
      <c r="F85" s="381" t="s">
        <v>48</v>
      </c>
      <c r="G85" s="413"/>
      <c r="H85" s="413"/>
      <c r="I85" s="381" t="s">
        <v>48</v>
      </c>
      <c r="J85" s="381" t="s">
        <v>48</v>
      </c>
      <c r="K85" s="381" t="s">
        <v>48</v>
      </c>
      <c r="L85" s="385">
        <f>SUM(L81:L84)</f>
        <v>0</v>
      </c>
      <c r="M85" s="385">
        <f>SUM(M81:M84)</f>
        <v>0</v>
      </c>
      <c r="N85" s="385">
        <f>SUM(N81:N84)</f>
        <v>0</v>
      </c>
      <c r="O85" s="385">
        <f>SUM(O81:O84)</f>
        <v>0</v>
      </c>
      <c r="P85" s="385"/>
      <c r="Q85" s="385"/>
      <c r="R85" s="385"/>
      <c r="S85" s="421"/>
      <c r="T85" s="422"/>
      <c r="U85" s="399"/>
      <c r="V85" s="389">
        <v>744</v>
      </c>
      <c r="W85" s="380">
        <v>1019</v>
      </c>
      <c r="X85" s="379">
        <v>251.613</v>
      </c>
      <c r="Y85" s="390">
        <f>W85*X85</f>
        <v>256393.647</v>
      </c>
      <c r="Z85" s="389">
        <f>(Y85*(V85-L85*24))/V85</f>
        <v>256393.647</v>
      </c>
      <c r="AA85" s="389">
        <f t="shared" ref="AA85" si="52">(Z85/Y85)*100</f>
        <v>100</v>
      </c>
      <c r="AB85" s="403"/>
    </row>
    <row r="86" spans="1:28" s="404" customFormat="1" ht="30" customHeight="1">
      <c r="A86" s="398">
        <v>6</v>
      </c>
      <c r="B86" s="372" t="s">
        <v>476</v>
      </c>
      <c r="C86" s="416" t="s">
        <v>477</v>
      </c>
      <c r="D86" s="379">
        <v>165.98</v>
      </c>
      <c r="E86" s="380" t="s">
        <v>534</v>
      </c>
      <c r="F86" s="381" t="s">
        <v>48</v>
      </c>
      <c r="G86" s="382"/>
      <c r="H86" s="382"/>
      <c r="I86" s="384"/>
      <c r="J86" s="384"/>
      <c r="K86" s="384"/>
      <c r="L86" s="385">
        <f t="shared" ref="L86:L87" si="53">IF(RIGHT(S86)="T",(+H86-G86),0)</f>
        <v>0</v>
      </c>
      <c r="M86" s="385">
        <f t="shared" ref="M86:M87" si="54">IF(RIGHT(S86)="U",(+H86-G86),0)</f>
        <v>0</v>
      </c>
      <c r="N86" s="385">
        <f t="shared" ref="N86:N87" si="55">IF(RIGHT(S86)="C",(+H86-G86),0)</f>
        <v>0</v>
      </c>
      <c r="O86" s="385">
        <f t="shared" ref="O86:O87" si="56">IF(RIGHT(S86)="D",(+H86-G86),0)</f>
        <v>0</v>
      </c>
      <c r="P86" s="386"/>
      <c r="Q86" s="386"/>
      <c r="R86" s="386"/>
      <c r="S86" s="387"/>
      <c r="T86" s="388"/>
      <c r="U86" s="386"/>
      <c r="V86" s="389"/>
      <c r="W86" s="389"/>
      <c r="X86" s="389"/>
      <c r="Y86" s="389"/>
      <c r="Z86" s="389"/>
      <c r="AA86" s="389"/>
      <c r="AB86" s="403"/>
    </row>
    <row r="87" spans="1:28" s="404" customFormat="1" ht="30" customHeight="1">
      <c r="A87" s="398"/>
      <c r="B87" s="372"/>
      <c r="C87" s="423"/>
      <c r="D87" s="379"/>
      <c r="E87" s="380"/>
      <c r="F87" s="381" t="s">
        <v>48</v>
      </c>
      <c r="G87" s="424"/>
      <c r="H87" s="424"/>
      <c r="I87" s="384"/>
      <c r="J87" s="384"/>
      <c r="K87" s="384"/>
      <c r="L87" s="385">
        <f t="shared" si="53"/>
        <v>0</v>
      </c>
      <c r="M87" s="385">
        <f t="shared" si="54"/>
        <v>0</v>
      </c>
      <c r="N87" s="385">
        <f t="shared" si="55"/>
        <v>0</v>
      </c>
      <c r="O87" s="385">
        <f t="shared" si="56"/>
        <v>0</v>
      </c>
      <c r="P87" s="386"/>
      <c r="Q87" s="386"/>
      <c r="R87" s="386"/>
      <c r="S87" s="425"/>
      <c r="T87" s="426"/>
      <c r="U87" s="386"/>
      <c r="V87" s="389"/>
      <c r="W87" s="389"/>
      <c r="X87" s="389"/>
      <c r="Y87" s="389"/>
      <c r="Z87" s="389"/>
      <c r="AA87" s="389"/>
      <c r="AB87" s="403"/>
    </row>
    <row r="88" spans="1:28" s="404" customFormat="1" ht="30" customHeight="1">
      <c r="A88" s="398"/>
      <c r="B88" s="372"/>
      <c r="C88" s="400" t="s">
        <v>52</v>
      </c>
      <c r="D88" s="399"/>
      <c r="E88" s="380"/>
      <c r="F88" s="381" t="s">
        <v>48</v>
      </c>
      <c r="G88" s="427"/>
      <c r="H88" s="427"/>
      <c r="I88" s="381" t="s">
        <v>48</v>
      </c>
      <c r="J88" s="381" t="s">
        <v>48</v>
      </c>
      <c r="K88" s="381" t="s">
        <v>48</v>
      </c>
      <c r="L88" s="385">
        <f>SUM(L86:L87)</f>
        <v>0</v>
      </c>
      <c r="M88" s="385">
        <f t="shared" ref="M88:O88" si="57">SUM(M86:M87)</f>
        <v>0</v>
      </c>
      <c r="N88" s="385">
        <f t="shared" si="57"/>
        <v>0</v>
      </c>
      <c r="O88" s="385">
        <f t="shared" si="57"/>
        <v>0</v>
      </c>
      <c r="P88" s="385"/>
      <c r="Q88" s="385"/>
      <c r="R88" s="385"/>
      <c r="S88" s="421"/>
      <c r="T88" s="422"/>
      <c r="U88" s="399"/>
      <c r="V88" s="389">
        <f>$AB$11-((N88*24))</f>
        <v>720</v>
      </c>
      <c r="W88" s="380">
        <v>1419</v>
      </c>
      <c r="X88" s="379">
        <v>165.98</v>
      </c>
      <c r="Y88" s="390">
        <f t="shared" ref="Y88" si="58">W88*X88</f>
        <v>235525.62</v>
      </c>
      <c r="Z88" s="389">
        <f>(Y88*(V88-L88*24))/V88</f>
        <v>235525.62</v>
      </c>
      <c r="AA88" s="389">
        <f t="shared" ref="AA88" si="59">(Z88/Y88)*100</f>
        <v>100</v>
      </c>
      <c r="AB88" s="403"/>
    </row>
    <row r="89" spans="1:28" s="404" customFormat="1" ht="15">
      <c r="A89" s="398">
        <v>7</v>
      </c>
      <c r="B89" s="372" t="s">
        <v>478</v>
      </c>
      <c r="C89" s="416" t="s">
        <v>479</v>
      </c>
      <c r="D89" s="379">
        <v>223</v>
      </c>
      <c r="E89" s="380" t="s">
        <v>534</v>
      </c>
      <c r="F89" s="381" t="s">
        <v>48</v>
      </c>
      <c r="G89" s="428"/>
      <c r="H89" s="428"/>
      <c r="I89" s="384"/>
      <c r="J89" s="384"/>
      <c r="K89" s="384"/>
      <c r="L89" s="385">
        <f t="shared" ref="L89" si="60">IF(RIGHT(S89)="T",(+H89-G89),0)</f>
        <v>0</v>
      </c>
      <c r="M89" s="385">
        <f t="shared" ref="M89" si="61">IF(RIGHT(S89)="U",(+H89-G89),0)</f>
        <v>0</v>
      </c>
      <c r="N89" s="385">
        <f t="shared" ref="N89" si="62">IF(RIGHT(S89)="C",(+H89-G89),0)</f>
        <v>0</v>
      </c>
      <c r="O89" s="385">
        <f t="shared" ref="O89" si="63">IF(RIGHT(S89)="D",(+H89-G89),0)</f>
        <v>0</v>
      </c>
      <c r="P89" s="386"/>
      <c r="Q89" s="386"/>
      <c r="R89" s="386"/>
      <c r="S89" s="393"/>
      <c r="T89" s="412"/>
      <c r="U89" s="386"/>
      <c r="V89" s="389"/>
      <c r="W89" s="389"/>
      <c r="X89" s="389"/>
      <c r="Y89" s="389"/>
      <c r="Z89" s="389"/>
      <c r="AA89" s="389"/>
      <c r="AB89" s="403"/>
    </row>
    <row r="90" spans="1:28" s="404" customFormat="1" ht="15">
      <c r="A90" s="398"/>
      <c r="B90" s="372"/>
      <c r="C90" s="416"/>
      <c r="D90" s="379"/>
      <c r="E90" s="380"/>
      <c r="F90" s="381"/>
      <c r="G90" s="395"/>
      <c r="H90" s="395"/>
      <c r="I90" s="384"/>
      <c r="J90" s="384"/>
      <c r="K90" s="384"/>
      <c r="L90" s="385">
        <f t="shared" ref="L90" si="64">IF(RIGHT(S90)="T",(+H90-G90),0)</f>
        <v>0</v>
      </c>
      <c r="M90" s="385">
        <f t="shared" ref="M90" si="65">IF(RIGHT(S90)="U",(+H90-G90),0)</f>
        <v>0</v>
      </c>
      <c r="N90" s="385">
        <f t="shared" ref="N90" si="66">IF(RIGHT(S90)="C",(+H90-G90),0)</f>
        <v>0</v>
      </c>
      <c r="O90" s="385">
        <f t="shared" ref="O90" si="67">IF(RIGHT(S90)="D",(+H90-G90),0)</f>
        <v>0</v>
      </c>
      <c r="P90" s="386"/>
      <c r="Q90" s="386"/>
      <c r="R90" s="386"/>
      <c r="S90" s="429"/>
      <c r="T90" s="397"/>
      <c r="U90" s="386"/>
      <c r="V90" s="389"/>
      <c r="W90" s="389"/>
      <c r="X90" s="389"/>
      <c r="Y90" s="389"/>
      <c r="Z90" s="389"/>
      <c r="AA90" s="389"/>
      <c r="AB90" s="403"/>
    </row>
    <row r="91" spans="1:28" s="404" customFormat="1" ht="15">
      <c r="A91" s="398"/>
      <c r="B91" s="372"/>
      <c r="C91" s="416"/>
      <c r="D91" s="379"/>
      <c r="E91" s="380"/>
      <c r="F91" s="381"/>
      <c r="G91" s="395"/>
      <c r="H91" s="395"/>
      <c r="I91" s="384"/>
      <c r="J91" s="384"/>
      <c r="K91" s="384"/>
      <c r="L91" s="385">
        <f t="shared" ref="L91" si="68">IF(RIGHT(S91)="T",(+H91-G91),0)</f>
        <v>0</v>
      </c>
      <c r="M91" s="385">
        <f t="shared" ref="M91" si="69">IF(RIGHT(S91)="U",(+H91-G91),0)</f>
        <v>0</v>
      </c>
      <c r="N91" s="385">
        <f t="shared" ref="N91" si="70">IF(RIGHT(S91)="C",(+H91-G91),0)</f>
        <v>0</v>
      </c>
      <c r="O91" s="385">
        <f t="shared" ref="O91" si="71">IF(RIGHT(S91)="D",(+H91-G91),0)</f>
        <v>0</v>
      </c>
      <c r="P91" s="386"/>
      <c r="Q91" s="386"/>
      <c r="R91" s="386"/>
      <c r="S91" s="396"/>
      <c r="T91" s="397"/>
      <c r="U91" s="386"/>
      <c r="V91" s="389"/>
      <c r="W91" s="389"/>
      <c r="X91" s="389"/>
      <c r="Y91" s="389"/>
      <c r="Z91" s="389"/>
      <c r="AA91" s="389"/>
      <c r="AB91" s="403"/>
    </row>
    <row r="92" spans="1:28" s="404" customFormat="1" ht="30" customHeight="1">
      <c r="A92" s="398"/>
      <c r="B92" s="372"/>
      <c r="C92" s="400" t="s">
        <v>52</v>
      </c>
      <c r="D92" s="399"/>
      <c r="E92" s="380"/>
      <c r="F92" s="381" t="s">
        <v>48</v>
      </c>
      <c r="G92" s="430"/>
      <c r="H92" s="430"/>
      <c r="I92" s="381" t="s">
        <v>48</v>
      </c>
      <c r="J92" s="381" t="s">
        <v>48</v>
      </c>
      <c r="K92" s="381" t="s">
        <v>48</v>
      </c>
      <c r="L92" s="385">
        <f>SUM(L89:L91)</f>
        <v>0</v>
      </c>
      <c r="M92" s="385">
        <f>SUM(M89:M91)</f>
        <v>0</v>
      </c>
      <c r="N92" s="385">
        <f>SUM(N89:N91)</f>
        <v>0</v>
      </c>
      <c r="O92" s="385">
        <f>SUM(O89:O91)</f>
        <v>0</v>
      </c>
      <c r="P92" s="385"/>
      <c r="Q92" s="385"/>
      <c r="R92" s="385"/>
      <c r="S92" s="421"/>
      <c r="T92" s="422"/>
      <c r="U92" s="399"/>
      <c r="V92" s="389">
        <f>$AB$11-((N92*24))</f>
        <v>720</v>
      </c>
      <c r="W92" s="380">
        <v>1393</v>
      </c>
      <c r="X92" s="379">
        <v>223</v>
      </c>
      <c r="Y92" s="390">
        <f t="shared" ref="Y92" si="72">W92*X92</f>
        <v>310639</v>
      </c>
      <c r="Z92" s="389">
        <f>(Y92*(V92-L92*24))/V92</f>
        <v>310639</v>
      </c>
      <c r="AA92" s="389">
        <f t="shared" ref="AA92" si="73">(Z92/Y92)*100</f>
        <v>100</v>
      </c>
      <c r="AB92" s="403"/>
    </row>
    <row r="93" spans="1:28" s="404" customFormat="1" ht="30" customHeight="1">
      <c r="A93" s="398">
        <v>8</v>
      </c>
      <c r="B93" s="431" t="s">
        <v>512</v>
      </c>
      <c r="C93" s="416" t="s">
        <v>493</v>
      </c>
      <c r="D93" s="379">
        <v>465.8</v>
      </c>
      <c r="E93" s="380" t="s">
        <v>534</v>
      </c>
      <c r="F93" s="381" t="s">
        <v>48</v>
      </c>
      <c r="G93" s="382"/>
      <c r="H93" s="382"/>
      <c r="I93" s="384"/>
      <c r="J93" s="384"/>
      <c r="K93" s="384"/>
      <c r="L93" s="385">
        <f t="shared" ref="L93" si="74">IF(RIGHT(S93)="T",(+H93-G93),0)</f>
        <v>0</v>
      </c>
      <c r="M93" s="385">
        <f t="shared" ref="M93" si="75">IF(RIGHT(S93)="U",(+H93-G93),0)</f>
        <v>0</v>
      </c>
      <c r="N93" s="385">
        <f t="shared" ref="N93" si="76">IF(RIGHT(S93)="C",(+H93-G93),0)</f>
        <v>0</v>
      </c>
      <c r="O93" s="385">
        <f t="shared" ref="O93" si="77">IF(RIGHT(S93)="D",(+H93-G93),0)</f>
        <v>0</v>
      </c>
      <c r="P93" s="386"/>
      <c r="Q93" s="386"/>
      <c r="R93" s="386"/>
      <c r="S93" s="387"/>
      <c r="T93" s="388"/>
      <c r="U93" s="386"/>
      <c r="V93" s="389"/>
      <c r="W93" s="389"/>
      <c r="X93" s="389"/>
      <c r="Y93" s="389"/>
      <c r="Z93" s="389"/>
      <c r="AA93" s="389"/>
      <c r="AB93" s="403"/>
    </row>
    <row r="94" spans="1:28" s="404" customFormat="1" ht="30" customHeight="1">
      <c r="A94" s="398"/>
      <c r="B94" s="431"/>
      <c r="C94" s="416"/>
      <c r="D94" s="379"/>
      <c r="E94" s="380"/>
      <c r="F94" s="381"/>
      <c r="G94" s="392"/>
      <c r="H94" s="392"/>
      <c r="I94" s="384"/>
      <c r="J94" s="384"/>
      <c r="K94" s="384"/>
      <c r="L94" s="385">
        <f t="shared" ref="L94" si="78">IF(RIGHT(S94)="T",(+H94-G94),0)</f>
        <v>0</v>
      </c>
      <c r="M94" s="385">
        <f t="shared" ref="M94" si="79">IF(RIGHT(S94)="U",(+H94-G94),0)</f>
        <v>0</v>
      </c>
      <c r="N94" s="385">
        <f t="shared" ref="N94" si="80">IF(RIGHT(S94)="C",(+H94-G94),0)</f>
        <v>0</v>
      </c>
      <c r="O94" s="385">
        <f t="shared" ref="O94" si="81">IF(RIGHT(S94)="D",(+H94-G94),0)</f>
        <v>0</v>
      </c>
      <c r="P94" s="386"/>
      <c r="Q94" s="386"/>
      <c r="R94" s="386"/>
      <c r="S94" s="393"/>
      <c r="T94" s="407"/>
      <c r="U94" s="386"/>
      <c r="V94" s="389"/>
      <c r="W94" s="389"/>
      <c r="X94" s="389"/>
      <c r="Y94" s="389"/>
      <c r="Z94" s="389"/>
      <c r="AA94" s="389"/>
      <c r="AB94" s="403"/>
    </row>
    <row r="95" spans="1:28" s="404" customFormat="1" ht="30" customHeight="1">
      <c r="A95" s="398"/>
      <c r="B95" s="431"/>
      <c r="C95" s="416"/>
      <c r="D95" s="379"/>
      <c r="E95" s="380"/>
      <c r="F95" s="381"/>
      <c r="G95" s="408"/>
      <c r="H95" s="408"/>
      <c r="I95" s="384"/>
      <c r="J95" s="384"/>
      <c r="K95" s="384"/>
      <c r="L95" s="385">
        <f t="shared" ref="L95:L105" si="82">IF(RIGHT(S95)="T",(+H95-G95),0)</f>
        <v>0</v>
      </c>
      <c r="M95" s="385">
        <f t="shared" ref="M95:M105" si="83">IF(RIGHT(S95)="U",(+H95-G95),0)</f>
        <v>0</v>
      </c>
      <c r="N95" s="385">
        <f t="shared" ref="N95:N105" si="84">IF(RIGHT(S95)="C",(+H95-G95),0)</f>
        <v>0</v>
      </c>
      <c r="O95" s="385">
        <f t="shared" ref="O95:O105" si="85">IF(RIGHT(S95)="D",(+H95-G95),0)</f>
        <v>0</v>
      </c>
      <c r="P95" s="386"/>
      <c r="Q95" s="386"/>
      <c r="R95" s="386"/>
      <c r="S95" s="409"/>
      <c r="T95" s="410"/>
      <c r="U95" s="386"/>
      <c r="V95" s="389"/>
      <c r="W95" s="389"/>
      <c r="X95" s="389"/>
      <c r="Y95" s="389"/>
      <c r="Z95" s="389"/>
      <c r="AA95" s="389"/>
      <c r="AB95" s="403"/>
    </row>
    <row r="96" spans="1:28" s="404" customFormat="1" ht="30" customHeight="1">
      <c r="A96" s="398"/>
      <c r="B96" s="431"/>
      <c r="C96" s="416"/>
      <c r="D96" s="379"/>
      <c r="E96" s="380"/>
      <c r="F96" s="381"/>
      <c r="G96" s="408"/>
      <c r="H96" s="408"/>
      <c r="I96" s="384"/>
      <c r="J96" s="384"/>
      <c r="K96" s="384"/>
      <c r="L96" s="385">
        <f t="shared" si="82"/>
        <v>0</v>
      </c>
      <c r="M96" s="385">
        <f t="shared" si="83"/>
        <v>0</v>
      </c>
      <c r="N96" s="385">
        <f t="shared" si="84"/>
        <v>0</v>
      </c>
      <c r="O96" s="385">
        <f t="shared" si="85"/>
        <v>0</v>
      </c>
      <c r="P96" s="386"/>
      <c r="Q96" s="386"/>
      <c r="R96" s="386"/>
      <c r="S96" s="409"/>
      <c r="T96" s="410"/>
      <c r="U96" s="386"/>
      <c r="V96" s="389"/>
      <c r="W96" s="389"/>
      <c r="X96" s="389"/>
      <c r="Y96" s="389"/>
      <c r="Z96" s="389"/>
      <c r="AA96" s="389"/>
      <c r="AB96" s="403"/>
    </row>
    <row r="97" spans="1:28" s="404" customFormat="1" ht="30" customHeight="1">
      <c r="A97" s="398"/>
      <c r="B97" s="431"/>
      <c r="C97" s="416"/>
      <c r="D97" s="379"/>
      <c r="E97" s="380"/>
      <c r="F97" s="381"/>
      <c r="G97" s="408"/>
      <c r="H97" s="408"/>
      <c r="I97" s="384"/>
      <c r="J97" s="384"/>
      <c r="K97" s="384"/>
      <c r="L97" s="385">
        <f t="shared" si="82"/>
        <v>0</v>
      </c>
      <c r="M97" s="385">
        <f t="shared" si="83"/>
        <v>0</v>
      </c>
      <c r="N97" s="385">
        <f t="shared" si="84"/>
        <v>0</v>
      </c>
      <c r="O97" s="385">
        <f t="shared" si="85"/>
        <v>0</v>
      </c>
      <c r="P97" s="386"/>
      <c r="Q97" s="386"/>
      <c r="R97" s="386"/>
      <c r="S97" s="409"/>
      <c r="T97" s="410"/>
      <c r="U97" s="386"/>
      <c r="V97" s="389"/>
      <c r="W97" s="389"/>
      <c r="X97" s="389"/>
      <c r="Y97" s="389"/>
      <c r="Z97" s="389"/>
      <c r="AA97" s="389"/>
      <c r="AB97" s="403"/>
    </row>
    <row r="98" spans="1:28" s="404" customFormat="1" ht="30" customHeight="1">
      <c r="A98" s="398"/>
      <c r="B98" s="431"/>
      <c r="C98" s="416"/>
      <c r="D98" s="379"/>
      <c r="E98" s="380"/>
      <c r="F98" s="381"/>
      <c r="G98" s="408"/>
      <c r="H98" s="408"/>
      <c r="I98" s="384"/>
      <c r="J98" s="384"/>
      <c r="K98" s="384"/>
      <c r="L98" s="385">
        <f t="shared" si="82"/>
        <v>0</v>
      </c>
      <c r="M98" s="385">
        <f t="shared" si="83"/>
        <v>0</v>
      </c>
      <c r="N98" s="385">
        <f t="shared" si="84"/>
        <v>0</v>
      </c>
      <c r="O98" s="385">
        <f t="shared" si="85"/>
        <v>0</v>
      </c>
      <c r="P98" s="386"/>
      <c r="Q98" s="386"/>
      <c r="R98" s="386"/>
      <c r="S98" s="409"/>
      <c r="T98" s="410"/>
      <c r="U98" s="386"/>
      <c r="V98" s="389"/>
      <c r="W98" s="389"/>
      <c r="X98" s="389"/>
      <c r="Y98" s="389"/>
      <c r="Z98" s="389"/>
      <c r="AA98" s="389"/>
      <c r="AB98" s="403"/>
    </row>
    <row r="99" spans="1:28" s="404" customFormat="1" ht="30" customHeight="1">
      <c r="A99" s="398"/>
      <c r="B99" s="431"/>
      <c r="C99" s="416"/>
      <c r="D99" s="379"/>
      <c r="E99" s="380"/>
      <c r="F99" s="381"/>
      <c r="G99" s="408"/>
      <c r="H99" s="408"/>
      <c r="I99" s="384"/>
      <c r="J99" s="384"/>
      <c r="K99" s="384"/>
      <c r="L99" s="385">
        <f t="shared" si="82"/>
        <v>0</v>
      </c>
      <c r="M99" s="385">
        <f t="shared" si="83"/>
        <v>0</v>
      </c>
      <c r="N99" s="385">
        <f t="shared" si="84"/>
        <v>0</v>
      </c>
      <c r="O99" s="385">
        <f t="shared" si="85"/>
        <v>0</v>
      </c>
      <c r="P99" s="386"/>
      <c r="Q99" s="386"/>
      <c r="R99" s="386"/>
      <c r="S99" s="409"/>
      <c r="T99" s="410"/>
      <c r="U99" s="386"/>
      <c r="V99" s="389"/>
      <c r="W99" s="389"/>
      <c r="X99" s="389"/>
      <c r="Y99" s="389"/>
      <c r="Z99" s="389"/>
      <c r="AA99" s="389"/>
      <c r="AB99" s="403"/>
    </row>
    <row r="100" spans="1:28" s="404" customFormat="1" ht="30" customHeight="1">
      <c r="A100" s="398"/>
      <c r="B100" s="431"/>
      <c r="C100" s="416"/>
      <c r="D100" s="379"/>
      <c r="E100" s="380"/>
      <c r="F100" s="381"/>
      <c r="G100" s="408"/>
      <c r="H100" s="408"/>
      <c r="I100" s="384"/>
      <c r="J100" s="384"/>
      <c r="K100" s="384"/>
      <c r="L100" s="385">
        <f t="shared" si="82"/>
        <v>0</v>
      </c>
      <c r="M100" s="385">
        <f t="shared" si="83"/>
        <v>0</v>
      </c>
      <c r="N100" s="385">
        <f t="shared" si="84"/>
        <v>0</v>
      </c>
      <c r="O100" s="385">
        <f t="shared" si="85"/>
        <v>0</v>
      </c>
      <c r="P100" s="386"/>
      <c r="Q100" s="386"/>
      <c r="R100" s="386"/>
      <c r="S100" s="409"/>
      <c r="T100" s="410"/>
      <c r="U100" s="386"/>
      <c r="V100" s="389"/>
      <c r="W100" s="389"/>
      <c r="X100" s="389"/>
      <c r="Y100" s="389"/>
      <c r="Z100" s="389"/>
      <c r="AA100" s="389"/>
      <c r="AB100" s="403"/>
    </row>
    <row r="101" spans="1:28" s="404" customFormat="1" ht="30" customHeight="1">
      <c r="A101" s="398"/>
      <c r="B101" s="431"/>
      <c r="C101" s="416"/>
      <c r="D101" s="379"/>
      <c r="E101" s="380"/>
      <c r="F101" s="381"/>
      <c r="G101" s="408"/>
      <c r="H101" s="408"/>
      <c r="I101" s="384"/>
      <c r="J101" s="384"/>
      <c r="K101" s="384"/>
      <c r="L101" s="385">
        <f t="shared" si="82"/>
        <v>0</v>
      </c>
      <c r="M101" s="385">
        <f t="shared" si="83"/>
        <v>0</v>
      </c>
      <c r="N101" s="385">
        <f t="shared" si="84"/>
        <v>0</v>
      </c>
      <c r="O101" s="385">
        <f t="shared" si="85"/>
        <v>0</v>
      </c>
      <c r="P101" s="386"/>
      <c r="Q101" s="386"/>
      <c r="R101" s="386"/>
      <c r="S101" s="409"/>
      <c r="T101" s="410"/>
      <c r="U101" s="386"/>
      <c r="V101" s="389"/>
      <c r="W101" s="389"/>
      <c r="X101" s="389"/>
      <c r="Y101" s="389"/>
      <c r="Z101" s="389"/>
      <c r="AA101" s="389"/>
      <c r="AB101" s="403"/>
    </row>
    <row r="102" spans="1:28" s="404" customFormat="1" ht="30" customHeight="1">
      <c r="A102" s="398"/>
      <c r="B102" s="431"/>
      <c r="C102" s="416"/>
      <c r="D102" s="379"/>
      <c r="E102" s="380"/>
      <c r="F102" s="381"/>
      <c r="G102" s="408"/>
      <c r="H102" s="408"/>
      <c r="I102" s="384"/>
      <c r="J102" s="384"/>
      <c r="K102" s="384"/>
      <c r="L102" s="385">
        <f t="shared" si="82"/>
        <v>0</v>
      </c>
      <c r="M102" s="385">
        <f t="shared" si="83"/>
        <v>0</v>
      </c>
      <c r="N102" s="385">
        <f t="shared" si="84"/>
        <v>0</v>
      </c>
      <c r="O102" s="385">
        <f t="shared" si="85"/>
        <v>0</v>
      </c>
      <c r="P102" s="386"/>
      <c r="Q102" s="386"/>
      <c r="R102" s="386"/>
      <c r="S102" s="409"/>
      <c r="T102" s="410"/>
      <c r="U102" s="386"/>
      <c r="V102" s="389"/>
      <c r="W102" s="389"/>
      <c r="X102" s="389"/>
      <c r="Y102" s="389"/>
      <c r="Z102" s="389"/>
      <c r="AA102" s="389"/>
      <c r="AB102" s="403"/>
    </row>
    <row r="103" spans="1:28" s="404" customFormat="1" ht="30" customHeight="1">
      <c r="A103" s="398"/>
      <c r="B103" s="431"/>
      <c r="C103" s="416"/>
      <c r="D103" s="379"/>
      <c r="E103" s="380"/>
      <c r="F103" s="381"/>
      <c r="G103" s="408"/>
      <c r="H103" s="408"/>
      <c r="I103" s="384"/>
      <c r="J103" s="384"/>
      <c r="K103" s="384"/>
      <c r="L103" s="385">
        <f t="shared" si="82"/>
        <v>0</v>
      </c>
      <c r="M103" s="385">
        <f t="shared" si="83"/>
        <v>0</v>
      </c>
      <c r="N103" s="385">
        <f t="shared" si="84"/>
        <v>0</v>
      </c>
      <c r="O103" s="385">
        <f t="shared" si="85"/>
        <v>0</v>
      </c>
      <c r="P103" s="386"/>
      <c r="Q103" s="386"/>
      <c r="R103" s="386"/>
      <c r="S103" s="409"/>
      <c r="T103" s="410"/>
      <c r="U103" s="386"/>
      <c r="V103" s="389"/>
      <c r="W103" s="389"/>
      <c r="X103" s="389"/>
      <c r="Y103" s="389"/>
      <c r="Z103" s="389"/>
      <c r="AA103" s="389"/>
      <c r="AB103" s="403"/>
    </row>
    <row r="104" spans="1:28" s="404" customFormat="1" ht="30" customHeight="1">
      <c r="A104" s="398"/>
      <c r="B104" s="431"/>
      <c r="C104" s="416"/>
      <c r="D104" s="379"/>
      <c r="E104" s="380"/>
      <c r="F104" s="381"/>
      <c r="G104" s="408"/>
      <c r="H104" s="408"/>
      <c r="I104" s="384"/>
      <c r="J104" s="384"/>
      <c r="K104" s="384"/>
      <c r="L104" s="385">
        <f t="shared" si="82"/>
        <v>0</v>
      </c>
      <c r="M104" s="385">
        <f t="shared" si="83"/>
        <v>0</v>
      </c>
      <c r="N104" s="385">
        <f t="shared" si="84"/>
        <v>0</v>
      </c>
      <c r="O104" s="385">
        <f t="shared" si="85"/>
        <v>0</v>
      </c>
      <c r="P104" s="386"/>
      <c r="Q104" s="386"/>
      <c r="R104" s="386"/>
      <c r="S104" s="409"/>
      <c r="T104" s="410"/>
      <c r="U104" s="386"/>
      <c r="V104" s="389"/>
      <c r="W104" s="389"/>
      <c r="X104" s="389"/>
      <c r="Y104" s="389"/>
      <c r="Z104" s="389"/>
      <c r="AA104" s="389"/>
      <c r="AB104" s="403"/>
    </row>
    <row r="105" spans="1:28" s="404" customFormat="1" ht="30" customHeight="1">
      <c r="A105" s="398"/>
      <c r="B105" s="372"/>
      <c r="C105" s="416"/>
      <c r="D105" s="379"/>
      <c r="E105" s="380"/>
      <c r="F105" s="381"/>
      <c r="G105" s="408"/>
      <c r="H105" s="408"/>
      <c r="I105" s="384"/>
      <c r="J105" s="384"/>
      <c r="K105" s="384"/>
      <c r="L105" s="385">
        <f t="shared" si="82"/>
        <v>0</v>
      </c>
      <c r="M105" s="385">
        <f t="shared" si="83"/>
        <v>0</v>
      </c>
      <c r="N105" s="385">
        <f t="shared" si="84"/>
        <v>0</v>
      </c>
      <c r="O105" s="385">
        <f t="shared" si="85"/>
        <v>0</v>
      </c>
      <c r="P105" s="386"/>
      <c r="Q105" s="386"/>
      <c r="R105" s="386"/>
      <c r="S105" s="409"/>
      <c r="T105" s="410"/>
      <c r="U105" s="386"/>
      <c r="V105" s="389"/>
      <c r="W105" s="389"/>
      <c r="X105" s="389"/>
      <c r="Y105" s="389"/>
      <c r="Z105" s="389"/>
      <c r="AA105" s="389"/>
      <c r="AB105" s="403"/>
    </row>
    <row r="106" spans="1:28" s="404" customFormat="1" ht="30" customHeight="1">
      <c r="A106" s="398"/>
      <c r="B106" s="372"/>
      <c r="C106" s="400" t="s">
        <v>52</v>
      </c>
      <c r="D106" s="399"/>
      <c r="E106" s="380"/>
      <c r="F106" s="381" t="s">
        <v>48</v>
      </c>
      <c r="G106" s="413"/>
      <c r="H106" s="413"/>
      <c r="I106" s="381" t="s">
        <v>48</v>
      </c>
      <c r="J106" s="381" t="s">
        <v>48</v>
      </c>
      <c r="K106" s="381" t="s">
        <v>48</v>
      </c>
      <c r="L106" s="385">
        <f>SUM(L93:L105)</f>
        <v>0</v>
      </c>
      <c r="M106" s="385">
        <f>SUM(M93:M105)</f>
        <v>0</v>
      </c>
      <c r="N106" s="385">
        <f>SUM(N93:N105)</f>
        <v>0</v>
      </c>
      <c r="O106" s="385">
        <f>SUM(O93:O105)</f>
        <v>0</v>
      </c>
      <c r="P106" s="385"/>
      <c r="Q106" s="385"/>
      <c r="R106" s="385"/>
      <c r="S106" s="421"/>
      <c r="T106" s="422"/>
      <c r="U106" s="399"/>
      <c r="V106" s="389">
        <f>$AB$11-((N106*24))</f>
        <v>720</v>
      </c>
      <c r="W106" s="380">
        <v>1440</v>
      </c>
      <c r="X106" s="379">
        <v>465.8</v>
      </c>
      <c r="Y106" s="390">
        <f>W106*X106</f>
        <v>670752</v>
      </c>
      <c r="Z106" s="389">
        <f>(Y106*(V106-L106*24))/V106</f>
        <v>670752</v>
      </c>
      <c r="AA106" s="389">
        <f>(Z106/Y106)*100</f>
        <v>100</v>
      </c>
      <c r="AB106" s="403"/>
    </row>
    <row r="107" spans="1:28" s="404" customFormat="1" ht="30" customHeight="1">
      <c r="A107" s="398">
        <v>9</v>
      </c>
      <c r="B107" s="372" t="s">
        <v>510</v>
      </c>
      <c r="C107" s="432" t="s">
        <v>494</v>
      </c>
      <c r="D107" s="379">
        <v>326.17200000000003</v>
      </c>
      <c r="E107" s="380" t="s">
        <v>534</v>
      </c>
      <c r="F107" s="381" t="s">
        <v>48</v>
      </c>
      <c r="G107" s="121">
        <v>43201.321527777778</v>
      </c>
      <c r="H107" s="121">
        <v>43201.657638888886</v>
      </c>
      <c r="I107" s="384"/>
      <c r="J107" s="384"/>
      <c r="K107" s="384"/>
      <c r="L107" s="385">
        <f t="shared" ref="L107" si="86">IF(RIGHT(S107)="T",(+H107-G107),0)</f>
        <v>0</v>
      </c>
      <c r="M107" s="385">
        <f t="shared" ref="M107" si="87">IF(RIGHT(S107)="U",(+H107-G107),0)</f>
        <v>0</v>
      </c>
      <c r="N107" s="385">
        <f t="shared" ref="N107" si="88">IF(RIGHT(S107)="C",(+H107-G107),0)</f>
        <v>0</v>
      </c>
      <c r="O107" s="385">
        <f t="shared" ref="O107" si="89">IF(RIGHT(S107)="D",(+H107-G107),0)</f>
        <v>0.33611111110803904</v>
      </c>
      <c r="P107" s="386"/>
      <c r="Q107" s="386"/>
      <c r="R107" s="386"/>
      <c r="S107" s="11" t="s">
        <v>51</v>
      </c>
      <c r="T107" s="140" t="s">
        <v>1223</v>
      </c>
      <c r="U107" s="386"/>
      <c r="V107" s="389"/>
      <c r="W107" s="389"/>
      <c r="X107" s="389"/>
      <c r="Y107" s="389"/>
      <c r="Z107" s="389"/>
      <c r="AA107" s="389"/>
      <c r="AB107" s="403"/>
    </row>
    <row r="108" spans="1:28" s="404" customFormat="1" ht="30" customHeight="1">
      <c r="A108" s="398"/>
      <c r="B108" s="372"/>
      <c r="C108" s="432"/>
      <c r="D108" s="379"/>
      <c r="E108" s="380"/>
      <c r="F108" s="381"/>
      <c r="G108" s="408"/>
      <c r="H108" s="408"/>
      <c r="I108" s="384"/>
      <c r="J108" s="384"/>
      <c r="K108" s="384"/>
      <c r="L108" s="385">
        <f t="shared" ref="L108:L114" si="90">IF(RIGHT(S108)="T",(+H108-G108),0)</f>
        <v>0</v>
      </c>
      <c r="M108" s="385">
        <f t="shared" ref="M108:M114" si="91">IF(RIGHT(S108)="U",(+H108-G108),0)</f>
        <v>0</v>
      </c>
      <c r="N108" s="385">
        <f t="shared" ref="N108:N114" si="92">IF(RIGHT(S108)="C",(+H108-G108),0)</f>
        <v>0</v>
      </c>
      <c r="O108" s="385">
        <f t="shared" ref="O108:O114" si="93">IF(RIGHT(S108)="D",(+H108-G108),0)</f>
        <v>0</v>
      </c>
      <c r="P108" s="386"/>
      <c r="Q108" s="386"/>
      <c r="R108" s="386"/>
      <c r="S108" s="409"/>
      <c r="T108" s="410"/>
      <c r="U108" s="386"/>
      <c r="V108" s="389"/>
      <c r="W108" s="389"/>
      <c r="X108" s="389"/>
      <c r="Y108" s="389"/>
      <c r="Z108" s="389"/>
      <c r="AA108" s="389"/>
      <c r="AB108" s="403"/>
    </row>
    <row r="109" spans="1:28" s="404" customFormat="1" ht="30" customHeight="1">
      <c r="A109" s="398"/>
      <c r="B109" s="372"/>
      <c r="C109" s="432"/>
      <c r="D109" s="379"/>
      <c r="E109" s="380"/>
      <c r="F109" s="381"/>
      <c r="G109" s="413"/>
      <c r="H109" s="413"/>
      <c r="I109" s="384"/>
      <c r="J109" s="384"/>
      <c r="K109" s="384"/>
      <c r="L109" s="385">
        <f t="shared" si="90"/>
        <v>0</v>
      </c>
      <c r="M109" s="385">
        <f t="shared" si="91"/>
        <v>0</v>
      </c>
      <c r="N109" s="385">
        <f t="shared" si="92"/>
        <v>0</v>
      </c>
      <c r="O109" s="385">
        <f t="shared" si="93"/>
        <v>0</v>
      </c>
      <c r="P109" s="386"/>
      <c r="Q109" s="386"/>
      <c r="R109" s="386"/>
      <c r="S109" s="393"/>
      <c r="T109" s="394"/>
      <c r="U109" s="386"/>
      <c r="V109" s="389"/>
      <c r="W109" s="389"/>
      <c r="X109" s="389"/>
      <c r="Y109" s="389"/>
      <c r="Z109" s="389"/>
      <c r="AA109" s="389"/>
      <c r="AB109" s="403"/>
    </row>
    <row r="110" spans="1:28" s="404" customFormat="1" ht="30" customHeight="1">
      <c r="A110" s="398"/>
      <c r="B110" s="372"/>
      <c r="C110" s="432"/>
      <c r="D110" s="379"/>
      <c r="E110" s="380"/>
      <c r="F110" s="381"/>
      <c r="G110" s="392"/>
      <c r="H110" s="392"/>
      <c r="I110" s="384"/>
      <c r="J110" s="384"/>
      <c r="K110" s="384"/>
      <c r="L110" s="385">
        <f t="shared" si="90"/>
        <v>0</v>
      </c>
      <c r="M110" s="385">
        <f t="shared" si="91"/>
        <v>0</v>
      </c>
      <c r="N110" s="385">
        <f t="shared" si="92"/>
        <v>0</v>
      </c>
      <c r="O110" s="385">
        <f t="shared" si="93"/>
        <v>0</v>
      </c>
      <c r="P110" s="386"/>
      <c r="Q110" s="386"/>
      <c r="R110" s="386"/>
      <c r="S110" s="393"/>
      <c r="T110" s="394"/>
      <c r="U110" s="386"/>
      <c r="V110" s="389"/>
      <c r="W110" s="389"/>
      <c r="X110" s="389"/>
      <c r="Y110" s="389"/>
      <c r="Z110" s="389"/>
      <c r="AA110" s="389"/>
      <c r="AB110" s="403"/>
    </row>
    <row r="111" spans="1:28" s="404" customFormat="1" ht="30" customHeight="1">
      <c r="A111" s="398"/>
      <c r="B111" s="372"/>
      <c r="C111" s="432"/>
      <c r="D111" s="379"/>
      <c r="E111" s="380"/>
      <c r="F111" s="381"/>
      <c r="G111" s="392"/>
      <c r="H111" s="392"/>
      <c r="I111" s="384"/>
      <c r="J111" s="384"/>
      <c r="K111" s="384"/>
      <c r="L111" s="385">
        <f t="shared" si="90"/>
        <v>0</v>
      </c>
      <c r="M111" s="385">
        <f t="shared" si="91"/>
        <v>0</v>
      </c>
      <c r="N111" s="385">
        <f t="shared" si="92"/>
        <v>0</v>
      </c>
      <c r="O111" s="385">
        <f t="shared" si="93"/>
        <v>0</v>
      </c>
      <c r="P111" s="386"/>
      <c r="Q111" s="386"/>
      <c r="R111" s="386"/>
      <c r="S111" s="393"/>
      <c r="T111" s="394"/>
      <c r="U111" s="386"/>
      <c r="V111" s="389"/>
      <c r="W111" s="389"/>
      <c r="X111" s="389"/>
      <c r="Y111" s="389"/>
      <c r="Z111" s="389"/>
      <c r="AA111" s="389"/>
      <c r="AB111" s="403"/>
    </row>
    <row r="112" spans="1:28" s="404" customFormat="1" ht="30" customHeight="1">
      <c r="A112" s="398"/>
      <c r="B112" s="372"/>
      <c r="C112" s="432"/>
      <c r="D112" s="379"/>
      <c r="E112" s="380"/>
      <c r="F112" s="381"/>
      <c r="G112" s="392"/>
      <c r="H112" s="392"/>
      <c r="I112" s="384"/>
      <c r="J112" s="384"/>
      <c r="K112" s="384"/>
      <c r="L112" s="385">
        <f t="shared" si="90"/>
        <v>0</v>
      </c>
      <c r="M112" s="385">
        <f t="shared" si="91"/>
        <v>0</v>
      </c>
      <c r="N112" s="385">
        <f t="shared" si="92"/>
        <v>0</v>
      </c>
      <c r="O112" s="385">
        <f t="shared" si="93"/>
        <v>0</v>
      </c>
      <c r="P112" s="386"/>
      <c r="Q112" s="386"/>
      <c r="R112" s="386"/>
      <c r="S112" s="393"/>
      <c r="T112" s="394"/>
      <c r="U112" s="386"/>
      <c r="V112" s="389"/>
      <c r="W112" s="389"/>
      <c r="X112" s="389"/>
      <c r="Y112" s="389"/>
      <c r="Z112" s="389"/>
      <c r="AA112" s="389"/>
      <c r="AB112" s="403"/>
    </row>
    <row r="113" spans="1:28" s="404" customFormat="1" ht="30" customHeight="1">
      <c r="A113" s="398"/>
      <c r="B113" s="372"/>
      <c r="C113" s="432"/>
      <c r="D113" s="379"/>
      <c r="E113" s="380"/>
      <c r="F113" s="381"/>
      <c r="G113" s="413"/>
      <c r="H113" s="413"/>
      <c r="I113" s="384"/>
      <c r="J113" s="384"/>
      <c r="K113" s="384"/>
      <c r="L113" s="385">
        <f t="shared" si="90"/>
        <v>0</v>
      </c>
      <c r="M113" s="385">
        <f t="shared" si="91"/>
        <v>0</v>
      </c>
      <c r="N113" s="385">
        <f t="shared" si="92"/>
        <v>0</v>
      </c>
      <c r="O113" s="385">
        <f t="shared" si="93"/>
        <v>0</v>
      </c>
      <c r="P113" s="386"/>
      <c r="Q113" s="386"/>
      <c r="R113" s="386"/>
      <c r="S113" s="396"/>
      <c r="T113" s="397"/>
      <c r="U113" s="386"/>
      <c r="V113" s="389"/>
      <c r="W113" s="389"/>
      <c r="X113" s="389"/>
      <c r="Y113" s="389"/>
      <c r="Z113" s="389"/>
      <c r="AA113" s="389"/>
      <c r="AB113" s="403"/>
    </row>
    <row r="114" spans="1:28" s="404" customFormat="1" ht="30" customHeight="1">
      <c r="A114" s="398"/>
      <c r="B114" s="372"/>
      <c r="C114" s="432"/>
      <c r="D114" s="379"/>
      <c r="E114" s="380"/>
      <c r="F114" s="381"/>
      <c r="G114" s="413"/>
      <c r="H114" s="413"/>
      <c r="I114" s="384"/>
      <c r="J114" s="384"/>
      <c r="K114" s="384"/>
      <c r="L114" s="385">
        <f t="shared" si="90"/>
        <v>0</v>
      </c>
      <c r="M114" s="385">
        <f t="shared" si="91"/>
        <v>0</v>
      </c>
      <c r="N114" s="385">
        <f t="shared" si="92"/>
        <v>0</v>
      </c>
      <c r="O114" s="385">
        <f t="shared" si="93"/>
        <v>0</v>
      </c>
      <c r="P114" s="386"/>
      <c r="Q114" s="386"/>
      <c r="R114" s="386"/>
      <c r="S114" s="433"/>
      <c r="T114" s="434"/>
      <c r="U114" s="386"/>
      <c r="V114" s="389"/>
      <c r="W114" s="389"/>
      <c r="X114" s="389"/>
      <c r="Y114" s="389"/>
      <c r="Z114" s="389"/>
      <c r="AA114" s="389"/>
      <c r="AB114" s="403"/>
    </row>
    <row r="115" spans="1:28" s="404" customFormat="1" ht="30" customHeight="1">
      <c r="A115" s="398"/>
      <c r="B115" s="372"/>
      <c r="C115" s="400" t="s">
        <v>52</v>
      </c>
      <c r="D115" s="399"/>
      <c r="E115" s="380"/>
      <c r="F115" s="381" t="s">
        <v>48</v>
      </c>
      <c r="G115" s="413"/>
      <c r="H115" s="413"/>
      <c r="I115" s="381" t="s">
        <v>48</v>
      </c>
      <c r="J115" s="381" t="s">
        <v>48</v>
      </c>
      <c r="K115" s="381" t="s">
        <v>48</v>
      </c>
      <c r="L115" s="385">
        <f>SUM(L107:L114)</f>
        <v>0</v>
      </c>
      <c r="M115" s="385">
        <f>SUM(M107:M114)</f>
        <v>0</v>
      </c>
      <c r="N115" s="385">
        <f>SUM(N107:N114)</f>
        <v>0</v>
      </c>
      <c r="O115" s="385">
        <f>SUM(O107:O114)</f>
        <v>0.33611111110803904</v>
      </c>
      <c r="P115" s="385"/>
      <c r="Q115" s="385"/>
      <c r="R115" s="385"/>
      <c r="S115" s="435"/>
      <c r="T115" s="436"/>
      <c r="U115" s="399"/>
      <c r="V115" s="389">
        <f>$AB$11-((N115*24))</f>
        <v>720</v>
      </c>
      <c r="W115" s="437">
        <v>1447</v>
      </c>
      <c r="X115" s="414">
        <v>326.17200000000003</v>
      </c>
      <c r="Y115" s="438">
        <f>W115*X115</f>
        <v>471970.88400000002</v>
      </c>
      <c r="Z115" s="389">
        <f>(Y115*(V115-L115*24))/V115</f>
        <v>471970.88400000002</v>
      </c>
      <c r="AA115" s="439">
        <f>(Z115/Y115)*100</f>
        <v>100</v>
      </c>
      <c r="AB115" s="403"/>
    </row>
    <row r="116" spans="1:28" s="404" customFormat="1" ht="30" customHeight="1">
      <c r="A116" s="398">
        <v>10</v>
      </c>
      <c r="B116" s="372" t="s">
        <v>511</v>
      </c>
      <c r="C116" s="416" t="s">
        <v>495</v>
      </c>
      <c r="D116" s="379">
        <v>326.17200000000003</v>
      </c>
      <c r="E116" s="380" t="s">
        <v>534</v>
      </c>
      <c r="F116" s="381" t="s">
        <v>48</v>
      </c>
      <c r="G116" s="408"/>
      <c r="H116" s="408"/>
      <c r="I116" s="384"/>
      <c r="J116" s="384"/>
      <c r="K116" s="384"/>
      <c r="L116" s="385">
        <f t="shared" ref="L116" si="94">IF(RIGHT(S116)="T",(+H116-G116),0)</f>
        <v>0</v>
      </c>
      <c r="M116" s="385">
        <f t="shared" ref="M116" si="95">IF(RIGHT(S116)="U",(+H116-G116),0)</f>
        <v>0</v>
      </c>
      <c r="N116" s="385">
        <f t="shared" ref="N116" si="96">IF(RIGHT(S116)="C",(+H116-G116),0)</f>
        <v>0</v>
      </c>
      <c r="O116" s="385">
        <f t="shared" ref="O116" si="97">IF(RIGHT(S116)="D",(+H116-G116),0)</f>
        <v>0</v>
      </c>
      <c r="P116" s="386"/>
      <c r="Q116" s="386"/>
      <c r="R116" s="386"/>
      <c r="S116" s="408"/>
      <c r="T116" s="412"/>
      <c r="U116" s="386"/>
      <c r="V116" s="389"/>
      <c r="W116" s="389"/>
      <c r="X116" s="389"/>
      <c r="Y116" s="389"/>
      <c r="Z116" s="389"/>
      <c r="AA116" s="389"/>
      <c r="AB116" s="403"/>
    </row>
    <row r="117" spans="1:28" s="404" customFormat="1" ht="30" customHeight="1">
      <c r="A117" s="398"/>
      <c r="B117" s="372"/>
      <c r="C117" s="416"/>
      <c r="D117" s="379"/>
      <c r="E117" s="380"/>
      <c r="F117" s="381"/>
      <c r="G117" s="392"/>
      <c r="H117" s="392"/>
      <c r="I117" s="384"/>
      <c r="J117" s="384"/>
      <c r="K117" s="384"/>
      <c r="L117" s="385">
        <f t="shared" ref="L117:L123" si="98">IF(RIGHT(S117)="T",(+H117-G117),0)</f>
        <v>0</v>
      </c>
      <c r="M117" s="385">
        <f t="shared" ref="M117:M123" si="99">IF(RIGHT(S117)="U",(+H117-G117),0)</f>
        <v>0</v>
      </c>
      <c r="N117" s="385">
        <f t="shared" ref="N117:N123" si="100">IF(RIGHT(S117)="C",(+H117-G117),0)</f>
        <v>0</v>
      </c>
      <c r="O117" s="385">
        <f t="shared" ref="O117:O123" si="101">IF(RIGHT(S117)="D",(+H117-G117),0)</f>
        <v>0</v>
      </c>
      <c r="P117" s="386"/>
      <c r="Q117" s="386"/>
      <c r="R117" s="386"/>
      <c r="S117" s="393"/>
      <c r="T117" s="394"/>
      <c r="U117" s="386"/>
      <c r="V117" s="389"/>
      <c r="W117" s="389"/>
      <c r="X117" s="389"/>
      <c r="Y117" s="389"/>
      <c r="Z117" s="389"/>
      <c r="AA117" s="389"/>
      <c r="AB117" s="403"/>
    </row>
    <row r="118" spans="1:28" s="404" customFormat="1" ht="30" customHeight="1">
      <c r="A118" s="398"/>
      <c r="B118" s="372"/>
      <c r="C118" s="416"/>
      <c r="D118" s="379"/>
      <c r="E118" s="380"/>
      <c r="F118" s="381"/>
      <c r="G118" s="392"/>
      <c r="H118" s="392"/>
      <c r="I118" s="384"/>
      <c r="J118" s="384"/>
      <c r="K118" s="384"/>
      <c r="L118" s="385">
        <f t="shared" si="98"/>
        <v>0</v>
      </c>
      <c r="M118" s="385">
        <f t="shared" si="99"/>
        <v>0</v>
      </c>
      <c r="N118" s="385">
        <f t="shared" si="100"/>
        <v>0</v>
      </c>
      <c r="O118" s="385">
        <f t="shared" si="101"/>
        <v>0</v>
      </c>
      <c r="P118" s="386"/>
      <c r="Q118" s="386"/>
      <c r="R118" s="386"/>
      <c r="S118" s="393"/>
      <c r="T118" s="394"/>
      <c r="U118" s="386"/>
      <c r="V118" s="389"/>
      <c r="W118" s="389"/>
      <c r="X118" s="389"/>
      <c r="Y118" s="389"/>
      <c r="Z118" s="389"/>
      <c r="AA118" s="389"/>
      <c r="AB118" s="403"/>
    </row>
    <row r="119" spans="1:28" s="404" customFormat="1" ht="30" customHeight="1">
      <c r="A119" s="398"/>
      <c r="B119" s="372"/>
      <c r="C119" s="416"/>
      <c r="D119" s="379"/>
      <c r="E119" s="380"/>
      <c r="F119" s="381"/>
      <c r="G119" s="392"/>
      <c r="H119" s="392"/>
      <c r="I119" s="384"/>
      <c r="J119" s="384"/>
      <c r="K119" s="384"/>
      <c r="L119" s="385">
        <f t="shared" si="98"/>
        <v>0</v>
      </c>
      <c r="M119" s="385">
        <f t="shared" si="99"/>
        <v>0</v>
      </c>
      <c r="N119" s="385">
        <f t="shared" si="100"/>
        <v>0</v>
      </c>
      <c r="O119" s="385">
        <f t="shared" si="101"/>
        <v>0</v>
      </c>
      <c r="P119" s="386"/>
      <c r="Q119" s="386"/>
      <c r="R119" s="386"/>
      <c r="S119" s="393"/>
      <c r="T119" s="394"/>
      <c r="U119" s="386"/>
      <c r="V119" s="389"/>
      <c r="W119" s="389"/>
      <c r="X119" s="389"/>
      <c r="Y119" s="389"/>
      <c r="Z119" s="389"/>
      <c r="AA119" s="389"/>
      <c r="AB119" s="403"/>
    </row>
    <row r="120" spans="1:28" s="404" customFormat="1" ht="30" customHeight="1">
      <c r="A120" s="398"/>
      <c r="B120" s="372"/>
      <c r="C120" s="416"/>
      <c r="D120" s="379"/>
      <c r="E120" s="380"/>
      <c r="F120" s="381"/>
      <c r="G120" s="392"/>
      <c r="H120" s="392"/>
      <c r="I120" s="384"/>
      <c r="J120" s="384"/>
      <c r="K120" s="384"/>
      <c r="L120" s="385">
        <f t="shared" si="98"/>
        <v>0</v>
      </c>
      <c r="M120" s="385">
        <f t="shared" si="99"/>
        <v>0</v>
      </c>
      <c r="N120" s="385">
        <f t="shared" si="100"/>
        <v>0</v>
      </c>
      <c r="O120" s="385">
        <f t="shared" si="101"/>
        <v>0</v>
      </c>
      <c r="P120" s="386"/>
      <c r="Q120" s="386"/>
      <c r="R120" s="386"/>
      <c r="S120" s="393"/>
      <c r="T120" s="394"/>
      <c r="U120" s="386"/>
      <c r="V120" s="389"/>
      <c r="W120" s="389"/>
      <c r="X120" s="389"/>
      <c r="Y120" s="389"/>
      <c r="Z120" s="389"/>
      <c r="AA120" s="389"/>
      <c r="AB120" s="403"/>
    </row>
    <row r="121" spans="1:28" s="404" customFormat="1" ht="30" customHeight="1">
      <c r="A121" s="398"/>
      <c r="B121" s="372"/>
      <c r="C121" s="416"/>
      <c r="D121" s="379"/>
      <c r="E121" s="380"/>
      <c r="F121" s="381"/>
      <c r="G121" s="392"/>
      <c r="H121" s="392"/>
      <c r="I121" s="384"/>
      <c r="J121" s="384"/>
      <c r="K121" s="384"/>
      <c r="L121" s="385">
        <f t="shared" si="98"/>
        <v>0</v>
      </c>
      <c r="M121" s="385">
        <f t="shared" si="99"/>
        <v>0</v>
      </c>
      <c r="N121" s="385">
        <f t="shared" si="100"/>
        <v>0</v>
      </c>
      <c r="O121" s="385">
        <f t="shared" si="101"/>
        <v>0</v>
      </c>
      <c r="P121" s="386"/>
      <c r="Q121" s="386"/>
      <c r="R121" s="386"/>
      <c r="S121" s="393"/>
      <c r="T121" s="394"/>
      <c r="U121" s="386"/>
      <c r="V121" s="389"/>
      <c r="W121" s="389"/>
      <c r="X121" s="389"/>
      <c r="Y121" s="389"/>
      <c r="Z121" s="389"/>
      <c r="AA121" s="389"/>
      <c r="AB121" s="403"/>
    </row>
    <row r="122" spans="1:28" s="404" customFormat="1" ht="30" customHeight="1">
      <c r="A122" s="398"/>
      <c r="B122" s="372"/>
      <c r="C122" s="416"/>
      <c r="D122" s="379"/>
      <c r="E122" s="380"/>
      <c r="F122" s="381"/>
      <c r="G122" s="392"/>
      <c r="H122" s="392"/>
      <c r="I122" s="384"/>
      <c r="J122" s="384"/>
      <c r="K122" s="384"/>
      <c r="L122" s="385">
        <f t="shared" si="98"/>
        <v>0</v>
      </c>
      <c r="M122" s="385">
        <f t="shared" si="99"/>
        <v>0</v>
      </c>
      <c r="N122" s="385">
        <f t="shared" si="100"/>
        <v>0</v>
      </c>
      <c r="O122" s="385">
        <f t="shared" si="101"/>
        <v>0</v>
      </c>
      <c r="P122" s="386"/>
      <c r="Q122" s="386"/>
      <c r="R122" s="386"/>
      <c r="S122" s="393"/>
      <c r="T122" s="394"/>
      <c r="U122" s="386"/>
      <c r="V122" s="389"/>
      <c r="W122" s="389"/>
      <c r="X122" s="389"/>
      <c r="Y122" s="389"/>
      <c r="Z122" s="389"/>
      <c r="AA122" s="389"/>
      <c r="AB122" s="403"/>
    </row>
    <row r="123" spans="1:28" s="404" customFormat="1" ht="30" customHeight="1">
      <c r="A123" s="398"/>
      <c r="B123" s="372"/>
      <c r="C123" s="416"/>
      <c r="D123" s="379"/>
      <c r="E123" s="380"/>
      <c r="F123" s="381"/>
      <c r="G123" s="413"/>
      <c r="H123" s="413"/>
      <c r="I123" s="384"/>
      <c r="J123" s="384"/>
      <c r="K123" s="384"/>
      <c r="L123" s="385">
        <f t="shared" si="98"/>
        <v>0</v>
      </c>
      <c r="M123" s="385">
        <f t="shared" si="99"/>
        <v>0</v>
      </c>
      <c r="N123" s="385">
        <f t="shared" si="100"/>
        <v>0</v>
      </c>
      <c r="O123" s="385">
        <f t="shared" si="101"/>
        <v>0</v>
      </c>
      <c r="P123" s="386"/>
      <c r="Q123" s="386"/>
      <c r="R123" s="386"/>
      <c r="S123" s="396"/>
      <c r="T123" s="397"/>
      <c r="U123" s="386"/>
      <c r="V123" s="389"/>
      <c r="W123" s="389"/>
      <c r="X123" s="389"/>
      <c r="Y123" s="389"/>
      <c r="Z123" s="389"/>
      <c r="AA123" s="389"/>
      <c r="AB123" s="403"/>
    </row>
    <row r="124" spans="1:28" s="404" customFormat="1" ht="30" customHeight="1">
      <c r="A124" s="398"/>
      <c r="B124" s="372"/>
      <c r="C124" s="400" t="s">
        <v>52</v>
      </c>
      <c r="D124" s="399"/>
      <c r="E124" s="380"/>
      <c r="F124" s="381" t="s">
        <v>48</v>
      </c>
      <c r="G124" s="435"/>
      <c r="H124" s="435"/>
      <c r="I124" s="381" t="s">
        <v>48</v>
      </c>
      <c r="J124" s="381" t="s">
        <v>48</v>
      </c>
      <c r="K124" s="381" t="s">
        <v>48</v>
      </c>
      <c r="L124" s="385">
        <f>SUM(L116:L123)</f>
        <v>0</v>
      </c>
      <c r="M124" s="385">
        <f>SUM(M116:M123)</f>
        <v>0</v>
      </c>
      <c r="N124" s="385">
        <f>SUM(N116:N123)</f>
        <v>0</v>
      </c>
      <c r="O124" s="385">
        <f>SUM(O116:O123)</f>
        <v>0</v>
      </c>
      <c r="P124" s="385"/>
      <c r="Q124" s="385"/>
      <c r="R124" s="385"/>
      <c r="S124" s="421"/>
      <c r="T124" s="422"/>
      <c r="U124" s="399"/>
      <c r="V124" s="389">
        <f>$AB$11-((N124*24))</f>
        <v>720</v>
      </c>
      <c r="W124" s="437">
        <v>1447</v>
      </c>
      <c r="X124" s="414">
        <v>326.17200000000003</v>
      </c>
      <c r="Y124" s="438">
        <f>W124*X124</f>
        <v>471970.88400000002</v>
      </c>
      <c r="Z124" s="389">
        <f>(Y124*(V124-L124*24))/V124</f>
        <v>471970.88400000002</v>
      </c>
      <c r="AA124" s="439">
        <f>(Z124/Y124)*100</f>
        <v>100</v>
      </c>
      <c r="AB124" s="403"/>
    </row>
    <row r="125" spans="1:28" s="404" customFormat="1" ht="53.25" customHeight="1">
      <c r="A125" s="398">
        <v>11</v>
      </c>
      <c r="B125" s="440" t="s">
        <v>1126</v>
      </c>
      <c r="C125" s="440" t="s">
        <v>1127</v>
      </c>
      <c r="D125" s="441">
        <v>158</v>
      </c>
      <c r="E125" s="380" t="s">
        <v>534</v>
      </c>
      <c r="F125" s="381" t="s">
        <v>48</v>
      </c>
      <c r="G125" s="121">
        <v>43196.70416666667</v>
      </c>
      <c r="H125" s="121">
        <v>43196.893055555556</v>
      </c>
      <c r="I125" s="384"/>
      <c r="J125" s="384"/>
      <c r="K125" s="384"/>
      <c r="L125" s="385">
        <f t="shared" ref="L125" si="102">IF(RIGHT(S125)="T",(+H125-G125),0)</f>
        <v>0</v>
      </c>
      <c r="M125" s="385">
        <f t="shared" ref="M125" si="103">IF(RIGHT(S125)="U",(+H125-G125),0)</f>
        <v>0</v>
      </c>
      <c r="N125" s="385">
        <f t="shared" ref="N125" si="104">IF(RIGHT(S125)="C",(+H125-G125),0)</f>
        <v>0.18888888888614019</v>
      </c>
      <c r="O125" s="385">
        <f t="shared" ref="O125" si="105">IF(RIGHT(S125)="D",(+H125-G125),0)</f>
        <v>0</v>
      </c>
      <c r="P125" s="386"/>
      <c r="Q125" s="386"/>
      <c r="R125" s="386"/>
      <c r="S125" s="121" t="s">
        <v>1138</v>
      </c>
      <c r="T125" s="442" t="s">
        <v>1212</v>
      </c>
      <c r="U125" s="386"/>
      <c r="V125" s="389"/>
      <c r="W125" s="389"/>
      <c r="X125" s="389"/>
      <c r="Y125" s="389"/>
      <c r="Z125" s="389"/>
      <c r="AA125" s="389"/>
      <c r="AB125" s="403"/>
    </row>
    <row r="126" spans="1:28" s="404" customFormat="1" ht="42.75" customHeight="1">
      <c r="A126" s="398"/>
      <c r="B126" s="440"/>
      <c r="C126" s="440"/>
      <c r="D126" s="441"/>
      <c r="E126" s="380"/>
      <c r="F126" s="381"/>
      <c r="G126" s="121">
        <v>43210.027083333334</v>
      </c>
      <c r="H126" s="121">
        <v>43210.213194444441</v>
      </c>
      <c r="I126" s="384"/>
      <c r="J126" s="384"/>
      <c r="K126" s="384"/>
      <c r="L126" s="385">
        <f t="shared" ref="L126:L128" si="106">IF(RIGHT(S126)="T",(+H126-G126),0)</f>
        <v>0.18611111110658385</v>
      </c>
      <c r="M126" s="385">
        <f t="shared" ref="M126:M128" si="107">IF(RIGHT(S126)="U",(+H126-G126),0)</f>
        <v>0</v>
      </c>
      <c r="N126" s="385">
        <f t="shared" ref="N126:N128" si="108">IF(RIGHT(S126)="C",(+H126-G126),0)</f>
        <v>0</v>
      </c>
      <c r="O126" s="385">
        <f t="shared" ref="O126:O128" si="109">IF(RIGHT(S126)="D",(+H126-G126),0)</f>
        <v>0</v>
      </c>
      <c r="P126" s="386"/>
      <c r="Q126" s="386"/>
      <c r="R126" s="386"/>
      <c r="S126" s="121" t="s">
        <v>1186</v>
      </c>
      <c r="T126" s="442" t="s">
        <v>1187</v>
      </c>
      <c r="U126" s="386"/>
      <c r="V126" s="389"/>
      <c r="W126" s="389"/>
      <c r="X126" s="389"/>
      <c r="Y126" s="389"/>
      <c r="Z126" s="389"/>
      <c r="AA126" s="389"/>
      <c r="AB126" s="403"/>
    </row>
    <row r="127" spans="1:28" s="404" customFormat="1" ht="15">
      <c r="A127" s="398"/>
      <c r="B127" s="440"/>
      <c r="C127" s="440"/>
      <c r="D127" s="441"/>
      <c r="E127" s="380"/>
      <c r="F127" s="381"/>
      <c r="G127" s="382"/>
      <c r="H127" s="382"/>
      <c r="I127" s="384"/>
      <c r="J127" s="384"/>
      <c r="K127" s="384"/>
      <c r="L127" s="385">
        <f t="shared" si="106"/>
        <v>0</v>
      </c>
      <c r="M127" s="385">
        <f t="shared" si="107"/>
        <v>0</v>
      </c>
      <c r="N127" s="385">
        <f t="shared" si="108"/>
        <v>0</v>
      </c>
      <c r="O127" s="385">
        <f t="shared" si="109"/>
        <v>0</v>
      </c>
      <c r="P127" s="386"/>
      <c r="Q127" s="386"/>
      <c r="R127" s="386"/>
      <c r="S127" s="387"/>
      <c r="T127" s="443"/>
      <c r="U127" s="386"/>
      <c r="V127" s="389"/>
      <c r="W127" s="389"/>
      <c r="X127" s="389"/>
      <c r="Y127" s="389"/>
      <c r="Z127" s="389"/>
      <c r="AA127" s="389"/>
      <c r="AB127" s="403"/>
    </row>
    <row r="128" spans="1:28" s="404" customFormat="1" ht="15">
      <c r="A128" s="398"/>
      <c r="B128" s="440"/>
      <c r="C128" s="440"/>
      <c r="D128" s="441"/>
      <c r="E128" s="380"/>
      <c r="F128" s="381"/>
      <c r="G128" s="383"/>
      <c r="H128" s="382"/>
      <c r="I128" s="384"/>
      <c r="J128" s="384"/>
      <c r="K128" s="384"/>
      <c r="L128" s="385">
        <f t="shared" si="106"/>
        <v>0</v>
      </c>
      <c r="M128" s="385">
        <f t="shared" si="107"/>
        <v>0</v>
      </c>
      <c r="N128" s="385">
        <f t="shared" si="108"/>
        <v>0</v>
      </c>
      <c r="O128" s="385">
        <f t="shared" si="109"/>
        <v>0</v>
      </c>
      <c r="P128" s="386"/>
      <c r="Q128" s="386"/>
      <c r="R128" s="386"/>
      <c r="S128" s="387"/>
      <c r="T128" s="388"/>
      <c r="U128" s="386"/>
      <c r="V128" s="389"/>
      <c r="W128" s="389"/>
      <c r="X128" s="389"/>
      <c r="Y128" s="389"/>
      <c r="Z128" s="389"/>
      <c r="AA128" s="389"/>
      <c r="AB128" s="403"/>
    </row>
    <row r="129" spans="1:28" s="404" customFormat="1" ht="15">
      <c r="A129" s="398"/>
      <c r="B129" s="440"/>
      <c r="C129" s="440"/>
      <c r="D129" s="441"/>
      <c r="E129" s="380"/>
      <c r="F129" s="381"/>
      <c r="G129" s="382"/>
      <c r="H129" s="382"/>
      <c r="I129" s="384"/>
      <c r="J129" s="384"/>
      <c r="K129" s="384"/>
      <c r="L129" s="385">
        <f t="shared" ref="L129:L130" si="110">IF(RIGHT(S129)="T",(+H129-G129),0)</f>
        <v>0</v>
      </c>
      <c r="M129" s="385">
        <f t="shared" ref="M129:M130" si="111">IF(RIGHT(S129)="U",(+H129-G129),0)</f>
        <v>0</v>
      </c>
      <c r="N129" s="385">
        <f t="shared" ref="N129:N130" si="112">IF(RIGHT(S129)="C",(+H129-G129),0)</f>
        <v>0</v>
      </c>
      <c r="O129" s="385">
        <f t="shared" ref="O129:O130" si="113">IF(RIGHT(S129)="D",(+H129-G129),0)</f>
        <v>0</v>
      </c>
      <c r="P129" s="386"/>
      <c r="Q129" s="386"/>
      <c r="R129" s="386"/>
      <c r="S129" s="387"/>
      <c r="T129" s="388"/>
      <c r="U129" s="386"/>
      <c r="V129" s="389"/>
      <c r="W129" s="389"/>
      <c r="X129" s="389"/>
      <c r="Y129" s="389"/>
      <c r="Z129" s="389"/>
      <c r="AA129" s="389"/>
      <c r="AB129" s="403"/>
    </row>
    <row r="130" spans="1:28" s="404" customFormat="1" ht="15">
      <c r="A130" s="398"/>
      <c r="B130" s="440"/>
      <c r="C130" s="440"/>
      <c r="D130" s="441"/>
      <c r="E130" s="380"/>
      <c r="F130" s="381"/>
      <c r="G130" s="382"/>
      <c r="H130" s="382"/>
      <c r="I130" s="384"/>
      <c r="J130" s="384"/>
      <c r="K130" s="384"/>
      <c r="L130" s="385">
        <f t="shared" si="110"/>
        <v>0</v>
      </c>
      <c r="M130" s="385">
        <f t="shared" si="111"/>
        <v>0</v>
      </c>
      <c r="N130" s="385">
        <f t="shared" si="112"/>
        <v>0</v>
      </c>
      <c r="O130" s="385">
        <f t="shared" si="113"/>
        <v>0</v>
      </c>
      <c r="P130" s="386"/>
      <c r="Q130" s="386"/>
      <c r="R130" s="386"/>
      <c r="S130" s="382"/>
      <c r="T130" s="417"/>
      <c r="U130" s="386"/>
      <c r="V130" s="389"/>
      <c r="W130" s="389"/>
      <c r="X130" s="389"/>
      <c r="Y130" s="389"/>
      <c r="Z130" s="389"/>
      <c r="AA130" s="389"/>
      <c r="AB130" s="403"/>
    </row>
    <row r="131" spans="1:28" s="404" customFormat="1" ht="30" customHeight="1">
      <c r="A131" s="398"/>
      <c r="B131" s="372"/>
      <c r="C131" s="400" t="s">
        <v>52</v>
      </c>
      <c r="D131" s="399"/>
      <c r="E131" s="380"/>
      <c r="F131" s="381" t="s">
        <v>48</v>
      </c>
      <c r="G131" s="413"/>
      <c r="H131" s="413"/>
      <c r="I131" s="381" t="s">
        <v>48</v>
      </c>
      <c r="J131" s="381" t="s">
        <v>48</v>
      </c>
      <c r="K131" s="381" t="s">
        <v>48</v>
      </c>
      <c r="L131" s="385">
        <f>SUM(L125:L130)</f>
        <v>0.18611111110658385</v>
      </c>
      <c r="M131" s="385">
        <f>SUM(M125:M130)</f>
        <v>0</v>
      </c>
      <c r="N131" s="385">
        <f>SUM(N125:N130)</f>
        <v>0.18888888888614019</v>
      </c>
      <c r="O131" s="385">
        <f>SUM(O125:O130)</f>
        <v>0</v>
      </c>
      <c r="P131" s="385"/>
      <c r="Q131" s="385"/>
      <c r="R131" s="385"/>
      <c r="S131" s="421"/>
      <c r="T131" s="422"/>
      <c r="U131" s="399"/>
      <c r="V131" s="389">
        <f>$AB$11-((N131*24))</f>
        <v>715.46666666673264</v>
      </c>
      <c r="W131" s="380">
        <v>1393</v>
      </c>
      <c r="X131" s="379">
        <v>158</v>
      </c>
      <c r="Y131" s="390">
        <f t="shared" ref="Y131" si="114">W131*X131</f>
        <v>220094</v>
      </c>
      <c r="Z131" s="389">
        <f>(Y131*(V131-L131*24))/V131</f>
        <v>218719.9506150168</v>
      </c>
      <c r="AA131" s="389">
        <f t="shared" ref="AA131" si="115">(Z131/Y131)*100</f>
        <v>99.375698844592222</v>
      </c>
      <c r="AB131" s="403"/>
    </row>
    <row r="132" spans="1:28" s="404" customFormat="1" ht="48.75" customHeight="1">
      <c r="A132" s="398">
        <v>12</v>
      </c>
      <c r="B132" s="440" t="s">
        <v>1141</v>
      </c>
      <c r="C132" s="440" t="s">
        <v>1142</v>
      </c>
      <c r="D132" s="441">
        <v>327</v>
      </c>
      <c r="E132" s="380" t="s">
        <v>534</v>
      </c>
      <c r="F132" s="381" t="s">
        <v>48</v>
      </c>
      <c r="G132" s="121">
        <v>43210.027083333334</v>
      </c>
      <c r="H132" s="121">
        <v>43210.200694444444</v>
      </c>
      <c r="I132" s="384"/>
      <c r="J132" s="384"/>
      <c r="K132" s="384"/>
      <c r="L132" s="385">
        <f>IF(RIGHT(S132)="T",(+H129-G129),0)</f>
        <v>0</v>
      </c>
      <c r="M132" s="385">
        <f>IF(RIGHT(S132)="U",(+H129-G129),0)</f>
        <v>0</v>
      </c>
      <c r="N132" s="385">
        <f>IF(RIGHT(S132)="C",(+H129-G129),0)</f>
        <v>0</v>
      </c>
      <c r="O132" s="385">
        <f>IF(RIGHT(S132)="D",(+H129-G129),0)</f>
        <v>0</v>
      </c>
      <c r="P132" s="386"/>
      <c r="Q132" s="386"/>
      <c r="R132" s="386"/>
      <c r="S132" s="121" t="s">
        <v>1186</v>
      </c>
      <c r="T132" s="442" t="s">
        <v>1187</v>
      </c>
      <c r="U132" s="386"/>
      <c r="V132" s="389"/>
      <c r="W132" s="389"/>
      <c r="X132" s="389"/>
      <c r="Y132" s="389"/>
      <c r="Z132" s="389"/>
      <c r="AA132" s="389"/>
      <c r="AB132" s="403"/>
    </row>
    <row r="133" spans="1:28" s="404" customFormat="1" ht="32.25" customHeight="1">
      <c r="A133" s="398"/>
      <c r="B133" s="440"/>
      <c r="C133" s="440"/>
      <c r="D133" s="441"/>
      <c r="E133" s="380"/>
      <c r="F133" s="381"/>
      <c r="G133" s="121">
        <v>43212.553472222222</v>
      </c>
      <c r="H133" s="121">
        <v>43212.59375</v>
      </c>
      <c r="I133" s="384"/>
      <c r="J133" s="384"/>
      <c r="K133" s="384"/>
      <c r="L133" s="385">
        <f t="shared" ref="L133:L134" si="116">IF(RIGHT(S133)="T",(+H133-G133),0)</f>
        <v>4.0277777778101154E-2</v>
      </c>
      <c r="M133" s="385">
        <f t="shared" ref="M133:M134" si="117">IF(RIGHT(S133)="U",(+H133-G133),0)</f>
        <v>0</v>
      </c>
      <c r="N133" s="385">
        <f t="shared" ref="N133:N134" si="118">IF(RIGHT(S133)="C",(+H133-G133),0)</f>
        <v>0</v>
      </c>
      <c r="O133" s="385">
        <f t="shared" ref="O133:O134" si="119">IF(RIGHT(S133)="D",(+H133-G133),0)</f>
        <v>0</v>
      </c>
      <c r="P133" s="386"/>
      <c r="Q133" s="386"/>
      <c r="R133" s="386"/>
      <c r="S133" s="121" t="s">
        <v>1093</v>
      </c>
      <c r="T133" s="442" t="s">
        <v>1214</v>
      </c>
      <c r="U133" s="386"/>
      <c r="V133" s="389"/>
      <c r="W133" s="389"/>
      <c r="X133" s="389"/>
      <c r="Y133" s="389"/>
      <c r="Z133" s="389"/>
      <c r="AA133" s="389"/>
      <c r="AB133" s="403"/>
    </row>
    <row r="134" spans="1:28" s="404" customFormat="1" ht="15">
      <c r="A134" s="398"/>
      <c r="B134" s="440"/>
      <c r="C134" s="440"/>
      <c r="D134" s="441"/>
      <c r="E134" s="380"/>
      <c r="F134" s="381"/>
      <c r="G134" s="395"/>
      <c r="H134" s="395"/>
      <c r="I134" s="384"/>
      <c r="J134" s="384"/>
      <c r="K134" s="384"/>
      <c r="L134" s="385">
        <f t="shared" si="116"/>
        <v>0</v>
      </c>
      <c r="M134" s="385">
        <f t="shared" si="117"/>
        <v>0</v>
      </c>
      <c r="N134" s="385">
        <f t="shared" si="118"/>
        <v>0</v>
      </c>
      <c r="O134" s="385">
        <f t="shared" si="119"/>
        <v>0</v>
      </c>
      <c r="P134" s="386"/>
      <c r="Q134" s="386"/>
      <c r="R134" s="386"/>
      <c r="S134" s="396"/>
      <c r="T134" s="397"/>
      <c r="U134" s="386"/>
      <c r="V134" s="389"/>
      <c r="W134" s="389"/>
      <c r="X134" s="389"/>
      <c r="Y134" s="389"/>
      <c r="Z134" s="389"/>
      <c r="AA134" s="389"/>
      <c r="AB134" s="403"/>
    </row>
    <row r="135" spans="1:28" s="404" customFormat="1" ht="30" customHeight="1">
      <c r="A135" s="398"/>
      <c r="B135" s="372"/>
      <c r="C135" s="393" t="s">
        <v>52</v>
      </c>
      <c r="D135" s="399"/>
      <c r="E135" s="380"/>
      <c r="F135" s="381" t="s">
        <v>48</v>
      </c>
      <c r="G135" s="430"/>
      <c r="H135" s="430"/>
      <c r="I135" s="381" t="s">
        <v>48</v>
      </c>
      <c r="J135" s="381" t="s">
        <v>48</v>
      </c>
      <c r="K135" s="381" t="s">
        <v>48</v>
      </c>
      <c r="L135" s="385">
        <f>SUM(L132:L134)</f>
        <v>4.0277777778101154E-2</v>
      </c>
      <c r="M135" s="385">
        <f>SUM(M132:M134)</f>
        <v>0</v>
      </c>
      <c r="N135" s="385">
        <f>SUM(N132:N134)</f>
        <v>0</v>
      </c>
      <c r="O135" s="385">
        <f>SUM(O132:O134)</f>
        <v>0</v>
      </c>
      <c r="P135" s="385"/>
      <c r="Q135" s="385"/>
      <c r="R135" s="385"/>
      <c r="S135" s="421"/>
      <c r="T135" s="422"/>
      <c r="U135" s="399"/>
      <c r="V135" s="389">
        <f>$AB$11-((N135*24))</f>
        <v>720</v>
      </c>
      <c r="W135" s="380">
        <v>1393</v>
      </c>
      <c r="X135" s="379">
        <v>327</v>
      </c>
      <c r="Y135" s="390">
        <f t="shared" ref="Y135" si="120">W135*X135</f>
        <v>455511</v>
      </c>
      <c r="Z135" s="389">
        <f>(Y135*(V135-L135*24))/V135</f>
        <v>454899.43430555065</v>
      </c>
      <c r="AA135" s="389">
        <f t="shared" ref="AA135" si="121">(Z135/Y135)*100</f>
        <v>99.865740740739668</v>
      </c>
      <c r="AB135" s="403"/>
    </row>
    <row r="136" spans="1:28" s="404" customFormat="1" ht="42" customHeight="1">
      <c r="A136" s="398">
        <v>13</v>
      </c>
      <c r="B136" s="440" t="s">
        <v>1144</v>
      </c>
      <c r="C136" s="440" t="s">
        <v>1143</v>
      </c>
      <c r="D136" s="441">
        <v>122.5</v>
      </c>
      <c r="E136" s="380" t="s">
        <v>534</v>
      </c>
      <c r="F136" s="381" t="s">
        <v>48</v>
      </c>
      <c r="G136" s="121">
        <v>43197.661111111112</v>
      </c>
      <c r="H136" s="121">
        <v>43197.731944444444</v>
      </c>
      <c r="I136" s="384"/>
      <c r="J136" s="384"/>
      <c r="K136" s="384"/>
      <c r="L136" s="385">
        <f t="shared" ref="L136:L138" si="122">IF(RIGHT(S136)="T",(+H136-G136),0)</f>
        <v>7.0833333331393078E-2</v>
      </c>
      <c r="M136" s="385">
        <f t="shared" ref="M136:M138" si="123">IF(RIGHT(S136)="U",(+H136-G136),0)</f>
        <v>0</v>
      </c>
      <c r="N136" s="385">
        <f t="shared" ref="N136:N138" si="124">IF(RIGHT(S136)="C",(+H136-G136),0)</f>
        <v>0</v>
      </c>
      <c r="O136" s="385">
        <f t="shared" ref="O136:O138" si="125">IF(RIGHT(S136)="D",(+H136-G136),0)</f>
        <v>0</v>
      </c>
      <c r="P136" s="386"/>
      <c r="Q136" s="386"/>
      <c r="R136" s="386"/>
      <c r="S136" s="11" t="s">
        <v>468</v>
      </c>
      <c r="T136" s="140" t="s">
        <v>1184</v>
      </c>
      <c r="U136" s="386"/>
      <c r="V136" s="389"/>
      <c r="W136" s="389"/>
      <c r="X136" s="389"/>
      <c r="Y136" s="389"/>
      <c r="Z136" s="389"/>
      <c r="AA136" s="389"/>
      <c r="AB136" s="403"/>
    </row>
    <row r="137" spans="1:28" s="404" customFormat="1" ht="34.5" customHeight="1">
      <c r="A137" s="398"/>
      <c r="B137" s="440"/>
      <c r="C137" s="440"/>
      <c r="D137" s="441"/>
      <c r="E137" s="380"/>
      <c r="F137" s="381"/>
      <c r="G137" s="121">
        <v>43201.802083333336</v>
      </c>
      <c r="H137" s="121">
        <v>43203.818055555559</v>
      </c>
      <c r="I137" s="384"/>
      <c r="J137" s="384"/>
      <c r="K137" s="384"/>
      <c r="L137" s="385">
        <f t="shared" si="122"/>
        <v>0</v>
      </c>
      <c r="M137" s="385">
        <f t="shared" si="123"/>
        <v>0</v>
      </c>
      <c r="N137" s="385">
        <f t="shared" si="124"/>
        <v>2.015972222223354</v>
      </c>
      <c r="O137" s="385">
        <f t="shared" si="125"/>
        <v>0</v>
      </c>
      <c r="P137" s="386"/>
      <c r="Q137" s="386"/>
      <c r="R137" s="386"/>
      <c r="S137" s="121" t="s">
        <v>1138</v>
      </c>
      <c r="T137" s="442" t="s">
        <v>1185</v>
      </c>
      <c r="U137" s="386"/>
      <c r="V137" s="389"/>
      <c r="W137" s="389"/>
      <c r="X137" s="389"/>
      <c r="Y137" s="389"/>
      <c r="Z137" s="389"/>
      <c r="AA137" s="389"/>
      <c r="AB137" s="403"/>
    </row>
    <row r="138" spans="1:28" s="404" customFormat="1" ht="46.5" customHeight="1">
      <c r="A138" s="398"/>
      <c r="B138" s="440"/>
      <c r="C138" s="440"/>
      <c r="D138" s="441"/>
      <c r="E138" s="380"/>
      <c r="F138" s="381"/>
      <c r="G138" s="121">
        <v>43210.027083333334</v>
      </c>
      <c r="H138" s="121">
        <v>43214.84375</v>
      </c>
      <c r="I138" s="384"/>
      <c r="J138" s="384"/>
      <c r="K138" s="384"/>
      <c r="L138" s="385">
        <f t="shared" si="122"/>
        <v>4.8166666666656965</v>
      </c>
      <c r="M138" s="385">
        <f t="shared" si="123"/>
        <v>0</v>
      </c>
      <c r="N138" s="385">
        <f t="shared" si="124"/>
        <v>0</v>
      </c>
      <c r="O138" s="385">
        <f t="shared" si="125"/>
        <v>0</v>
      </c>
      <c r="P138" s="386"/>
      <c r="Q138" s="386"/>
      <c r="R138" s="386"/>
      <c r="S138" s="121" t="s">
        <v>1186</v>
      </c>
      <c r="T138" s="442" t="s">
        <v>1187</v>
      </c>
      <c r="U138" s="386"/>
      <c r="V138" s="389"/>
      <c r="W138" s="389"/>
      <c r="X138" s="389"/>
      <c r="Y138" s="389"/>
      <c r="Z138" s="389"/>
      <c r="AA138" s="389"/>
      <c r="AB138" s="403"/>
    </row>
    <row r="139" spans="1:28" s="404" customFormat="1" ht="30" customHeight="1">
      <c r="A139" s="398"/>
      <c r="B139" s="372"/>
      <c r="C139" s="393" t="s">
        <v>52</v>
      </c>
      <c r="D139" s="399"/>
      <c r="E139" s="380"/>
      <c r="F139" s="381" t="s">
        <v>48</v>
      </c>
      <c r="G139" s="430"/>
      <c r="H139" s="430"/>
      <c r="I139" s="381" t="s">
        <v>48</v>
      </c>
      <c r="J139" s="381" t="s">
        <v>48</v>
      </c>
      <c r="K139" s="381" t="s">
        <v>48</v>
      </c>
      <c r="L139" s="385">
        <f>SUM(L136:L138)</f>
        <v>4.8874999999970896</v>
      </c>
      <c r="M139" s="385">
        <f>SUM(M136:M138)</f>
        <v>0</v>
      </c>
      <c r="N139" s="385">
        <f>SUM(N136:N138)</f>
        <v>2.015972222223354</v>
      </c>
      <c r="O139" s="385">
        <f>SUM(O136:O138)</f>
        <v>0</v>
      </c>
      <c r="P139" s="385"/>
      <c r="Q139" s="385"/>
      <c r="R139" s="385"/>
      <c r="S139" s="421"/>
      <c r="T139" s="422"/>
      <c r="U139" s="399"/>
      <c r="V139" s="389">
        <f>$AB$11-((N139*24))</f>
        <v>671.6166666666395</v>
      </c>
      <c r="W139" s="380">
        <v>1393</v>
      </c>
      <c r="X139" s="379">
        <v>122.5</v>
      </c>
      <c r="Y139" s="390">
        <f t="shared" ref="Y139" si="126">W139*X139</f>
        <v>170642.5</v>
      </c>
      <c r="Z139" s="389">
        <f>(Y139*(V139-L139*24))/V139</f>
        <v>140839.24132071037</v>
      </c>
      <c r="AA139" s="389">
        <f t="shared" ref="AA139" si="127">(Z139/Y139)*100</f>
        <v>82.534680001002314</v>
      </c>
      <c r="AB139" s="403"/>
    </row>
    <row r="140" spans="1:28" s="404" customFormat="1" ht="47.25" customHeight="1">
      <c r="A140" s="398">
        <v>14</v>
      </c>
      <c r="B140" s="393" t="s">
        <v>1130</v>
      </c>
      <c r="C140" s="393" t="s">
        <v>1131</v>
      </c>
      <c r="D140" s="379">
        <v>51</v>
      </c>
      <c r="E140" s="380" t="s">
        <v>534</v>
      </c>
      <c r="F140" s="381" t="s">
        <v>48</v>
      </c>
      <c r="G140" s="121">
        <v>43210.027083333334</v>
      </c>
      <c r="H140" s="121">
        <v>43210.23333333333</v>
      </c>
      <c r="I140" s="384"/>
      <c r="J140" s="384"/>
      <c r="K140" s="384"/>
      <c r="L140" s="385">
        <f t="shared" ref="L140:L142" si="128">IF(RIGHT(S140)="T",(+H140-G140),0)</f>
        <v>0.20624999999563443</v>
      </c>
      <c r="M140" s="385">
        <f t="shared" ref="M140:M142" si="129">IF(RIGHT(S140)="U",(+H140-G140),0)</f>
        <v>0</v>
      </c>
      <c r="N140" s="385">
        <f t="shared" ref="N140:N142" si="130">IF(RIGHT(S140)="C",(+H140-G140),0)</f>
        <v>0</v>
      </c>
      <c r="O140" s="385">
        <f t="shared" ref="O140:O142" si="131">IF(RIGHT(S140)="D",(+H140-G140),0)</f>
        <v>0</v>
      </c>
      <c r="P140" s="386"/>
      <c r="Q140" s="386"/>
      <c r="R140" s="386"/>
      <c r="S140" s="121" t="s">
        <v>1186</v>
      </c>
      <c r="T140" s="442" t="s">
        <v>1187</v>
      </c>
      <c r="U140" s="386"/>
      <c r="V140" s="389"/>
      <c r="W140" s="389"/>
      <c r="X140" s="389"/>
      <c r="Y140" s="389"/>
      <c r="Z140" s="389"/>
      <c r="AA140" s="389"/>
      <c r="AB140" s="403"/>
    </row>
    <row r="141" spans="1:28" s="404" customFormat="1" ht="15">
      <c r="A141" s="398"/>
      <c r="B141" s="372"/>
      <c r="C141" s="393"/>
      <c r="D141" s="379"/>
      <c r="E141" s="380"/>
      <c r="F141" s="381"/>
      <c r="G141" s="395"/>
      <c r="H141" s="395"/>
      <c r="I141" s="384"/>
      <c r="J141" s="384"/>
      <c r="K141" s="384"/>
      <c r="L141" s="385">
        <f t="shared" si="128"/>
        <v>0</v>
      </c>
      <c r="M141" s="385">
        <f t="shared" si="129"/>
        <v>0</v>
      </c>
      <c r="N141" s="385">
        <f t="shared" si="130"/>
        <v>0</v>
      </c>
      <c r="O141" s="385">
        <f t="shared" si="131"/>
        <v>0</v>
      </c>
      <c r="P141" s="386"/>
      <c r="Q141" s="386"/>
      <c r="R141" s="386"/>
      <c r="S141" s="429"/>
      <c r="T141" s="397"/>
      <c r="U141" s="386"/>
      <c r="V141" s="389"/>
      <c r="W141" s="389"/>
      <c r="X141" s="389"/>
      <c r="Y141" s="389"/>
      <c r="Z141" s="389"/>
      <c r="AA141" s="389"/>
      <c r="AB141" s="403"/>
    </row>
    <row r="142" spans="1:28" s="404" customFormat="1" ht="15">
      <c r="A142" s="398"/>
      <c r="B142" s="372"/>
      <c r="C142" s="393"/>
      <c r="D142" s="379"/>
      <c r="E142" s="380"/>
      <c r="F142" s="381"/>
      <c r="G142" s="395"/>
      <c r="H142" s="395"/>
      <c r="I142" s="384"/>
      <c r="J142" s="384"/>
      <c r="K142" s="384"/>
      <c r="L142" s="385">
        <f t="shared" si="128"/>
        <v>0</v>
      </c>
      <c r="M142" s="385">
        <f t="shared" si="129"/>
        <v>0</v>
      </c>
      <c r="N142" s="385">
        <f t="shared" si="130"/>
        <v>0</v>
      </c>
      <c r="O142" s="385">
        <f t="shared" si="131"/>
        <v>0</v>
      </c>
      <c r="P142" s="386"/>
      <c r="Q142" s="386"/>
      <c r="R142" s="386"/>
      <c r="S142" s="396"/>
      <c r="T142" s="397"/>
      <c r="U142" s="386"/>
      <c r="V142" s="389"/>
      <c r="W142" s="389"/>
      <c r="X142" s="389"/>
      <c r="Y142" s="389"/>
      <c r="Z142" s="389"/>
      <c r="AA142" s="389"/>
      <c r="AB142" s="403"/>
    </row>
    <row r="143" spans="1:28" s="404" customFormat="1" ht="30" customHeight="1">
      <c r="A143" s="398"/>
      <c r="B143" s="372"/>
      <c r="C143" s="393" t="s">
        <v>52</v>
      </c>
      <c r="D143" s="399"/>
      <c r="E143" s="380"/>
      <c r="F143" s="381" t="s">
        <v>48</v>
      </c>
      <c r="G143" s="430"/>
      <c r="H143" s="430"/>
      <c r="I143" s="381" t="s">
        <v>48</v>
      </c>
      <c r="J143" s="381" t="s">
        <v>48</v>
      </c>
      <c r="K143" s="381" t="s">
        <v>48</v>
      </c>
      <c r="L143" s="385">
        <f>SUM(L140:L142)</f>
        <v>0.20624999999563443</v>
      </c>
      <c r="M143" s="385">
        <f>SUM(M140:M142)</f>
        <v>0</v>
      </c>
      <c r="N143" s="385">
        <f>SUM(N140:N142)</f>
        <v>0</v>
      </c>
      <c r="O143" s="385">
        <f>SUM(O140:O142)</f>
        <v>0</v>
      </c>
      <c r="P143" s="385"/>
      <c r="Q143" s="385"/>
      <c r="R143" s="385"/>
      <c r="S143" s="421"/>
      <c r="T143" s="422"/>
      <c r="U143" s="399"/>
      <c r="V143" s="389">
        <f>$AB$11-((N143*24))</f>
        <v>720</v>
      </c>
      <c r="W143" s="380">
        <v>1393</v>
      </c>
      <c r="X143" s="379">
        <v>51</v>
      </c>
      <c r="Y143" s="390">
        <f t="shared" ref="Y143" si="132">W143*X143</f>
        <v>71043</v>
      </c>
      <c r="Z143" s="389">
        <f>(Y143*(V143-L143*24))/V143</f>
        <v>70554.579375010333</v>
      </c>
      <c r="AA143" s="389">
        <f t="shared" ref="AA143" si="133">(Z143/Y143)*100</f>
        <v>99.312500000014552</v>
      </c>
      <c r="AB143" s="403"/>
    </row>
    <row r="144" spans="1:28" s="404" customFormat="1" ht="40.5" customHeight="1">
      <c r="A144" s="398">
        <v>15</v>
      </c>
      <c r="B144" s="440" t="s">
        <v>1146</v>
      </c>
      <c r="C144" s="440" t="s">
        <v>1145</v>
      </c>
      <c r="D144" s="441">
        <v>331.95800000000003</v>
      </c>
      <c r="E144" s="380" t="s">
        <v>534</v>
      </c>
      <c r="F144" s="381" t="s">
        <v>48</v>
      </c>
      <c r="G144" s="121">
        <v>43196.70416666667</v>
      </c>
      <c r="H144" s="121">
        <v>43196.713194444441</v>
      </c>
      <c r="I144" s="384"/>
      <c r="J144" s="384"/>
      <c r="K144" s="384"/>
      <c r="L144" s="385">
        <f t="shared" ref="L144:L147" si="134">IF(RIGHT(S144)="T",(+H144-G144),0)</f>
        <v>0</v>
      </c>
      <c r="M144" s="385">
        <f t="shared" ref="M144:M147" si="135">IF(RIGHT(S144)="U",(+H144-G144),0)</f>
        <v>0</v>
      </c>
      <c r="N144" s="385">
        <f t="shared" ref="N144:N147" si="136">IF(RIGHT(S144)="C",(+H144-G144),0)</f>
        <v>9.0277777708251961E-3</v>
      </c>
      <c r="O144" s="385">
        <f t="shared" ref="O144:O147" si="137">IF(RIGHT(S144)="D",(+H144-G144),0)</f>
        <v>0</v>
      </c>
      <c r="P144" s="386"/>
      <c r="Q144" s="386"/>
      <c r="R144" s="386"/>
      <c r="S144" s="121" t="s">
        <v>1138</v>
      </c>
      <c r="T144" s="442" t="s">
        <v>1219</v>
      </c>
      <c r="U144" s="386"/>
      <c r="V144" s="389"/>
      <c r="W144" s="389"/>
      <c r="X144" s="389"/>
      <c r="Y144" s="389"/>
      <c r="Z144" s="389"/>
      <c r="AA144" s="389"/>
      <c r="AB144" s="403"/>
    </row>
    <row r="145" spans="1:44" s="404" customFormat="1" ht="52.5" customHeight="1">
      <c r="A145" s="398"/>
      <c r="B145" s="440"/>
      <c r="C145" s="440"/>
      <c r="D145" s="441"/>
      <c r="E145" s="380"/>
      <c r="F145" s="381"/>
      <c r="G145" s="121">
        <v>43206.813194444447</v>
      </c>
      <c r="H145" s="121">
        <v>43206.922222222223</v>
      </c>
      <c r="I145" s="384"/>
      <c r="J145" s="384"/>
      <c r="K145" s="384"/>
      <c r="L145" s="385">
        <f t="shared" ref="L145" si="138">IF(RIGHT(S145)="T",(+H145-G145),0)</f>
        <v>0.10902777777664596</v>
      </c>
      <c r="M145" s="385">
        <f t="shared" ref="M145" si="139">IF(RIGHT(S145)="U",(+H145-G145),0)</f>
        <v>0</v>
      </c>
      <c r="N145" s="385">
        <f t="shared" ref="N145" si="140">IF(RIGHT(S145)="C",(+H145-G145),0)</f>
        <v>0</v>
      </c>
      <c r="O145" s="385">
        <f t="shared" ref="O145" si="141">IF(RIGHT(S145)="D",(+H145-G145),0)</f>
        <v>0</v>
      </c>
      <c r="P145" s="386"/>
      <c r="Q145" s="386"/>
      <c r="R145" s="386"/>
      <c r="S145" s="121" t="s">
        <v>1215</v>
      </c>
      <c r="T145" s="442" t="s">
        <v>1220</v>
      </c>
      <c r="U145" s="386"/>
      <c r="V145" s="389"/>
      <c r="W145" s="389"/>
      <c r="X145" s="389"/>
      <c r="Y145" s="389"/>
      <c r="Z145" s="389"/>
      <c r="AA145" s="389"/>
      <c r="AB145" s="403"/>
    </row>
    <row r="146" spans="1:44" s="404" customFormat="1" ht="47.25" customHeight="1">
      <c r="A146" s="398"/>
      <c r="B146" s="440"/>
      <c r="C146" s="440"/>
      <c r="D146" s="441"/>
      <c r="E146" s="380"/>
      <c r="F146" s="381"/>
      <c r="G146" s="121">
        <v>43210.027083333334</v>
      </c>
      <c r="H146" s="121">
        <v>43214.864583333336</v>
      </c>
      <c r="I146" s="384"/>
      <c r="J146" s="384"/>
      <c r="K146" s="384"/>
      <c r="L146" s="385">
        <f t="shared" si="134"/>
        <v>4.8375000000014552</v>
      </c>
      <c r="M146" s="385">
        <f t="shared" si="135"/>
        <v>0</v>
      </c>
      <c r="N146" s="385">
        <f t="shared" si="136"/>
        <v>0</v>
      </c>
      <c r="O146" s="385">
        <f t="shared" si="137"/>
        <v>0</v>
      </c>
      <c r="P146" s="386"/>
      <c r="Q146" s="386"/>
      <c r="R146" s="386"/>
      <c r="S146" s="121" t="s">
        <v>1186</v>
      </c>
      <c r="T146" s="442" t="s">
        <v>1187</v>
      </c>
      <c r="U146" s="386"/>
      <c r="V146" s="389"/>
      <c r="W146" s="389"/>
      <c r="X146" s="389"/>
      <c r="Y146" s="389"/>
      <c r="Z146" s="389"/>
      <c r="AA146" s="389"/>
      <c r="AB146" s="403"/>
    </row>
    <row r="147" spans="1:44" s="404" customFormat="1" ht="18.75" customHeight="1">
      <c r="A147" s="398"/>
      <c r="B147" s="440"/>
      <c r="C147" s="440"/>
      <c r="D147" s="441"/>
      <c r="E147" s="380"/>
      <c r="F147" s="381"/>
      <c r="G147" s="121">
        <v>43208.882638888892</v>
      </c>
      <c r="H147" s="121">
        <v>43208.897222222222</v>
      </c>
      <c r="I147" s="384"/>
      <c r="J147" s="384"/>
      <c r="K147" s="384"/>
      <c r="L147" s="385">
        <f t="shared" si="134"/>
        <v>1.4583333329937886E-2</v>
      </c>
      <c r="M147" s="385">
        <f t="shared" si="135"/>
        <v>0</v>
      </c>
      <c r="N147" s="385">
        <f t="shared" si="136"/>
        <v>0</v>
      </c>
      <c r="O147" s="385">
        <f t="shared" si="137"/>
        <v>0</v>
      </c>
      <c r="P147" s="386"/>
      <c r="Q147" s="386"/>
      <c r="R147" s="386"/>
      <c r="S147" s="11" t="s">
        <v>469</v>
      </c>
      <c r="T147" s="140" t="s">
        <v>1218</v>
      </c>
      <c r="U147" s="386"/>
      <c r="V147" s="389"/>
      <c r="W147" s="389"/>
      <c r="X147" s="389"/>
      <c r="Y147" s="389"/>
      <c r="Z147" s="389"/>
      <c r="AA147" s="389"/>
      <c r="AB147" s="403"/>
    </row>
    <row r="148" spans="1:44" s="404" customFormat="1" ht="30" customHeight="1">
      <c r="A148" s="398"/>
      <c r="B148" s="372"/>
      <c r="C148" s="400" t="s">
        <v>52</v>
      </c>
      <c r="D148" s="399"/>
      <c r="E148" s="380"/>
      <c r="F148" s="381" t="s">
        <v>48</v>
      </c>
      <c r="G148" s="430"/>
      <c r="H148" s="430"/>
      <c r="I148" s="381" t="s">
        <v>48</v>
      </c>
      <c r="J148" s="381" t="s">
        <v>48</v>
      </c>
      <c r="K148" s="381" t="s">
        <v>48</v>
      </c>
      <c r="L148" s="385">
        <f>SUM(L144:L147)</f>
        <v>4.961111111108039</v>
      </c>
      <c r="M148" s="385">
        <f>SUM(M144:M147)</f>
        <v>0</v>
      </c>
      <c r="N148" s="385">
        <f>SUM(N144:N147)</f>
        <v>9.0277777708251961E-3</v>
      </c>
      <c r="O148" s="385">
        <f>SUM(O144:O147)</f>
        <v>0</v>
      </c>
      <c r="P148" s="385"/>
      <c r="Q148" s="385"/>
      <c r="R148" s="385"/>
      <c r="S148" s="421"/>
      <c r="T148" s="422"/>
      <c r="U148" s="399"/>
      <c r="V148" s="389">
        <f>$AB$11-((N148*24))</f>
        <v>719.7833333335002</v>
      </c>
      <c r="W148" s="380">
        <v>1393</v>
      </c>
      <c r="X148" s="379">
        <v>331.95800000000003</v>
      </c>
      <c r="Y148" s="390">
        <f t="shared" ref="Y148" si="142">W148*X148</f>
        <v>462417.49400000006</v>
      </c>
      <c r="Z148" s="389">
        <f>(Y148*(V148-L148*24))/V148</f>
        <v>385924.32297322841</v>
      </c>
      <c r="AA148" s="389">
        <f t="shared" ref="AA148" si="143">(Z148/Y148)*100</f>
        <v>83.457985041809067</v>
      </c>
      <c r="AB148" s="403"/>
    </row>
    <row r="149" spans="1:44" s="404" customFormat="1" ht="51.75" customHeight="1">
      <c r="A149" s="398">
        <v>16</v>
      </c>
      <c r="B149" s="440" t="s">
        <v>1132</v>
      </c>
      <c r="C149" s="440" t="s">
        <v>1151</v>
      </c>
      <c r="D149" s="441">
        <v>331.95800000000003</v>
      </c>
      <c r="E149" s="380" t="s">
        <v>534</v>
      </c>
      <c r="F149" s="381" t="s">
        <v>48</v>
      </c>
      <c r="G149" s="121">
        <v>43205.75</v>
      </c>
      <c r="H149" s="121">
        <v>43205.827777777777</v>
      </c>
      <c r="I149" s="384"/>
      <c r="J149" s="384"/>
      <c r="K149" s="384"/>
      <c r="L149" s="385">
        <f t="shared" ref="L149:L151" si="144">IF(RIGHT(S149)="T",(+H149-G149),0)</f>
        <v>7.7777777776645962E-2</v>
      </c>
      <c r="M149" s="385">
        <f t="shared" ref="M149:M151" si="145">IF(RIGHT(S149)="U",(+H149-G149),0)</f>
        <v>0</v>
      </c>
      <c r="N149" s="385">
        <f t="shared" ref="N149:N151" si="146">IF(RIGHT(S149)="C",(+H149-G149),0)</f>
        <v>0</v>
      </c>
      <c r="O149" s="385">
        <f t="shared" ref="O149:O151" si="147">IF(RIGHT(S149)="D",(+H149-G149),0)</f>
        <v>0</v>
      </c>
      <c r="P149" s="386"/>
      <c r="Q149" s="386"/>
      <c r="R149" s="386"/>
      <c r="S149" s="121" t="s">
        <v>1215</v>
      </c>
      <c r="T149" s="442" t="s">
        <v>1216</v>
      </c>
      <c r="U149" s="386"/>
      <c r="V149" s="389"/>
      <c r="W149" s="389"/>
      <c r="X149" s="389"/>
      <c r="Y149" s="389"/>
      <c r="Z149" s="389"/>
      <c r="AA149" s="389"/>
      <c r="AB149" s="403"/>
    </row>
    <row r="150" spans="1:44" s="404" customFormat="1" ht="25.5">
      <c r="A150" s="398"/>
      <c r="B150" s="440"/>
      <c r="C150" s="440"/>
      <c r="D150" s="441"/>
      <c r="E150" s="380"/>
      <c r="F150" s="381"/>
      <c r="G150" s="121">
        <v>43207.905555555553</v>
      </c>
      <c r="H150" s="121">
        <v>43207.920138888891</v>
      </c>
      <c r="I150" s="384"/>
      <c r="J150" s="384"/>
      <c r="K150" s="384"/>
      <c r="L150" s="385">
        <f t="shared" si="144"/>
        <v>1.4583333337213844E-2</v>
      </c>
      <c r="M150" s="385">
        <f t="shared" si="145"/>
        <v>0</v>
      </c>
      <c r="N150" s="385">
        <f t="shared" si="146"/>
        <v>0</v>
      </c>
      <c r="O150" s="385">
        <f t="shared" si="147"/>
        <v>0</v>
      </c>
      <c r="P150" s="386"/>
      <c r="Q150" s="386"/>
      <c r="R150" s="386"/>
      <c r="S150" s="11" t="s">
        <v>469</v>
      </c>
      <c r="T150" s="140" t="s">
        <v>1218</v>
      </c>
      <c r="U150" s="386"/>
      <c r="V150" s="389"/>
      <c r="W150" s="389"/>
      <c r="X150" s="389"/>
      <c r="Y150" s="389"/>
      <c r="Z150" s="389"/>
      <c r="AA150" s="389"/>
      <c r="AB150" s="403"/>
    </row>
    <row r="151" spans="1:44" s="404" customFormat="1" ht="38.25">
      <c r="A151" s="398"/>
      <c r="B151" s="440"/>
      <c r="C151" s="440"/>
      <c r="D151" s="441"/>
      <c r="E151" s="380"/>
      <c r="F151" s="381"/>
      <c r="G151" s="121">
        <v>43210.027083333334</v>
      </c>
      <c r="H151" s="121">
        <v>43210.250694444447</v>
      </c>
      <c r="I151" s="384"/>
      <c r="J151" s="384"/>
      <c r="K151" s="384"/>
      <c r="L151" s="385">
        <f t="shared" si="144"/>
        <v>0.22361111111240461</v>
      </c>
      <c r="M151" s="385">
        <f t="shared" si="145"/>
        <v>0</v>
      </c>
      <c r="N151" s="385">
        <f t="shared" si="146"/>
        <v>0</v>
      </c>
      <c r="O151" s="385">
        <f t="shared" si="147"/>
        <v>0</v>
      </c>
      <c r="P151" s="386"/>
      <c r="Q151" s="386"/>
      <c r="R151" s="386"/>
      <c r="S151" s="121" t="s">
        <v>1186</v>
      </c>
      <c r="T151" s="442" t="s">
        <v>1187</v>
      </c>
      <c r="U151" s="386"/>
      <c r="V151" s="389"/>
      <c r="W151" s="389"/>
      <c r="X151" s="389"/>
      <c r="Y151" s="389"/>
      <c r="Z151" s="389"/>
      <c r="AA151" s="389"/>
      <c r="AB151" s="403"/>
    </row>
    <row r="152" spans="1:44" s="404" customFormat="1" ht="30" customHeight="1">
      <c r="A152" s="398"/>
      <c r="B152" s="372"/>
      <c r="C152" s="400" t="s">
        <v>52</v>
      </c>
      <c r="D152" s="399"/>
      <c r="E152" s="380"/>
      <c r="F152" s="381" t="s">
        <v>48</v>
      </c>
      <c r="G152" s="430"/>
      <c r="H152" s="430"/>
      <c r="I152" s="381" t="s">
        <v>48</v>
      </c>
      <c r="J152" s="381" t="s">
        <v>48</v>
      </c>
      <c r="K152" s="381" t="s">
        <v>48</v>
      </c>
      <c r="L152" s="385">
        <f>SUM(L149:L151)</f>
        <v>0.31597222222626442</v>
      </c>
      <c r="M152" s="385">
        <f>SUM(M149:M151)</f>
        <v>0</v>
      </c>
      <c r="N152" s="385">
        <f>SUM(N149:N151)</f>
        <v>0</v>
      </c>
      <c r="O152" s="385">
        <f>SUM(O149:O151)</f>
        <v>0</v>
      </c>
      <c r="P152" s="385"/>
      <c r="Q152" s="385"/>
      <c r="R152" s="385"/>
      <c r="S152" s="421"/>
      <c r="T152" s="422"/>
      <c r="U152" s="399"/>
      <c r="V152" s="389">
        <f>$AB$11-((N152*24))</f>
        <v>720</v>
      </c>
      <c r="W152" s="380">
        <v>1393</v>
      </c>
      <c r="X152" s="379">
        <v>331.95800000000003</v>
      </c>
      <c r="Y152" s="390">
        <f t="shared" ref="Y152" si="148">W152*X152</f>
        <v>462417.49400000006</v>
      </c>
      <c r="Z152" s="389">
        <f>(Y152*(V152-L152*24))/V152</f>
        <v>457547.12456081744</v>
      </c>
      <c r="AA152" s="389">
        <f t="shared" ref="AA152" si="149">(Z152/Y152)*100</f>
        <v>98.946759259245795</v>
      </c>
      <c r="AB152" s="403"/>
    </row>
    <row r="153" spans="1:44" s="404" customFormat="1" ht="30" customHeight="1">
      <c r="A153" s="398"/>
      <c r="B153" s="372"/>
      <c r="C153" s="400"/>
      <c r="D153" s="399"/>
      <c r="E153" s="380"/>
      <c r="F153" s="381"/>
      <c r="G153" s="430"/>
      <c r="H153" s="430"/>
      <c r="I153" s="381"/>
      <c r="J153" s="381"/>
      <c r="K153" s="381"/>
      <c r="L153" s="385"/>
      <c r="M153" s="385"/>
      <c r="N153" s="385"/>
      <c r="O153" s="385"/>
      <c r="P153" s="385"/>
      <c r="Q153" s="385"/>
      <c r="R153" s="385"/>
      <c r="S153" s="421"/>
      <c r="T153" s="422"/>
      <c r="U153" s="399"/>
      <c r="V153" s="389"/>
      <c r="W153" s="380"/>
      <c r="X153" s="379"/>
      <c r="Y153" s="390"/>
      <c r="Z153" s="389"/>
      <c r="AA153" s="389"/>
      <c r="AB153" s="403"/>
    </row>
    <row r="154" spans="1:44" s="404" customFormat="1" ht="30" customHeight="1">
      <c r="A154" s="398"/>
      <c r="B154" s="372"/>
      <c r="C154" s="400"/>
      <c r="D154" s="399"/>
      <c r="E154" s="380"/>
      <c r="F154" s="381"/>
      <c r="G154" s="430"/>
      <c r="H154" s="430"/>
      <c r="I154" s="381"/>
      <c r="J154" s="381"/>
      <c r="K154" s="381"/>
      <c r="L154" s="385"/>
      <c r="M154" s="385"/>
      <c r="N154" s="385"/>
      <c r="O154" s="385"/>
      <c r="P154" s="385"/>
      <c r="Q154" s="385"/>
      <c r="R154" s="385"/>
      <c r="S154" s="421"/>
      <c r="T154" s="422"/>
      <c r="U154" s="399"/>
      <c r="V154" s="389"/>
      <c r="W154" s="380"/>
      <c r="X154" s="379"/>
      <c r="Y154" s="390"/>
      <c r="Z154" s="389"/>
      <c r="AA154" s="389"/>
      <c r="AB154" s="403"/>
    </row>
    <row r="155" spans="1:44" s="404" customFormat="1" ht="30" customHeight="1">
      <c r="A155" s="398"/>
      <c r="B155" s="372"/>
      <c r="C155" s="400"/>
      <c r="D155" s="399"/>
      <c r="E155" s="380"/>
      <c r="F155" s="381"/>
      <c r="G155" s="430"/>
      <c r="H155" s="430"/>
      <c r="I155" s="381"/>
      <c r="J155" s="381"/>
      <c r="K155" s="381"/>
      <c r="L155" s="385"/>
      <c r="M155" s="385"/>
      <c r="N155" s="385"/>
      <c r="O155" s="385"/>
      <c r="P155" s="385"/>
      <c r="Q155" s="385"/>
      <c r="R155" s="385"/>
      <c r="S155" s="421"/>
      <c r="T155" s="422"/>
      <c r="U155" s="399"/>
      <c r="V155" s="389"/>
      <c r="W155" s="380"/>
      <c r="X155" s="379"/>
      <c r="Y155" s="390"/>
      <c r="Z155" s="389"/>
      <c r="AA155" s="389"/>
      <c r="AB155" s="403"/>
    </row>
    <row r="156" spans="1:44" s="376" customFormat="1" ht="30" customHeight="1">
      <c r="A156" s="327" t="s">
        <v>60</v>
      </c>
      <c r="B156" s="372"/>
      <c r="C156" s="373" t="s">
        <v>61</v>
      </c>
      <c r="D156" s="327"/>
      <c r="E156" s="380"/>
      <c r="F156" s="381" t="s">
        <v>48</v>
      </c>
      <c r="G156" s="444"/>
      <c r="H156" s="444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445"/>
      <c r="T156" s="446"/>
      <c r="U156" s="316"/>
      <c r="V156" s="327"/>
      <c r="W156" s="327"/>
      <c r="X156" s="327"/>
      <c r="Y156" s="327"/>
      <c r="Z156" s="389"/>
      <c r="AA156" s="327"/>
      <c r="AB156" s="374"/>
      <c r="AC156" s="375"/>
      <c r="AD156" s="375"/>
      <c r="AE156" s="375"/>
      <c r="AF156" s="370"/>
      <c r="AG156" s="370"/>
      <c r="AH156" s="370"/>
      <c r="AI156" s="370"/>
      <c r="AJ156" s="370"/>
      <c r="AK156" s="370"/>
      <c r="AL156" s="370"/>
      <c r="AM156" s="370"/>
      <c r="AN156" s="370"/>
      <c r="AO156" s="370"/>
      <c r="AP156" s="370"/>
      <c r="AQ156" s="370"/>
      <c r="AR156" s="370"/>
    </row>
    <row r="157" spans="1:44" s="448" customFormat="1" ht="52.5" customHeight="1">
      <c r="A157" s="405">
        <v>1</v>
      </c>
      <c r="B157" s="447" t="s">
        <v>544</v>
      </c>
      <c r="C157" s="409" t="s">
        <v>537</v>
      </c>
      <c r="D157" s="379">
        <v>29.981999999999999</v>
      </c>
      <c r="E157" s="380" t="s">
        <v>534</v>
      </c>
      <c r="F157" s="381" t="s">
        <v>48</v>
      </c>
      <c r="G157" s="121">
        <v>43201.804861111108</v>
      </c>
      <c r="H157" s="121">
        <v>43201.86041666667</v>
      </c>
      <c r="I157" s="381" t="s">
        <v>48</v>
      </c>
      <c r="J157" s="381" t="s">
        <v>48</v>
      </c>
      <c r="K157" s="380"/>
      <c r="L157" s="385">
        <f t="shared" ref="L157" si="150">IF(RIGHT(S157)="T",(+H157-G157),0)</f>
        <v>0</v>
      </c>
      <c r="M157" s="385">
        <f t="shared" ref="M157" si="151">IF(RIGHT(S157)="U",(+H157-G157),0)</f>
        <v>0</v>
      </c>
      <c r="N157" s="385">
        <f t="shared" ref="N157" si="152">IF(RIGHT(S157)="C",(+H157-G157),0)</f>
        <v>5.5555555562023073E-2</v>
      </c>
      <c r="O157" s="385">
        <f t="shared" ref="O157" si="153">IF(RIGHT(S157)="D",(+H157-G157),0)</f>
        <v>0</v>
      </c>
      <c r="P157" s="381"/>
      <c r="Q157" s="381"/>
      <c r="R157" s="381"/>
      <c r="S157" s="121" t="s">
        <v>1138</v>
      </c>
      <c r="T157" s="442" t="s">
        <v>1247</v>
      </c>
      <c r="U157" s="402"/>
      <c r="V157" s="399"/>
      <c r="W157" s="399"/>
      <c r="X157" s="399"/>
      <c r="Y157" s="399"/>
      <c r="Z157" s="389"/>
      <c r="AA157" s="399"/>
    </row>
    <row r="158" spans="1:44" s="448" customFormat="1" ht="30" customHeight="1">
      <c r="A158" s="405"/>
      <c r="B158" s="377"/>
      <c r="C158" s="400"/>
      <c r="D158" s="379"/>
      <c r="E158" s="380"/>
      <c r="F158" s="381" t="s">
        <v>48</v>
      </c>
      <c r="G158" s="449"/>
      <c r="H158" s="449"/>
      <c r="I158" s="381" t="s">
        <v>48</v>
      </c>
      <c r="J158" s="381" t="s">
        <v>48</v>
      </c>
      <c r="K158" s="380"/>
      <c r="L158" s="385">
        <f>IF(RIGHT(S158)="T",(+H158-G158),0)</f>
        <v>0</v>
      </c>
      <c r="M158" s="385">
        <f>IF(RIGHT(S158)="U",(+H158-G158),0)</f>
        <v>0</v>
      </c>
      <c r="N158" s="385">
        <f>IF(RIGHT(S158)="C",(+H158-G158),0)</f>
        <v>0</v>
      </c>
      <c r="O158" s="385">
        <f>IF(RIGHT(S158)="D",(+H158-G158),0)</f>
        <v>0</v>
      </c>
      <c r="P158" s="381"/>
      <c r="Q158" s="381"/>
      <c r="R158" s="381"/>
      <c r="S158" s="450"/>
      <c r="T158" s="420"/>
      <c r="U158" s="402"/>
      <c r="V158" s="399"/>
      <c r="W158" s="399"/>
      <c r="X158" s="399"/>
      <c r="Y158" s="399"/>
      <c r="Z158" s="389"/>
      <c r="AA158" s="399"/>
    </row>
    <row r="159" spans="1:44" s="451" customFormat="1" ht="30" customHeight="1">
      <c r="A159" s="398"/>
      <c r="B159" s="399"/>
      <c r="C159" s="400" t="s">
        <v>52</v>
      </c>
      <c r="D159" s="399"/>
      <c r="E159" s="380"/>
      <c r="F159" s="381" t="s">
        <v>48</v>
      </c>
      <c r="G159" s="401"/>
      <c r="H159" s="401"/>
      <c r="I159" s="381" t="s">
        <v>48</v>
      </c>
      <c r="J159" s="381" t="s">
        <v>48</v>
      </c>
      <c r="K159" s="327"/>
      <c r="L159" s="385">
        <f>SUM(L157:L158)</f>
        <v>0</v>
      </c>
      <c r="M159" s="385">
        <f>SUM(M157:M158)</f>
        <v>0</v>
      </c>
      <c r="N159" s="385">
        <f>SUM(N157:N158)</f>
        <v>5.5555555562023073E-2</v>
      </c>
      <c r="O159" s="385">
        <f>SUM(O157:O158)</f>
        <v>0</v>
      </c>
      <c r="P159" s="385"/>
      <c r="Q159" s="385"/>
      <c r="R159" s="385"/>
      <c r="S159" s="421"/>
      <c r="T159" s="422"/>
      <c r="U159" s="399"/>
      <c r="V159" s="389">
        <f>$AB$11-((N159*24))</f>
        <v>718.66666666651145</v>
      </c>
      <c r="W159" s="380">
        <v>515</v>
      </c>
      <c r="X159" s="379">
        <v>29.981999999999999</v>
      </c>
      <c r="Y159" s="390">
        <f>W159*X159</f>
        <v>15440.73</v>
      </c>
      <c r="Z159" s="389">
        <f>(Y159*(V159-L159*24))/V159</f>
        <v>15440.730000000001</v>
      </c>
      <c r="AA159" s="389">
        <f>(Z159/Y159)*100</f>
        <v>100.00000000000003</v>
      </c>
      <c r="AB159" s="448"/>
    </row>
    <row r="160" spans="1:44" s="448" customFormat="1" ht="58.5" customHeight="1">
      <c r="A160" s="405">
        <v>2</v>
      </c>
      <c r="B160" s="393" t="s">
        <v>62</v>
      </c>
      <c r="C160" s="409" t="s">
        <v>63</v>
      </c>
      <c r="D160" s="379">
        <v>29.981999999999999</v>
      </c>
      <c r="E160" s="380" t="s">
        <v>534</v>
      </c>
      <c r="F160" s="381" t="s">
        <v>48</v>
      </c>
      <c r="G160" s="121">
        <v>43201.804166666669</v>
      </c>
      <c r="H160" s="121">
        <v>43218.186805555553</v>
      </c>
      <c r="I160" s="381" t="s">
        <v>48</v>
      </c>
      <c r="J160" s="381" t="s">
        <v>48</v>
      </c>
      <c r="K160" s="380"/>
      <c r="L160" s="385">
        <f t="shared" ref="L160" si="154">IF(RIGHT(S160)="T",(+H160-G160),0)</f>
        <v>0</v>
      </c>
      <c r="M160" s="385">
        <f t="shared" ref="M160" si="155">IF(RIGHT(S160)="U",(+H160-G160),0)</f>
        <v>0</v>
      </c>
      <c r="N160" s="385">
        <f t="shared" ref="N160" si="156">IF(RIGHT(S160)="C",(+H160-G160),0)</f>
        <v>16.382638888884685</v>
      </c>
      <c r="O160" s="385">
        <f t="shared" ref="O160" si="157">IF(RIGHT(S160)="D",(+H160-G160),0)</f>
        <v>0</v>
      </c>
      <c r="P160" s="381"/>
      <c r="Q160" s="381"/>
      <c r="R160" s="381"/>
      <c r="S160" s="121" t="s">
        <v>1138</v>
      </c>
      <c r="T160" s="442" t="s">
        <v>1228</v>
      </c>
      <c r="U160" s="402"/>
      <c r="V160" s="399"/>
      <c r="W160" s="399"/>
      <c r="X160" s="399"/>
      <c r="Y160" s="399"/>
      <c r="Z160" s="389"/>
      <c r="AA160" s="399"/>
    </row>
    <row r="161" spans="1:44" s="448" customFormat="1" ht="30" customHeight="1">
      <c r="A161" s="405"/>
      <c r="B161" s="377"/>
      <c r="C161" s="400"/>
      <c r="D161" s="379"/>
      <c r="E161" s="380"/>
      <c r="F161" s="381" t="s">
        <v>48</v>
      </c>
      <c r="G161" s="452"/>
      <c r="H161" s="452"/>
      <c r="I161" s="381" t="s">
        <v>48</v>
      </c>
      <c r="J161" s="381" t="s">
        <v>48</v>
      </c>
      <c r="K161" s="380"/>
      <c r="L161" s="385">
        <f>IF(RIGHT(S161)="T",(+H161-G161),0)</f>
        <v>0</v>
      </c>
      <c r="M161" s="385">
        <f>IF(RIGHT(S161)="U",(+H161-G161),0)</f>
        <v>0</v>
      </c>
      <c r="N161" s="385">
        <f>IF(RIGHT(S161)="C",(+H161-G161),0)</f>
        <v>0</v>
      </c>
      <c r="O161" s="385">
        <f>IF(RIGHT(S161)="D",(+H161-G161),0)</f>
        <v>0</v>
      </c>
      <c r="P161" s="381"/>
      <c r="Q161" s="381"/>
      <c r="R161" s="381"/>
      <c r="S161" s="434"/>
      <c r="T161" s="453"/>
      <c r="U161" s="402"/>
      <c r="V161" s="399"/>
      <c r="W161" s="399"/>
      <c r="X161" s="399"/>
      <c r="Y161" s="399"/>
      <c r="Z161" s="389"/>
      <c r="AA161" s="399"/>
    </row>
    <row r="162" spans="1:44" s="451" customFormat="1" ht="30" customHeight="1">
      <c r="A162" s="398"/>
      <c r="B162" s="399"/>
      <c r="C162" s="400" t="s">
        <v>52</v>
      </c>
      <c r="D162" s="399"/>
      <c r="E162" s="380"/>
      <c r="F162" s="381" t="s">
        <v>48</v>
      </c>
      <c r="G162" s="401"/>
      <c r="H162" s="401"/>
      <c r="I162" s="381" t="s">
        <v>48</v>
      </c>
      <c r="J162" s="381" t="s">
        <v>48</v>
      </c>
      <c r="K162" s="327"/>
      <c r="L162" s="385">
        <f>SUM(L160:L161)</f>
        <v>0</v>
      </c>
      <c r="M162" s="385">
        <f t="shared" ref="M162:O162" si="158">SUM(M160:M161)</f>
        <v>0</v>
      </c>
      <c r="N162" s="385">
        <f t="shared" si="158"/>
        <v>16.382638888884685</v>
      </c>
      <c r="O162" s="385">
        <f t="shared" si="158"/>
        <v>0</v>
      </c>
      <c r="P162" s="385"/>
      <c r="Q162" s="385"/>
      <c r="R162" s="385"/>
      <c r="S162" s="421"/>
      <c r="T162" s="422"/>
      <c r="U162" s="399"/>
      <c r="V162" s="389">
        <f>$AB$11-((N162*24))</f>
        <v>326.81666666676756</v>
      </c>
      <c r="W162" s="380">
        <v>515</v>
      </c>
      <c r="X162" s="379">
        <v>29.981999999999999</v>
      </c>
      <c r="Y162" s="390">
        <f>W162*X162</f>
        <v>15440.73</v>
      </c>
      <c r="Z162" s="389">
        <f>(Y162*(V162-L162*24))/V162</f>
        <v>15440.730000000001</v>
      </c>
      <c r="AA162" s="389">
        <f>(Z162/Y162)*100</f>
        <v>100.00000000000003</v>
      </c>
      <c r="AB162" s="448"/>
    </row>
    <row r="163" spans="1:44" s="448" customFormat="1" ht="41.25" customHeight="1">
      <c r="A163" s="405"/>
      <c r="B163" s="393" t="s">
        <v>578</v>
      </c>
      <c r="C163" s="126" t="s">
        <v>579</v>
      </c>
      <c r="D163" s="379">
        <v>57.158999999999999</v>
      </c>
      <c r="E163" s="380" t="s">
        <v>534</v>
      </c>
      <c r="F163" s="381" t="s">
        <v>48</v>
      </c>
      <c r="G163" s="121">
        <v>43196.820833333331</v>
      </c>
      <c r="H163" s="121">
        <v>43197.563194444447</v>
      </c>
      <c r="I163" s="381" t="s">
        <v>48</v>
      </c>
      <c r="J163" s="381" t="s">
        <v>48</v>
      </c>
      <c r="K163" s="380"/>
      <c r="L163" s="385">
        <f t="shared" ref="L163" si="159">IF(RIGHT(S163)="T",(+H163-G163),0)</f>
        <v>0</v>
      </c>
      <c r="M163" s="385">
        <f t="shared" ref="M163" si="160">IF(RIGHT(S163)="U",(+H163-G163),0)</f>
        <v>0.742361111115315</v>
      </c>
      <c r="N163" s="385">
        <f t="shared" ref="N163" si="161">IF(RIGHT(S163)="C",(+H163-G163),0)</f>
        <v>0</v>
      </c>
      <c r="O163" s="385">
        <f t="shared" ref="O163" si="162">IF(RIGHT(S163)="D",(+H163-G163),0)</f>
        <v>0</v>
      </c>
      <c r="P163" s="381"/>
      <c r="Q163" s="381"/>
      <c r="R163" s="381"/>
      <c r="S163" s="121" t="s">
        <v>470</v>
      </c>
      <c r="T163" s="442" t="s">
        <v>1224</v>
      </c>
      <c r="U163" s="402"/>
      <c r="V163" s="399"/>
      <c r="W163" s="399"/>
      <c r="X163" s="399"/>
      <c r="Y163" s="399"/>
      <c r="Z163" s="389"/>
      <c r="AA163" s="399"/>
    </row>
    <row r="164" spans="1:44" s="448" customFormat="1" ht="41.25" customHeight="1">
      <c r="A164" s="405"/>
      <c r="B164" s="393"/>
      <c r="C164" s="409"/>
      <c r="D164" s="379"/>
      <c r="E164" s="380"/>
      <c r="F164" s="381"/>
      <c r="G164" s="121">
        <v>43197.563194444447</v>
      </c>
      <c r="H164" s="121">
        <v>43198.953472222223</v>
      </c>
      <c r="I164" s="381"/>
      <c r="J164" s="381"/>
      <c r="K164" s="380"/>
      <c r="L164" s="385">
        <f t="shared" ref="L164:L165" si="163">IF(RIGHT(S164)="T",(+H164-G164),0)</f>
        <v>0</v>
      </c>
      <c r="M164" s="385">
        <f t="shared" ref="M164:M165" si="164">IF(RIGHT(S164)="U",(+H164-G164),0)</f>
        <v>0</v>
      </c>
      <c r="N164" s="385">
        <f t="shared" ref="N164:N165" si="165">IF(RIGHT(S164)="C",(+H164-G164),0)</f>
        <v>0</v>
      </c>
      <c r="O164" s="385">
        <f t="shared" ref="O164:O165" si="166">IF(RIGHT(S164)="D",(+H164-G164),0)</f>
        <v>1.390277777776646</v>
      </c>
      <c r="P164" s="381"/>
      <c r="Q164" s="381"/>
      <c r="R164" s="381"/>
      <c r="S164" s="11" t="s">
        <v>1108</v>
      </c>
      <c r="T164" s="140" t="s">
        <v>1226</v>
      </c>
      <c r="U164" s="402"/>
      <c r="V164" s="399"/>
      <c r="W164" s="399"/>
      <c r="X164" s="399"/>
      <c r="Y164" s="399"/>
      <c r="Z164" s="389"/>
      <c r="AA164" s="399"/>
    </row>
    <row r="165" spans="1:44" s="448" customFormat="1" ht="57" customHeight="1">
      <c r="A165" s="405"/>
      <c r="B165" s="377"/>
      <c r="C165" s="400"/>
      <c r="D165" s="379"/>
      <c r="E165" s="380"/>
      <c r="F165" s="381" t="s">
        <v>48</v>
      </c>
      <c r="G165" s="121">
        <v>43201.804166666669</v>
      </c>
      <c r="H165" s="121">
        <v>43218.188194444447</v>
      </c>
      <c r="I165" s="381" t="s">
        <v>48</v>
      </c>
      <c r="J165" s="381" t="s">
        <v>48</v>
      </c>
      <c r="K165" s="380"/>
      <c r="L165" s="385">
        <f t="shared" si="163"/>
        <v>0</v>
      </c>
      <c r="M165" s="385">
        <f t="shared" si="164"/>
        <v>0</v>
      </c>
      <c r="N165" s="385">
        <f t="shared" si="165"/>
        <v>16.384027777778101</v>
      </c>
      <c r="O165" s="385">
        <f t="shared" si="166"/>
        <v>0</v>
      </c>
      <c r="P165" s="381"/>
      <c r="Q165" s="381"/>
      <c r="R165" s="381"/>
      <c r="S165" s="121" t="s">
        <v>1138</v>
      </c>
      <c r="T165" s="442" t="s">
        <v>1227</v>
      </c>
      <c r="U165" s="402"/>
      <c r="V165" s="399"/>
      <c r="W165" s="399"/>
      <c r="X165" s="399"/>
      <c r="Y165" s="399"/>
      <c r="Z165" s="389"/>
      <c r="AA165" s="399"/>
    </row>
    <row r="166" spans="1:44" s="451" customFormat="1" ht="30" customHeight="1">
      <c r="A166" s="398"/>
      <c r="B166" s="399"/>
      <c r="C166" s="400" t="s">
        <v>52</v>
      </c>
      <c r="D166" s="399"/>
      <c r="E166" s="380"/>
      <c r="F166" s="381" t="s">
        <v>48</v>
      </c>
      <c r="G166" s="454"/>
      <c r="H166" s="454"/>
      <c r="I166" s="381" t="s">
        <v>48</v>
      </c>
      <c r="J166" s="381" t="s">
        <v>48</v>
      </c>
      <c r="K166" s="327"/>
      <c r="L166" s="385">
        <f>SUM(L163:L165)</f>
        <v>0</v>
      </c>
      <c r="M166" s="385">
        <f t="shared" ref="M166:O166" si="167">SUM(M163:M165)</f>
        <v>0.742361111115315</v>
      </c>
      <c r="N166" s="385">
        <f t="shared" si="167"/>
        <v>16.384027777778101</v>
      </c>
      <c r="O166" s="385">
        <f t="shared" si="167"/>
        <v>1.390277777776646</v>
      </c>
      <c r="P166" s="385"/>
      <c r="Q166" s="385"/>
      <c r="R166" s="385"/>
      <c r="S166" s="421"/>
      <c r="T166" s="422"/>
      <c r="U166" s="399"/>
      <c r="V166" s="389">
        <f>$AB$11-((N166*24))</f>
        <v>326.78333333332557</v>
      </c>
      <c r="W166" s="380">
        <v>515</v>
      </c>
      <c r="X166" s="379">
        <v>57.158999999999999</v>
      </c>
      <c r="Y166" s="390">
        <f>W166*X166</f>
        <v>29436.884999999998</v>
      </c>
      <c r="Z166" s="389">
        <f>(Y166*(V166-L166*24))/V166</f>
        <v>29436.884999999995</v>
      </c>
      <c r="AA166" s="389">
        <f>(Z166/Y166)*100</f>
        <v>99.999999999999986</v>
      </c>
      <c r="AB166" s="448"/>
    </row>
    <row r="167" spans="1:44" s="404" customFormat="1" ht="30" customHeight="1">
      <c r="A167" s="405">
        <v>3</v>
      </c>
      <c r="B167" s="377" t="s">
        <v>64</v>
      </c>
      <c r="C167" s="400" t="s">
        <v>65</v>
      </c>
      <c r="D167" s="379">
        <v>167.2</v>
      </c>
      <c r="E167" s="380" t="s">
        <v>534</v>
      </c>
      <c r="F167" s="381" t="s">
        <v>48</v>
      </c>
      <c r="G167" s="121">
        <v>43202.488888888889</v>
      </c>
      <c r="H167" s="121">
        <v>43202.563194444447</v>
      </c>
      <c r="I167" s="381" t="s">
        <v>48</v>
      </c>
      <c r="J167" s="381" t="s">
        <v>48</v>
      </c>
      <c r="K167" s="381" t="s">
        <v>48</v>
      </c>
      <c r="L167" s="385">
        <f t="shared" ref="L167" si="168">IF(RIGHT(S167)="T",(+H167-G167),0)</f>
        <v>7.4305555557657499E-2</v>
      </c>
      <c r="M167" s="385">
        <f t="shared" ref="M167" si="169">IF(RIGHT(S167)="U",(+H167-G167),0)</f>
        <v>0</v>
      </c>
      <c r="N167" s="385">
        <f t="shared" ref="N167" si="170">IF(RIGHT(S167)="C",(+H167-G167),0)</f>
        <v>0</v>
      </c>
      <c r="O167" s="385">
        <f t="shared" ref="O167" si="171">IF(RIGHT(S167)="D",(+H167-G167),0)</f>
        <v>0</v>
      </c>
      <c r="P167" s="381"/>
      <c r="Q167" s="381"/>
      <c r="R167" s="381"/>
      <c r="S167" s="121" t="s">
        <v>468</v>
      </c>
      <c r="T167" s="442" t="s">
        <v>1229</v>
      </c>
      <c r="U167" s="406"/>
      <c r="V167" s="399"/>
      <c r="W167" s="399"/>
      <c r="X167" s="399"/>
      <c r="Y167" s="399"/>
      <c r="Z167" s="389"/>
      <c r="AA167" s="399"/>
      <c r="AB167" s="403"/>
    </row>
    <row r="168" spans="1:44" s="404" customFormat="1" ht="30" customHeight="1">
      <c r="A168" s="405"/>
      <c r="B168" s="377"/>
      <c r="C168" s="400"/>
      <c r="D168" s="379"/>
      <c r="E168" s="380"/>
      <c r="F168" s="381"/>
      <c r="G168" s="121">
        <v>43208.565972222219</v>
      </c>
      <c r="H168" s="121">
        <v>43209.982638888891</v>
      </c>
      <c r="I168" s="381"/>
      <c r="J168" s="381"/>
      <c r="K168" s="381"/>
      <c r="L168" s="385">
        <f t="shared" ref="L168:L174" si="172">IF(RIGHT(S168)="T",(+H168-G168),0)</f>
        <v>0</v>
      </c>
      <c r="M168" s="385">
        <f t="shared" ref="M168:M174" si="173">IF(RIGHT(S168)="U",(+H168-G168),0)</f>
        <v>0</v>
      </c>
      <c r="N168" s="385">
        <f t="shared" ref="N168:N174" si="174">IF(RIGHT(S168)="C",(+H168-G168),0)</f>
        <v>0</v>
      </c>
      <c r="O168" s="385">
        <f t="shared" ref="O168:O174" si="175">IF(RIGHT(S168)="D",(+H168-G168),0)</f>
        <v>1.4166666666715173</v>
      </c>
      <c r="P168" s="381"/>
      <c r="Q168" s="381"/>
      <c r="R168" s="381"/>
      <c r="S168" s="11" t="s">
        <v>51</v>
      </c>
      <c r="T168" s="140" t="s">
        <v>1231</v>
      </c>
      <c r="U168" s="406"/>
      <c r="V168" s="399"/>
      <c r="W168" s="399"/>
      <c r="X168" s="399"/>
      <c r="Y168" s="399"/>
      <c r="Z168" s="389"/>
      <c r="AA168" s="399"/>
      <c r="AB168" s="403"/>
    </row>
    <row r="169" spans="1:44" s="404" customFormat="1" ht="30" customHeight="1">
      <c r="A169" s="405"/>
      <c r="B169" s="377"/>
      <c r="C169" s="400"/>
      <c r="D169" s="379"/>
      <c r="E169" s="380"/>
      <c r="F169" s="381"/>
      <c r="G169" s="121">
        <v>43211.565972222219</v>
      </c>
      <c r="H169" s="129">
        <v>43213.414583333331</v>
      </c>
      <c r="I169" s="381"/>
      <c r="J169" s="381"/>
      <c r="K169" s="381"/>
      <c r="L169" s="385">
        <f t="shared" si="172"/>
        <v>0</v>
      </c>
      <c r="M169" s="385">
        <f t="shared" si="173"/>
        <v>0</v>
      </c>
      <c r="N169" s="385">
        <f t="shared" si="174"/>
        <v>0</v>
      </c>
      <c r="O169" s="385">
        <f t="shared" si="175"/>
        <v>1.8486111111124046</v>
      </c>
      <c r="P169" s="381"/>
      <c r="Q169" s="381"/>
      <c r="R169" s="381"/>
      <c r="S169" s="11" t="s">
        <v>51</v>
      </c>
      <c r="T169" s="140" t="s">
        <v>1095</v>
      </c>
      <c r="U169" s="406"/>
      <c r="V169" s="399"/>
      <c r="W169" s="399"/>
      <c r="X169" s="399"/>
      <c r="Y169" s="399"/>
      <c r="Z169" s="389"/>
      <c r="AA169" s="399"/>
      <c r="AB169" s="403"/>
    </row>
    <row r="170" spans="1:44" s="404" customFormat="1" ht="30" customHeight="1">
      <c r="A170" s="405"/>
      <c r="B170" s="377"/>
      <c r="C170" s="400"/>
      <c r="D170" s="379"/>
      <c r="E170" s="380"/>
      <c r="F170" s="381"/>
      <c r="G170" s="121">
        <v>43216.259027777778</v>
      </c>
      <c r="H170" s="121">
        <v>43221</v>
      </c>
      <c r="I170" s="381"/>
      <c r="J170" s="381"/>
      <c r="K170" s="381"/>
      <c r="L170" s="385">
        <f t="shared" si="172"/>
        <v>0</v>
      </c>
      <c r="M170" s="385">
        <f t="shared" si="173"/>
        <v>0</v>
      </c>
      <c r="N170" s="385">
        <f t="shared" si="174"/>
        <v>0</v>
      </c>
      <c r="O170" s="385">
        <f t="shared" si="175"/>
        <v>4.7409722222218988</v>
      </c>
      <c r="P170" s="381"/>
      <c r="Q170" s="381"/>
      <c r="R170" s="381"/>
      <c r="S170" s="11" t="s">
        <v>51</v>
      </c>
      <c r="T170" s="140" t="s">
        <v>1234</v>
      </c>
      <c r="U170" s="406"/>
      <c r="V170" s="399"/>
      <c r="W170" s="399"/>
      <c r="X170" s="399"/>
      <c r="Y170" s="399"/>
      <c r="Z170" s="389"/>
      <c r="AA170" s="399"/>
      <c r="AB170" s="403"/>
    </row>
    <row r="171" spans="1:44" s="404" customFormat="1" ht="30" customHeight="1">
      <c r="A171" s="405"/>
      <c r="B171" s="377"/>
      <c r="C171" s="400"/>
      <c r="D171" s="379"/>
      <c r="E171" s="380"/>
      <c r="F171" s="381"/>
      <c r="G171" s="408"/>
      <c r="H171" s="408"/>
      <c r="I171" s="381"/>
      <c r="J171" s="381"/>
      <c r="K171" s="381"/>
      <c r="L171" s="385">
        <f t="shared" si="172"/>
        <v>0</v>
      </c>
      <c r="M171" s="385">
        <f t="shared" si="173"/>
        <v>0</v>
      </c>
      <c r="N171" s="385">
        <f t="shared" si="174"/>
        <v>0</v>
      </c>
      <c r="O171" s="385">
        <f t="shared" si="175"/>
        <v>0</v>
      </c>
      <c r="P171" s="381"/>
      <c r="Q171" s="381"/>
      <c r="R171" s="381"/>
      <c r="S171" s="409"/>
      <c r="T171" s="410"/>
      <c r="U171" s="406"/>
      <c r="V171" s="399"/>
      <c r="W171" s="399"/>
      <c r="X171" s="399"/>
      <c r="Y171" s="399"/>
      <c r="Z171" s="389"/>
      <c r="AA171" s="399"/>
      <c r="AB171" s="403"/>
    </row>
    <row r="172" spans="1:44" s="404" customFormat="1" ht="30" customHeight="1">
      <c r="A172" s="405"/>
      <c r="B172" s="377"/>
      <c r="C172" s="400"/>
      <c r="D172" s="379"/>
      <c r="E172" s="380"/>
      <c r="F172" s="381"/>
      <c r="G172" s="408"/>
      <c r="H172" s="408"/>
      <c r="I172" s="381"/>
      <c r="J172" s="381"/>
      <c r="K172" s="381"/>
      <c r="L172" s="385">
        <f t="shared" si="172"/>
        <v>0</v>
      </c>
      <c r="M172" s="385">
        <f t="shared" si="173"/>
        <v>0</v>
      </c>
      <c r="N172" s="385">
        <f t="shared" si="174"/>
        <v>0</v>
      </c>
      <c r="O172" s="385">
        <f t="shared" si="175"/>
        <v>0</v>
      </c>
      <c r="P172" s="381"/>
      <c r="Q172" s="381"/>
      <c r="R172" s="381"/>
      <c r="S172" s="409"/>
      <c r="T172" s="410"/>
      <c r="U172" s="406"/>
      <c r="V172" s="399"/>
      <c r="W172" s="399"/>
      <c r="X172" s="399"/>
      <c r="Y172" s="399"/>
      <c r="Z172" s="389"/>
      <c r="AA172" s="399"/>
      <c r="AB172" s="403"/>
    </row>
    <row r="173" spans="1:44" s="404" customFormat="1" ht="30" customHeight="1">
      <c r="A173" s="405"/>
      <c r="B173" s="377"/>
      <c r="C173" s="400"/>
      <c r="D173" s="379"/>
      <c r="E173" s="380"/>
      <c r="F173" s="381"/>
      <c r="G173" s="392"/>
      <c r="H173" s="392"/>
      <c r="I173" s="381"/>
      <c r="J173" s="381"/>
      <c r="K173" s="381"/>
      <c r="L173" s="385">
        <f t="shared" si="172"/>
        <v>0</v>
      </c>
      <c r="M173" s="385">
        <f t="shared" si="173"/>
        <v>0</v>
      </c>
      <c r="N173" s="385">
        <f t="shared" si="174"/>
        <v>0</v>
      </c>
      <c r="O173" s="385">
        <f t="shared" si="175"/>
        <v>0</v>
      </c>
      <c r="P173" s="381"/>
      <c r="Q173" s="381"/>
      <c r="R173" s="381"/>
      <c r="S173" s="393"/>
      <c r="T173" s="412"/>
      <c r="U173" s="406"/>
      <c r="V173" s="399"/>
      <c r="W173" s="399"/>
      <c r="X173" s="399"/>
      <c r="Y173" s="399"/>
      <c r="Z173" s="389"/>
      <c r="AA173" s="399"/>
      <c r="AB173" s="403"/>
    </row>
    <row r="174" spans="1:44" s="404" customFormat="1" ht="30" customHeight="1">
      <c r="A174" s="405"/>
      <c r="B174" s="377"/>
      <c r="C174" s="400"/>
      <c r="D174" s="379"/>
      <c r="E174" s="380"/>
      <c r="F174" s="381"/>
      <c r="G174" s="430"/>
      <c r="H174" s="430"/>
      <c r="I174" s="381"/>
      <c r="J174" s="381"/>
      <c r="K174" s="381"/>
      <c r="L174" s="385">
        <f t="shared" si="172"/>
        <v>0</v>
      </c>
      <c r="M174" s="385">
        <f t="shared" si="173"/>
        <v>0</v>
      </c>
      <c r="N174" s="385">
        <f t="shared" si="174"/>
        <v>0</v>
      </c>
      <c r="O174" s="385">
        <f t="shared" si="175"/>
        <v>0</v>
      </c>
      <c r="P174" s="381"/>
      <c r="Q174" s="381"/>
      <c r="R174" s="381"/>
      <c r="S174" s="396"/>
      <c r="T174" s="397"/>
      <c r="U174" s="406"/>
      <c r="V174" s="399"/>
      <c r="W174" s="399"/>
      <c r="X174" s="399"/>
      <c r="Y174" s="399"/>
      <c r="Z174" s="389"/>
      <c r="AA174" s="399"/>
      <c r="AB174" s="403"/>
    </row>
    <row r="175" spans="1:44" s="404" customFormat="1" ht="30" customHeight="1">
      <c r="A175" s="398"/>
      <c r="B175" s="399"/>
      <c r="C175" s="400" t="s">
        <v>52</v>
      </c>
      <c r="D175" s="399"/>
      <c r="E175" s="380"/>
      <c r="F175" s="381" t="s">
        <v>48</v>
      </c>
      <c r="G175" s="430"/>
      <c r="H175" s="430"/>
      <c r="I175" s="381" t="s">
        <v>48</v>
      </c>
      <c r="J175" s="381" t="s">
        <v>48</v>
      </c>
      <c r="K175" s="381" t="s">
        <v>48</v>
      </c>
      <c r="L175" s="385">
        <f>SUM(L167:L174)</f>
        <v>7.4305555557657499E-2</v>
      </c>
      <c r="M175" s="385">
        <f>SUM(M167:M174)</f>
        <v>0</v>
      </c>
      <c r="N175" s="385">
        <f>SUM(N167:N174)</f>
        <v>0</v>
      </c>
      <c r="O175" s="385">
        <f>SUM(O167:O174)</f>
        <v>8.0062500000058208</v>
      </c>
      <c r="P175" s="385"/>
      <c r="Q175" s="385"/>
      <c r="R175" s="385"/>
      <c r="S175" s="435"/>
      <c r="T175" s="436"/>
      <c r="U175" s="399"/>
      <c r="V175" s="389">
        <f>$AB$11-((N175*24))</f>
        <v>720</v>
      </c>
      <c r="W175" s="380">
        <v>367</v>
      </c>
      <c r="X175" s="379">
        <v>167.2</v>
      </c>
      <c r="Y175" s="390">
        <f>W175*X175</f>
        <v>61362.399999999994</v>
      </c>
      <c r="Z175" s="389">
        <f>(Y175*(V175-L175*24))/V175</f>
        <v>61210.414425921619</v>
      </c>
      <c r="AA175" s="389">
        <f>(Z175/Y175)*100</f>
        <v>99.752314814807804</v>
      </c>
      <c r="AB175" s="403"/>
    </row>
    <row r="176" spans="1:44" ht="30" customHeight="1">
      <c r="A176" s="405">
        <v>4</v>
      </c>
      <c r="B176" s="377" t="s">
        <v>66</v>
      </c>
      <c r="C176" s="400" t="s">
        <v>67</v>
      </c>
      <c r="D176" s="379">
        <v>167.2</v>
      </c>
      <c r="E176" s="380" t="s">
        <v>534</v>
      </c>
      <c r="F176" s="381" t="s">
        <v>48</v>
      </c>
      <c r="G176" s="121">
        <v>43196.922222222223</v>
      </c>
      <c r="H176" s="121">
        <v>43200.447222222225</v>
      </c>
      <c r="I176" s="381"/>
      <c r="J176" s="381"/>
      <c r="K176" s="381"/>
      <c r="L176" s="385">
        <f t="shared" ref="L176" si="176">IF(RIGHT(S176)="T",(+H176-G176),0)</f>
        <v>0</v>
      </c>
      <c r="M176" s="385">
        <f t="shared" ref="M176" si="177">IF(RIGHT(S176)="U",(+H176-G176),0)</f>
        <v>0</v>
      </c>
      <c r="N176" s="385">
        <f t="shared" ref="N176" si="178">IF(RIGHT(S176)="C",(+H176-G176),0)</f>
        <v>0</v>
      </c>
      <c r="O176" s="385">
        <f t="shared" ref="O176" si="179">IF(RIGHT(S176)="D",(+H176-G176),0)</f>
        <v>3.5250000000014552</v>
      </c>
      <c r="P176" s="381"/>
      <c r="Q176" s="381"/>
      <c r="R176" s="381"/>
      <c r="S176" s="11" t="s">
        <v>51</v>
      </c>
      <c r="T176" s="140" t="s">
        <v>1236</v>
      </c>
      <c r="U176" s="406"/>
      <c r="V176" s="399"/>
      <c r="W176" s="399"/>
      <c r="X176" s="399"/>
      <c r="Y176" s="399"/>
      <c r="Z176" s="389"/>
      <c r="AA176" s="399"/>
      <c r="AB176" s="333"/>
      <c r="AC176" s="333"/>
      <c r="AD176" s="333"/>
      <c r="AE176" s="333"/>
      <c r="AF176" s="333"/>
      <c r="AG176" s="333"/>
      <c r="AH176" s="333"/>
      <c r="AI176" s="333"/>
      <c r="AJ176" s="333"/>
      <c r="AK176" s="333"/>
      <c r="AL176" s="333"/>
      <c r="AM176" s="333"/>
      <c r="AN176" s="333"/>
      <c r="AO176" s="333"/>
      <c r="AP176" s="333"/>
      <c r="AQ176" s="333"/>
      <c r="AR176" s="333"/>
    </row>
    <row r="177" spans="1:44" ht="30" customHeight="1">
      <c r="A177" s="405"/>
      <c r="B177" s="377"/>
      <c r="C177" s="400"/>
      <c r="D177" s="379"/>
      <c r="E177" s="380"/>
      <c r="F177" s="381"/>
      <c r="G177" s="121">
        <v>43200.447222222225</v>
      </c>
      <c r="H177" s="121">
        <v>43206.84097222222</v>
      </c>
      <c r="I177" s="381"/>
      <c r="J177" s="381"/>
      <c r="K177" s="381"/>
      <c r="L177" s="385">
        <f t="shared" ref="L177" si="180">IF(RIGHT(S177)="T",(+H177-G177),0)</f>
        <v>0</v>
      </c>
      <c r="M177" s="385">
        <f t="shared" ref="M177" si="181">IF(RIGHT(S177)="U",(+H177-G177),0)</f>
        <v>0</v>
      </c>
      <c r="N177" s="385">
        <f t="shared" ref="N177" si="182">IF(RIGHT(S177)="C",(+H177-G177),0)</f>
        <v>0</v>
      </c>
      <c r="O177" s="385">
        <f t="shared" ref="O177" si="183">IF(RIGHT(S177)="D",(+H177-G177),0)</f>
        <v>6.3937499999956344</v>
      </c>
      <c r="P177" s="381"/>
      <c r="Q177" s="381"/>
      <c r="R177" s="381"/>
      <c r="S177" s="11" t="s">
        <v>467</v>
      </c>
      <c r="T177" s="140" t="s">
        <v>1129</v>
      </c>
      <c r="U177" s="406"/>
      <c r="V177" s="399"/>
      <c r="W177" s="399"/>
      <c r="X177" s="399"/>
      <c r="Y177" s="399"/>
      <c r="Z177" s="389"/>
      <c r="AA177" s="399"/>
      <c r="AB177" s="333"/>
      <c r="AC177" s="333"/>
      <c r="AD177" s="333"/>
      <c r="AE177" s="333"/>
      <c r="AF177" s="333"/>
      <c r="AG177" s="333"/>
      <c r="AH177" s="333"/>
      <c r="AI177" s="333"/>
      <c r="AJ177" s="333"/>
      <c r="AK177" s="333"/>
      <c r="AL177" s="333"/>
      <c r="AM177" s="333"/>
      <c r="AN177" s="333"/>
      <c r="AO177" s="333"/>
      <c r="AP177" s="333"/>
      <c r="AQ177" s="333"/>
      <c r="AR177" s="333"/>
    </row>
    <row r="178" spans="1:44" ht="30" customHeight="1">
      <c r="A178" s="405"/>
      <c r="B178" s="377"/>
      <c r="C178" s="400"/>
      <c r="D178" s="379"/>
      <c r="E178" s="380"/>
      <c r="F178" s="381"/>
      <c r="G178" s="408"/>
      <c r="H178" s="408"/>
      <c r="I178" s="381"/>
      <c r="J178" s="381"/>
      <c r="K178" s="381"/>
      <c r="L178" s="385">
        <f t="shared" ref="L178:L180" si="184">IF(RIGHT(S178)="T",(+H178-G178),0)</f>
        <v>0</v>
      </c>
      <c r="M178" s="385">
        <f t="shared" ref="M178:M180" si="185">IF(RIGHT(S178)="U",(+H178-G178),0)</f>
        <v>0</v>
      </c>
      <c r="N178" s="385">
        <f t="shared" ref="N178:N180" si="186">IF(RIGHT(S178)="C",(+H178-G178),0)</f>
        <v>0</v>
      </c>
      <c r="O178" s="385">
        <f t="shared" ref="O178:O180" si="187">IF(RIGHT(S178)="D",(+H178-G178),0)</f>
        <v>0</v>
      </c>
      <c r="P178" s="381"/>
      <c r="Q178" s="381"/>
      <c r="R178" s="381"/>
      <c r="S178" s="409"/>
      <c r="T178" s="410"/>
      <c r="U178" s="406"/>
      <c r="V178" s="399"/>
      <c r="W178" s="399"/>
      <c r="X178" s="399"/>
      <c r="Y178" s="399"/>
      <c r="Z178" s="389"/>
      <c r="AA178" s="399"/>
      <c r="AB178" s="333"/>
      <c r="AC178" s="333"/>
      <c r="AD178" s="333"/>
      <c r="AE178" s="333"/>
      <c r="AF178" s="333"/>
      <c r="AG178" s="333"/>
      <c r="AH178" s="333"/>
      <c r="AI178" s="333"/>
      <c r="AJ178" s="333"/>
      <c r="AK178" s="333"/>
      <c r="AL178" s="333"/>
      <c r="AM178" s="333"/>
      <c r="AN178" s="333"/>
      <c r="AO178" s="333"/>
      <c r="AP178" s="333"/>
      <c r="AQ178" s="333"/>
      <c r="AR178" s="333"/>
    </row>
    <row r="179" spans="1:44" ht="30" customHeight="1">
      <c r="A179" s="405"/>
      <c r="B179" s="377"/>
      <c r="C179" s="400"/>
      <c r="D179" s="379"/>
      <c r="E179" s="380"/>
      <c r="F179" s="381"/>
      <c r="G179" s="408"/>
      <c r="H179" s="408"/>
      <c r="I179" s="381"/>
      <c r="J179" s="381"/>
      <c r="K179" s="381"/>
      <c r="L179" s="385">
        <f t="shared" si="184"/>
        <v>0</v>
      </c>
      <c r="M179" s="385">
        <f t="shared" si="185"/>
        <v>0</v>
      </c>
      <c r="N179" s="385">
        <f t="shared" si="186"/>
        <v>0</v>
      </c>
      <c r="O179" s="385">
        <f t="shared" si="187"/>
        <v>0</v>
      </c>
      <c r="P179" s="381"/>
      <c r="Q179" s="381"/>
      <c r="R179" s="381"/>
      <c r="S179" s="409"/>
      <c r="T179" s="410"/>
      <c r="U179" s="406"/>
      <c r="V179" s="399"/>
      <c r="W179" s="399"/>
      <c r="X179" s="399"/>
      <c r="Y179" s="399"/>
      <c r="Z179" s="389"/>
      <c r="AA179" s="399"/>
      <c r="AB179" s="333"/>
      <c r="AC179" s="333"/>
      <c r="AD179" s="333"/>
      <c r="AE179" s="333"/>
      <c r="AF179" s="333"/>
      <c r="AG179" s="333"/>
      <c r="AH179" s="333"/>
      <c r="AI179" s="333"/>
      <c r="AJ179" s="333"/>
      <c r="AK179" s="333"/>
      <c r="AL179" s="333"/>
      <c r="AM179" s="333"/>
      <c r="AN179" s="333"/>
      <c r="AO179" s="333"/>
      <c r="AP179" s="333"/>
      <c r="AQ179" s="333"/>
      <c r="AR179" s="333"/>
    </row>
    <row r="180" spans="1:44" ht="30" customHeight="1">
      <c r="A180" s="405"/>
      <c r="B180" s="377"/>
      <c r="C180" s="400"/>
      <c r="D180" s="379"/>
      <c r="E180" s="380"/>
      <c r="F180" s="381"/>
      <c r="G180" s="408"/>
      <c r="H180" s="408"/>
      <c r="I180" s="381"/>
      <c r="J180" s="381"/>
      <c r="K180" s="381"/>
      <c r="L180" s="385">
        <f t="shared" si="184"/>
        <v>0</v>
      </c>
      <c r="M180" s="385">
        <f t="shared" si="185"/>
        <v>0</v>
      </c>
      <c r="N180" s="385">
        <f t="shared" si="186"/>
        <v>0</v>
      </c>
      <c r="O180" s="385">
        <f t="shared" si="187"/>
        <v>0</v>
      </c>
      <c r="P180" s="381"/>
      <c r="Q180" s="381"/>
      <c r="R180" s="381"/>
      <c r="S180" s="409"/>
      <c r="T180" s="410"/>
      <c r="U180" s="406"/>
      <c r="V180" s="399"/>
      <c r="W180" s="399"/>
      <c r="X180" s="399"/>
      <c r="Y180" s="399"/>
      <c r="Z180" s="389"/>
      <c r="AA180" s="399"/>
      <c r="AB180" s="333"/>
      <c r="AC180" s="333"/>
      <c r="AD180" s="333"/>
      <c r="AE180" s="333"/>
      <c r="AF180" s="333"/>
      <c r="AG180" s="333"/>
      <c r="AH180" s="333"/>
      <c r="AI180" s="333"/>
      <c r="AJ180" s="333"/>
      <c r="AK180" s="333"/>
      <c r="AL180" s="333"/>
      <c r="AM180" s="333"/>
      <c r="AN180" s="333"/>
      <c r="AO180" s="333"/>
      <c r="AP180" s="333"/>
      <c r="AQ180" s="333"/>
      <c r="AR180" s="333"/>
    </row>
    <row r="181" spans="1:44" s="404" customFormat="1" ht="30" customHeight="1">
      <c r="A181" s="398"/>
      <c r="B181" s="399"/>
      <c r="C181" s="400" t="s">
        <v>52</v>
      </c>
      <c r="D181" s="399"/>
      <c r="E181" s="380"/>
      <c r="F181" s="381" t="s">
        <v>48</v>
      </c>
      <c r="G181" s="413"/>
      <c r="H181" s="413"/>
      <c r="I181" s="381" t="s">
        <v>48</v>
      </c>
      <c r="J181" s="381" t="s">
        <v>48</v>
      </c>
      <c r="K181" s="381" t="s">
        <v>48</v>
      </c>
      <c r="L181" s="385">
        <f>SUM(L176:L180)</f>
        <v>0</v>
      </c>
      <c r="M181" s="385">
        <f>SUM(M176:M180)</f>
        <v>0</v>
      </c>
      <c r="N181" s="385">
        <f>SUM(N176:N180)</f>
        <v>0</v>
      </c>
      <c r="O181" s="385">
        <f>SUM(O176:O180)</f>
        <v>9.9187499999970896</v>
      </c>
      <c r="P181" s="385"/>
      <c r="Q181" s="385"/>
      <c r="R181" s="385"/>
      <c r="S181" s="421"/>
      <c r="T181" s="422"/>
      <c r="U181" s="399"/>
      <c r="V181" s="389">
        <f>$AB$11-((N181*24))</f>
        <v>720</v>
      </c>
      <c r="W181" s="380">
        <v>367</v>
      </c>
      <c r="X181" s="379">
        <v>167.2</v>
      </c>
      <c r="Y181" s="390">
        <f>W181*X181</f>
        <v>61362.399999999994</v>
      </c>
      <c r="Z181" s="389">
        <f>(Y181*(V181-L181*24))/V181</f>
        <v>61362.399999999987</v>
      </c>
      <c r="AA181" s="389">
        <f>(Z181/Y181)*100</f>
        <v>99.999999999999986</v>
      </c>
      <c r="AB181" s="403"/>
    </row>
    <row r="182" spans="1:44" s="404" customFormat="1" ht="57" customHeight="1">
      <c r="A182" s="405">
        <v>5</v>
      </c>
      <c r="B182" s="377" t="s">
        <v>68</v>
      </c>
      <c r="C182" s="400" t="s">
        <v>69</v>
      </c>
      <c r="D182" s="379">
        <v>211.43299999999999</v>
      </c>
      <c r="E182" s="380" t="s">
        <v>534</v>
      </c>
      <c r="F182" s="381" t="s">
        <v>48</v>
      </c>
      <c r="G182" s="121">
        <v>43215.56527777778</v>
      </c>
      <c r="H182" s="121">
        <v>43215.772916666669</v>
      </c>
      <c r="I182" s="381" t="s">
        <v>48</v>
      </c>
      <c r="J182" s="381" t="s">
        <v>48</v>
      </c>
      <c r="K182" s="381" t="s">
        <v>48</v>
      </c>
      <c r="L182" s="385">
        <f>IF(RIGHT(S182)="T",(+H182-G182),0)</f>
        <v>0.20763888888905058</v>
      </c>
      <c r="M182" s="385">
        <f>IF(RIGHT(S182)="U",(+H182-G182),0)</f>
        <v>0</v>
      </c>
      <c r="N182" s="385">
        <f>IF(RIGHT(S182)="C",(+H182-G182),0)</f>
        <v>0</v>
      </c>
      <c r="O182" s="385">
        <f>IF(RIGHT(S182)="D",(+H182-G182),0)</f>
        <v>0</v>
      </c>
      <c r="P182" s="381"/>
      <c r="Q182" s="381"/>
      <c r="R182" s="381"/>
      <c r="S182" s="121" t="s">
        <v>1115</v>
      </c>
      <c r="T182" s="442" t="s">
        <v>1239</v>
      </c>
      <c r="U182" s="406"/>
      <c r="V182" s="399"/>
      <c r="W182" s="399"/>
      <c r="X182" s="399"/>
      <c r="Y182" s="399"/>
      <c r="Z182" s="389"/>
      <c r="AA182" s="399"/>
      <c r="AB182" s="403"/>
    </row>
    <row r="183" spans="1:44" s="404" customFormat="1" ht="30" customHeight="1">
      <c r="A183" s="405"/>
      <c r="B183" s="377"/>
      <c r="C183" s="400"/>
      <c r="D183" s="379"/>
      <c r="E183" s="380"/>
      <c r="F183" s="381"/>
      <c r="G183" s="383"/>
      <c r="H183" s="383"/>
      <c r="I183" s="381"/>
      <c r="J183" s="381"/>
      <c r="K183" s="381"/>
      <c r="L183" s="385">
        <f t="shared" ref="L183:L189" si="188">IF(RIGHT(S183)="T",(+H183-G183),0)</f>
        <v>0</v>
      </c>
      <c r="M183" s="385">
        <f t="shared" ref="M183:M189" si="189">IF(RIGHT(S183)="U",(+H183-G183),0)</f>
        <v>0</v>
      </c>
      <c r="N183" s="385">
        <f t="shared" ref="N183:N189" si="190">IF(RIGHT(S183)="C",(+H183-G183),0)</f>
        <v>0</v>
      </c>
      <c r="O183" s="385">
        <f t="shared" ref="O183:O189" si="191">IF(RIGHT(S183)="D",(+H183-G183),0)</f>
        <v>0</v>
      </c>
      <c r="P183" s="381"/>
      <c r="Q183" s="381"/>
      <c r="R183" s="381"/>
      <c r="S183" s="387"/>
      <c r="T183" s="388"/>
      <c r="U183" s="406"/>
      <c r="V183" s="399"/>
      <c r="W183" s="399"/>
      <c r="X183" s="399"/>
      <c r="Y183" s="399"/>
      <c r="Z183" s="389"/>
      <c r="AA183" s="399"/>
      <c r="AB183" s="403"/>
    </row>
    <row r="184" spans="1:44" s="404" customFormat="1" ht="30" customHeight="1">
      <c r="A184" s="405"/>
      <c r="B184" s="377"/>
      <c r="C184" s="400"/>
      <c r="D184" s="379"/>
      <c r="E184" s="380"/>
      <c r="F184" s="381"/>
      <c r="G184" s="383"/>
      <c r="H184" s="383"/>
      <c r="I184" s="381"/>
      <c r="J184" s="381"/>
      <c r="K184" s="381"/>
      <c r="L184" s="385">
        <f t="shared" si="188"/>
        <v>0</v>
      </c>
      <c r="M184" s="385">
        <f t="shared" si="189"/>
        <v>0</v>
      </c>
      <c r="N184" s="385">
        <f t="shared" si="190"/>
        <v>0</v>
      </c>
      <c r="O184" s="385">
        <f t="shared" si="191"/>
        <v>0</v>
      </c>
      <c r="P184" s="381"/>
      <c r="Q184" s="381"/>
      <c r="R184" s="381"/>
      <c r="S184" s="387"/>
      <c r="T184" s="388"/>
      <c r="U184" s="406"/>
      <c r="V184" s="399"/>
      <c r="W184" s="399"/>
      <c r="X184" s="399"/>
      <c r="Y184" s="399"/>
      <c r="Z184" s="389"/>
      <c r="AA184" s="399"/>
      <c r="AB184" s="403"/>
    </row>
    <row r="185" spans="1:44" s="404" customFormat="1" ht="30" customHeight="1">
      <c r="A185" s="405"/>
      <c r="B185" s="377"/>
      <c r="C185" s="400"/>
      <c r="D185" s="379"/>
      <c r="E185" s="380"/>
      <c r="F185" s="381"/>
      <c r="G185" s="408"/>
      <c r="H185" s="408"/>
      <c r="I185" s="381"/>
      <c r="J185" s="381"/>
      <c r="K185" s="381"/>
      <c r="L185" s="385">
        <f t="shared" si="188"/>
        <v>0</v>
      </c>
      <c r="M185" s="385">
        <f t="shared" si="189"/>
        <v>0</v>
      </c>
      <c r="N185" s="385">
        <f t="shared" si="190"/>
        <v>0</v>
      </c>
      <c r="O185" s="385">
        <f t="shared" si="191"/>
        <v>0</v>
      </c>
      <c r="P185" s="381"/>
      <c r="Q185" s="381"/>
      <c r="R185" s="381"/>
      <c r="S185" s="409"/>
      <c r="T185" s="410"/>
      <c r="U185" s="406"/>
      <c r="V185" s="399"/>
      <c r="W185" s="399"/>
      <c r="X185" s="399"/>
      <c r="Y185" s="399"/>
      <c r="Z185" s="389"/>
      <c r="AA185" s="399"/>
      <c r="AB185" s="403"/>
    </row>
    <row r="186" spans="1:44" s="404" customFormat="1" ht="30" customHeight="1">
      <c r="A186" s="405"/>
      <c r="B186" s="377"/>
      <c r="C186" s="400"/>
      <c r="D186" s="379"/>
      <c r="E186" s="380"/>
      <c r="F186" s="381"/>
      <c r="G186" s="408"/>
      <c r="H186" s="408"/>
      <c r="I186" s="381"/>
      <c r="J186" s="381"/>
      <c r="K186" s="381"/>
      <c r="L186" s="385">
        <f t="shared" si="188"/>
        <v>0</v>
      </c>
      <c r="M186" s="385">
        <f t="shared" si="189"/>
        <v>0</v>
      </c>
      <c r="N186" s="385">
        <f t="shared" si="190"/>
        <v>0</v>
      </c>
      <c r="O186" s="385">
        <f t="shared" si="191"/>
        <v>0</v>
      </c>
      <c r="P186" s="381"/>
      <c r="Q186" s="381"/>
      <c r="R186" s="381"/>
      <c r="S186" s="409"/>
      <c r="T186" s="410"/>
      <c r="U186" s="406"/>
      <c r="V186" s="399"/>
      <c r="W186" s="399"/>
      <c r="X186" s="399"/>
      <c r="Y186" s="399"/>
      <c r="Z186" s="389"/>
      <c r="AA186" s="399"/>
      <c r="AB186" s="403"/>
    </row>
    <row r="187" spans="1:44" s="404" customFormat="1" ht="30" customHeight="1">
      <c r="A187" s="405"/>
      <c r="B187" s="377"/>
      <c r="C187" s="400"/>
      <c r="D187" s="379"/>
      <c r="E187" s="380"/>
      <c r="F187" s="381"/>
      <c r="G187" s="428"/>
      <c r="H187" s="428"/>
      <c r="I187" s="381"/>
      <c r="J187" s="381"/>
      <c r="K187" s="381"/>
      <c r="L187" s="385">
        <f t="shared" si="188"/>
        <v>0</v>
      </c>
      <c r="M187" s="385">
        <f t="shared" si="189"/>
        <v>0</v>
      </c>
      <c r="N187" s="385">
        <f t="shared" si="190"/>
        <v>0</v>
      </c>
      <c r="O187" s="385">
        <f t="shared" si="191"/>
        <v>0</v>
      </c>
      <c r="P187" s="381"/>
      <c r="Q187" s="381"/>
      <c r="R187" s="381"/>
      <c r="S187" s="396"/>
      <c r="T187" s="397"/>
      <c r="U187" s="406"/>
      <c r="V187" s="399"/>
      <c r="W187" s="399"/>
      <c r="X187" s="399"/>
      <c r="Y187" s="399"/>
      <c r="Z187" s="389"/>
      <c r="AA187" s="399"/>
      <c r="AB187" s="403"/>
    </row>
    <row r="188" spans="1:44" s="404" customFormat="1" ht="30" customHeight="1">
      <c r="A188" s="405"/>
      <c r="B188" s="377"/>
      <c r="C188" s="400"/>
      <c r="D188" s="379"/>
      <c r="E188" s="380"/>
      <c r="F188" s="381"/>
      <c r="G188" s="428"/>
      <c r="H188" s="428"/>
      <c r="I188" s="381"/>
      <c r="J188" s="381"/>
      <c r="K188" s="381"/>
      <c r="L188" s="385">
        <f t="shared" si="188"/>
        <v>0</v>
      </c>
      <c r="M188" s="385">
        <f t="shared" si="189"/>
        <v>0</v>
      </c>
      <c r="N188" s="385">
        <f t="shared" si="190"/>
        <v>0</v>
      </c>
      <c r="O188" s="385">
        <f t="shared" si="191"/>
        <v>0</v>
      </c>
      <c r="P188" s="381"/>
      <c r="Q188" s="381"/>
      <c r="R188" s="381"/>
      <c r="S188" s="393"/>
      <c r="T188" s="455"/>
      <c r="U188" s="406"/>
      <c r="V188" s="399"/>
      <c r="W188" s="399"/>
      <c r="X188" s="399"/>
      <c r="Y188" s="399"/>
      <c r="Z188" s="389"/>
      <c r="AA188" s="399"/>
      <c r="AB188" s="403"/>
    </row>
    <row r="189" spans="1:44" s="404" customFormat="1" ht="30" customHeight="1">
      <c r="A189" s="405"/>
      <c r="B189" s="377"/>
      <c r="C189" s="400"/>
      <c r="D189" s="379"/>
      <c r="E189" s="380"/>
      <c r="F189" s="381"/>
      <c r="G189" s="395"/>
      <c r="H189" s="395"/>
      <c r="I189" s="381"/>
      <c r="J189" s="381"/>
      <c r="K189" s="381"/>
      <c r="L189" s="385">
        <f t="shared" si="188"/>
        <v>0</v>
      </c>
      <c r="M189" s="385">
        <f t="shared" si="189"/>
        <v>0</v>
      </c>
      <c r="N189" s="385">
        <f t="shared" si="190"/>
        <v>0</v>
      </c>
      <c r="O189" s="385">
        <f t="shared" si="191"/>
        <v>0</v>
      </c>
      <c r="P189" s="381"/>
      <c r="Q189" s="381"/>
      <c r="R189" s="381"/>
      <c r="S189" s="396"/>
      <c r="T189" s="397"/>
      <c r="U189" s="406"/>
      <c r="V189" s="399"/>
      <c r="W189" s="399"/>
      <c r="X189" s="399"/>
      <c r="Y189" s="399"/>
      <c r="Z189" s="389"/>
      <c r="AA189" s="399"/>
      <c r="AB189" s="403"/>
    </row>
    <row r="190" spans="1:44" s="404" customFormat="1" ht="30" customHeight="1">
      <c r="A190" s="398"/>
      <c r="B190" s="399"/>
      <c r="C190" s="400" t="s">
        <v>52</v>
      </c>
      <c r="D190" s="399"/>
      <c r="E190" s="380"/>
      <c r="F190" s="381" t="s">
        <v>48</v>
      </c>
      <c r="G190" s="401"/>
      <c r="H190" s="401"/>
      <c r="I190" s="381" t="s">
        <v>48</v>
      </c>
      <c r="J190" s="381" t="s">
        <v>48</v>
      </c>
      <c r="K190" s="381" t="s">
        <v>48</v>
      </c>
      <c r="L190" s="385">
        <f>SUM(L182:L189)</f>
        <v>0.20763888888905058</v>
      </c>
      <c r="M190" s="385">
        <f>SUM(M182:M189)</f>
        <v>0</v>
      </c>
      <c r="N190" s="385">
        <f>SUM(N182:N189)</f>
        <v>0</v>
      </c>
      <c r="O190" s="385">
        <f>SUM(O182:O189)</f>
        <v>0</v>
      </c>
      <c r="P190" s="385"/>
      <c r="Q190" s="385"/>
      <c r="R190" s="385"/>
      <c r="S190" s="421"/>
      <c r="T190" s="422"/>
      <c r="U190" s="399"/>
      <c r="V190" s="389">
        <f>$AB$11-((N190*24))</f>
        <v>720</v>
      </c>
      <c r="W190" s="380">
        <v>245</v>
      </c>
      <c r="X190" s="379">
        <v>211.43299999999999</v>
      </c>
      <c r="Y190" s="390">
        <f>W190*X190</f>
        <v>51801.084999999999</v>
      </c>
      <c r="Z190" s="389">
        <f>(Y190*(V190-L190*24))/V190</f>
        <v>51442.554342245094</v>
      </c>
      <c r="AA190" s="389">
        <f>(Z190/Y190)*100</f>
        <v>99.307870370369827</v>
      </c>
      <c r="AB190" s="403"/>
    </row>
    <row r="191" spans="1:44" s="403" customFormat="1" ht="30" customHeight="1">
      <c r="A191" s="405">
        <v>6</v>
      </c>
      <c r="B191" s="377" t="s">
        <v>70</v>
      </c>
      <c r="C191" s="400" t="s">
        <v>71</v>
      </c>
      <c r="D191" s="379">
        <v>208.98</v>
      </c>
      <c r="E191" s="380" t="s">
        <v>534</v>
      </c>
      <c r="F191" s="381" t="s">
        <v>48</v>
      </c>
      <c r="G191" s="121">
        <v>43203.32708333333</v>
      </c>
      <c r="H191" s="121">
        <v>43203.461805555555</v>
      </c>
      <c r="I191" s="381" t="s">
        <v>48</v>
      </c>
      <c r="J191" s="381" t="s">
        <v>48</v>
      </c>
      <c r="K191" s="381" t="s">
        <v>48</v>
      </c>
      <c r="L191" s="385">
        <f>IF(RIGHT(S191)="T",(+H191-G191),0)</f>
        <v>0</v>
      </c>
      <c r="M191" s="385">
        <f>IF(RIGHT(S191)="U",(+H191-G191),0)</f>
        <v>0</v>
      </c>
      <c r="N191" s="385">
        <f>IF(RIGHT(S191)="C",(+H191-G191),0)</f>
        <v>0</v>
      </c>
      <c r="O191" s="385">
        <f>IF(RIGHT(S191)="D",(+H191-G191),0)</f>
        <v>0.13472222222480923</v>
      </c>
      <c r="P191" s="381"/>
      <c r="Q191" s="381"/>
      <c r="R191" s="381"/>
      <c r="S191" s="11" t="s">
        <v>51</v>
      </c>
      <c r="T191" s="140" t="s">
        <v>1241</v>
      </c>
      <c r="U191" s="406"/>
      <c r="V191" s="399"/>
      <c r="W191" s="399"/>
      <c r="X191" s="399"/>
      <c r="Y191" s="399"/>
      <c r="Z191" s="389"/>
      <c r="AA191" s="399"/>
    </row>
    <row r="192" spans="1:44" s="403" customFormat="1" ht="30" customHeight="1">
      <c r="A192" s="405"/>
      <c r="B192" s="377"/>
      <c r="C192" s="400"/>
      <c r="D192" s="379"/>
      <c r="E192" s="380"/>
      <c r="F192" s="381"/>
      <c r="G192" s="121">
        <v>43214.545138888891</v>
      </c>
      <c r="H192" s="121">
        <v>43218.709722222222</v>
      </c>
      <c r="I192" s="381"/>
      <c r="J192" s="381"/>
      <c r="K192" s="381"/>
      <c r="L192" s="385">
        <f t="shared" ref="L192" si="192">IF(RIGHT(S192)="T",(+H192-G192),0)</f>
        <v>0</v>
      </c>
      <c r="M192" s="385">
        <f t="shared" ref="M192" si="193">IF(RIGHT(S192)="U",(+H192-G192),0)</f>
        <v>0</v>
      </c>
      <c r="N192" s="385">
        <f t="shared" ref="N192" si="194">IF(RIGHT(S192)="C",(+H192-G192),0)</f>
        <v>0</v>
      </c>
      <c r="O192" s="385">
        <f t="shared" ref="O192" si="195">IF(RIGHT(S192)="D",(+H192-G192),0)</f>
        <v>4.1645833333313931</v>
      </c>
      <c r="P192" s="381"/>
      <c r="Q192" s="381"/>
      <c r="R192" s="381"/>
      <c r="S192" s="11" t="s">
        <v>51</v>
      </c>
      <c r="T192" s="140" t="s">
        <v>1105</v>
      </c>
      <c r="U192" s="406"/>
      <c r="V192" s="399"/>
      <c r="W192" s="399"/>
      <c r="X192" s="399"/>
      <c r="Y192" s="399"/>
      <c r="Z192" s="389"/>
      <c r="AA192" s="399"/>
    </row>
    <row r="193" spans="1:28" s="403" customFormat="1" ht="30" customHeight="1">
      <c r="A193" s="405"/>
      <c r="B193" s="377"/>
      <c r="C193" s="400"/>
      <c r="D193" s="379"/>
      <c r="E193" s="380"/>
      <c r="F193" s="381"/>
      <c r="G193" s="121">
        <v>43220.134027777778</v>
      </c>
      <c r="H193" s="121">
        <v>43220.449305555558</v>
      </c>
      <c r="I193" s="381"/>
      <c r="J193" s="381"/>
      <c r="K193" s="381"/>
      <c r="L193" s="385">
        <f t="shared" ref="L193:L197" si="196">IF(RIGHT(S193)="T",(+H193-G193),0)</f>
        <v>0</v>
      </c>
      <c r="M193" s="385">
        <f t="shared" ref="M193:M197" si="197">IF(RIGHT(S193)="U",(+H193-G193),0)</f>
        <v>0</v>
      </c>
      <c r="N193" s="385">
        <f t="shared" ref="N193:N197" si="198">IF(RIGHT(S193)="C",(+H193-G193),0)</f>
        <v>0</v>
      </c>
      <c r="O193" s="385">
        <f t="shared" ref="O193:O197" si="199">IF(RIGHT(S193)="D",(+H193-G193),0)</f>
        <v>0.31527777777955635</v>
      </c>
      <c r="P193" s="381"/>
      <c r="Q193" s="381"/>
      <c r="R193" s="381"/>
      <c r="S193" s="11" t="s">
        <v>51</v>
      </c>
      <c r="T193" s="140" t="s">
        <v>1241</v>
      </c>
      <c r="U193" s="406"/>
      <c r="V193" s="399"/>
      <c r="W193" s="399"/>
      <c r="X193" s="399"/>
      <c r="Y193" s="399"/>
      <c r="Z193" s="389"/>
      <c r="AA193" s="399"/>
    </row>
    <row r="194" spans="1:28" s="403" customFormat="1" ht="30" customHeight="1">
      <c r="A194" s="405"/>
      <c r="B194" s="377"/>
      <c r="C194" s="400"/>
      <c r="D194" s="379"/>
      <c r="E194" s="380"/>
      <c r="F194" s="381"/>
      <c r="G194" s="392"/>
      <c r="H194" s="392"/>
      <c r="I194" s="381"/>
      <c r="J194" s="381"/>
      <c r="K194" s="381"/>
      <c r="L194" s="385">
        <f t="shared" si="196"/>
        <v>0</v>
      </c>
      <c r="M194" s="385">
        <f t="shared" si="197"/>
        <v>0</v>
      </c>
      <c r="N194" s="385">
        <f t="shared" si="198"/>
        <v>0</v>
      </c>
      <c r="O194" s="385">
        <f t="shared" si="199"/>
        <v>0</v>
      </c>
      <c r="P194" s="381"/>
      <c r="Q194" s="381"/>
      <c r="R194" s="381"/>
      <c r="S194" s="393"/>
      <c r="T194" s="407"/>
      <c r="U194" s="406"/>
      <c r="V194" s="399"/>
      <c r="W194" s="399"/>
      <c r="X194" s="399"/>
      <c r="Y194" s="399"/>
      <c r="Z194" s="389"/>
      <c r="AA194" s="399"/>
    </row>
    <row r="195" spans="1:28" s="403" customFormat="1" ht="30" customHeight="1">
      <c r="A195" s="405"/>
      <c r="B195" s="377"/>
      <c r="C195" s="400"/>
      <c r="D195" s="379"/>
      <c r="E195" s="380"/>
      <c r="F195" s="381"/>
      <c r="G195" s="392"/>
      <c r="H195" s="392"/>
      <c r="I195" s="381"/>
      <c r="J195" s="381"/>
      <c r="K195" s="381"/>
      <c r="L195" s="385">
        <f t="shared" si="196"/>
        <v>0</v>
      </c>
      <c r="M195" s="385">
        <f t="shared" si="197"/>
        <v>0</v>
      </c>
      <c r="N195" s="385">
        <f t="shared" si="198"/>
        <v>0</v>
      </c>
      <c r="O195" s="385">
        <f t="shared" si="199"/>
        <v>0</v>
      </c>
      <c r="P195" s="381"/>
      <c r="Q195" s="381"/>
      <c r="R195" s="381"/>
      <c r="S195" s="393"/>
      <c r="T195" s="407"/>
      <c r="U195" s="406"/>
      <c r="V195" s="399"/>
      <c r="W195" s="399"/>
      <c r="X195" s="399"/>
      <c r="Y195" s="399"/>
      <c r="Z195" s="389"/>
      <c r="AA195" s="399"/>
    </row>
    <row r="196" spans="1:28" s="403" customFormat="1" ht="30" customHeight="1">
      <c r="A196" s="405"/>
      <c r="B196" s="377"/>
      <c r="C196" s="400"/>
      <c r="D196" s="379"/>
      <c r="E196" s="380"/>
      <c r="F196" s="381"/>
      <c r="G196" s="392"/>
      <c r="H196" s="392"/>
      <c r="I196" s="381"/>
      <c r="J196" s="381"/>
      <c r="K196" s="381"/>
      <c r="L196" s="385">
        <f t="shared" si="196"/>
        <v>0</v>
      </c>
      <c r="M196" s="385">
        <f t="shared" si="197"/>
        <v>0</v>
      </c>
      <c r="N196" s="385">
        <f t="shared" si="198"/>
        <v>0</v>
      </c>
      <c r="O196" s="385">
        <f t="shared" si="199"/>
        <v>0</v>
      </c>
      <c r="P196" s="381"/>
      <c r="Q196" s="381"/>
      <c r="R196" s="381"/>
      <c r="S196" s="393"/>
      <c r="T196" s="407"/>
      <c r="U196" s="406"/>
      <c r="V196" s="399"/>
      <c r="W196" s="399"/>
      <c r="X196" s="399"/>
      <c r="Y196" s="399"/>
      <c r="Z196" s="389"/>
      <c r="AA196" s="399"/>
    </row>
    <row r="197" spans="1:28" s="403" customFormat="1" ht="30" customHeight="1">
      <c r="A197" s="405"/>
      <c r="B197" s="377"/>
      <c r="C197" s="400"/>
      <c r="D197" s="379"/>
      <c r="E197" s="380"/>
      <c r="F197" s="381"/>
      <c r="G197" s="392"/>
      <c r="H197" s="392"/>
      <c r="I197" s="381"/>
      <c r="J197" s="381"/>
      <c r="K197" s="381"/>
      <c r="L197" s="385">
        <f t="shared" si="196"/>
        <v>0</v>
      </c>
      <c r="M197" s="385">
        <f t="shared" si="197"/>
        <v>0</v>
      </c>
      <c r="N197" s="385">
        <f t="shared" si="198"/>
        <v>0</v>
      </c>
      <c r="O197" s="385">
        <f t="shared" si="199"/>
        <v>0</v>
      </c>
      <c r="P197" s="381"/>
      <c r="Q197" s="381"/>
      <c r="R197" s="381"/>
      <c r="S197" s="393"/>
      <c r="T197" s="407"/>
      <c r="U197" s="406"/>
      <c r="V197" s="399"/>
      <c r="W197" s="399"/>
      <c r="X197" s="399"/>
      <c r="Y197" s="399"/>
      <c r="Z197" s="389"/>
      <c r="AA197" s="399"/>
    </row>
    <row r="198" spans="1:28" s="404" customFormat="1" ht="30" customHeight="1">
      <c r="A198" s="398"/>
      <c r="B198" s="399"/>
      <c r="C198" s="400" t="s">
        <v>52</v>
      </c>
      <c r="D198" s="399"/>
      <c r="E198" s="380"/>
      <c r="F198" s="381" t="s">
        <v>48</v>
      </c>
      <c r="G198" s="413"/>
      <c r="H198" s="413"/>
      <c r="I198" s="381" t="s">
        <v>48</v>
      </c>
      <c r="J198" s="381" t="s">
        <v>48</v>
      </c>
      <c r="K198" s="381" t="s">
        <v>48</v>
      </c>
      <c r="L198" s="385">
        <f>SUM(L191:L197)</f>
        <v>0</v>
      </c>
      <c r="M198" s="385">
        <f>SUM(M191:M197)</f>
        <v>0</v>
      </c>
      <c r="N198" s="385">
        <f>SUM(N191:N197)</f>
        <v>0</v>
      </c>
      <c r="O198" s="385">
        <f>SUM(O191:O197)</f>
        <v>4.6145833333357587</v>
      </c>
      <c r="P198" s="385"/>
      <c r="Q198" s="385"/>
      <c r="R198" s="385"/>
      <c r="S198" s="421"/>
      <c r="T198" s="422"/>
      <c r="U198" s="399"/>
      <c r="V198" s="389">
        <f>$AB$11-((N198*24))</f>
        <v>720</v>
      </c>
      <c r="W198" s="380">
        <v>402</v>
      </c>
      <c r="X198" s="379">
        <v>208.98</v>
      </c>
      <c r="Y198" s="390">
        <f>W198*X198</f>
        <v>84009.959999999992</v>
      </c>
      <c r="Z198" s="389">
        <f>(Y198*(V198-L198*24))/V198</f>
        <v>84009.959999999992</v>
      </c>
      <c r="AA198" s="389">
        <f>(Z198/Y198)*100</f>
        <v>100</v>
      </c>
      <c r="AB198" s="403"/>
    </row>
    <row r="199" spans="1:28" s="404" customFormat="1" ht="30" customHeight="1">
      <c r="A199" s="405">
        <v>7</v>
      </c>
      <c r="B199" s="377" t="s">
        <v>72</v>
      </c>
      <c r="C199" s="400" t="s">
        <v>73</v>
      </c>
      <c r="D199" s="379">
        <v>209.51</v>
      </c>
      <c r="E199" s="380" t="s">
        <v>534</v>
      </c>
      <c r="F199" s="381" t="s">
        <v>48</v>
      </c>
      <c r="G199" s="121">
        <v>43191</v>
      </c>
      <c r="H199" s="121">
        <v>43197.660416666666</v>
      </c>
      <c r="I199" s="381" t="s">
        <v>48</v>
      </c>
      <c r="J199" s="381" t="s">
        <v>48</v>
      </c>
      <c r="K199" s="381" t="s">
        <v>48</v>
      </c>
      <c r="L199" s="385">
        <f>IF(RIGHT(S199)="T",(+H199-G199),0)</f>
        <v>0</v>
      </c>
      <c r="M199" s="385">
        <f>IF(RIGHT(S199)="U",(+H199-G199),0)</f>
        <v>0</v>
      </c>
      <c r="N199" s="385">
        <f>IF(RIGHT(S199)="C",(+H199-G199),0)</f>
        <v>0</v>
      </c>
      <c r="O199" s="385">
        <f>IF(RIGHT(S199)="D",(+H199-G199),0)</f>
        <v>6.6604166666656965</v>
      </c>
      <c r="P199" s="381"/>
      <c r="Q199" s="381"/>
      <c r="R199" s="381"/>
      <c r="S199" s="11" t="s">
        <v>51</v>
      </c>
      <c r="T199" s="140" t="s">
        <v>1107</v>
      </c>
      <c r="U199" s="406"/>
      <c r="V199" s="456"/>
      <c r="W199" s="456"/>
      <c r="X199" s="456"/>
      <c r="Y199" s="456"/>
      <c r="Z199" s="389"/>
      <c r="AA199" s="456"/>
      <c r="AB199" s="403"/>
    </row>
    <row r="200" spans="1:28" s="404" customFormat="1" ht="30" customHeight="1">
      <c r="A200" s="405"/>
      <c r="B200" s="377"/>
      <c r="C200" s="400"/>
      <c r="D200" s="379"/>
      <c r="E200" s="380"/>
      <c r="F200" s="381"/>
      <c r="G200" s="121">
        <v>43198.379861111112</v>
      </c>
      <c r="H200" s="121">
        <v>43202.368055555555</v>
      </c>
      <c r="I200" s="381"/>
      <c r="J200" s="381"/>
      <c r="K200" s="381"/>
      <c r="L200" s="385">
        <f t="shared" ref="L200" si="200">IF(RIGHT(S200)="T",(+H200-G200),0)</f>
        <v>0</v>
      </c>
      <c r="M200" s="385">
        <f t="shared" ref="M200" si="201">IF(RIGHT(S200)="U",(+H200-G200),0)</f>
        <v>0</v>
      </c>
      <c r="N200" s="385">
        <f t="shared" ref="N200" si="202">IF(RIGHT(S200)="C",(+H200-G200),0)</f>
        <v>0</v>
      </c>
      <c r="O200" s="385">
        <f t="shared" ref="O200" si="203">IF(RIGHT(S200)="D",(+H200-G200),0)</f>
        <v>3.9881944444423425</v>
      </c>
      <c r="P200" s="381"/>
      <c r="Q200" s="381"/>
      <c r="R200" s="381"/>
      <c r="S200" s="11" t="s">
        <v>51</v>
      </c>
      <c r="T200" s="140" t="s">
        <v>1105</v>
      </c>
      <c r="U200" s="406"/>
      <c r="V200" s="456"/>
      <c r="W200" s="456"/>
      <c r="X200" s="456"/>
      <c r="Y200" s="456"/>
      <c r="Z200" s="389"/>
      <c r="AA200" s="456"/>
      <c r="AB200" s="403"/>
    </row>
    <row r="201" spans="1:28" s="404" customFormat="1" ht="30" customHeight="1">
      <c r="A201" s="405"/>
      <c r="B201" s="377"/>
      <c r="C201" s="400"/>
      <c r="D201" s="379"/>
      <c r="E201" s="380"/>
      <c r="F201" s="381"/>
      <c r="G201" s="121">
        <v>43204.284722222219</v>
      </c>
      <c r="H201" s="121">
        <v>43210.756944444445</v>
      </c>
      <c r="I201" s="381"/>
      <c r="J201" s="381"/>
      <c r="K201" s="381"/>
      <c r="L201" s="385">
        <f t="shared" ref="L201:L226" si="204">IF(RIGHT(S201)="T",(+H201-G201),0)</f>
        <v>0</v>
      </c>
      <c r="M201" s="385">
        <f t="shared" ref="M201:M226" si="205">IF(RIGHT(S201)="U",(+H201-G201),0)</f>
        <v>0</v>
      </c>
      <c r="N201" s="385">
        <f t="shared" ref="N201:N226" si="206">IF(RIGHT(S201)="C",(+H201-G201),0)</f>
        <v>0</v>
      </c>
      <c r="O201" s="385">
        <f t="shared" ref="O201:O226" si="207">IF(RIGHT(S201)="D",(+H201-G201),0)</f>
        <v>6.4722222222262644</v>
      </c>
      <c r="P201" s="381"/>
      <c r="Q201" s="381"/>
      <c r="R201" s="381"/>
      <c r="S201" s="11" t="s">
        <v>51</v>
      </c>
      <c r="T201" s="140" t="s">
        <v>1241</v>
      </c>
      <c r="U201" s="406"/>
      <c r="V201" s="456"/>
      <c r="W201" s="456"/>
      <c r="X201" s="456"/>
      <c r="Y201" s="456"/>
      <c r="Z201" s="389"/>
      <c r="AA201" s="456"/>
      <c r="AB201" s="403"/>
    </row>
    <row r="202" spans="1:28" s="404" customFormat="1" ht="30" customHeight="1">
      <c r="A202" s="405"/>
      <c r="B202" s="377"/>
      <c r="C202" s="400"/>
      <c r="D202" s="379"/>
      <c r="E202" s="380"/>
      <c r="F202" s="381"/>
      <c r="G202" s="121">
        <v>43211.563888888886</v>
      </c>
      <c r="H202" s="121">
        <v>43211.711111111108</v>
      </c>
      <c r="I202" s="381"/>
      <c r="J202" s="381"/>
      <c r="K202" s="381"/>
      <c r="L202" s="385">
        <f t="shared" si="204"/>
        <v>0</v>
      </c>
      <c r="M202" s="385">
        <f t="shared" si="205"/>
        <v>0</v>
      </c>
      <c r="N202" s="385">
        <f t="shared" si="206"/>
        <v>0</v>
      </c>
      <c r="O202" s="385">
        <f t="shared" si="207"/>
        <v>0.14722222222189885</v>
      </c>
      <c r="P202" s="381"/>
      <c r="Q202" s="381"/>
      <c r="R202" s="381"/>
      <c r="S202" s="11" t="s">
        <v>51</v>
      </c>
      <c r="T202" s="140" t="s">
        <v>1241</v>
      </c>
      <c r="U202" s="406"/>
      <c r="V202" s="456"/>
      <c r="W202" s="456"/>
      <c r="X202" s="456"/>
      <c r="Y202" s="456"/>
      <c r="Z202" s="389"/>
      <c r="AA202" s="456"/>
      <c r="AB202" s="403"/>
    </row>
    <row r="203" spans="1:28" s="404" customFormat="1" ht="30" customHeight="1">
      <c r="A203" s="405"/>
      <c r="B203" s="377"/>
      <c r="C203" s="400"/>
      <c r="D203" s="379"/>
      <c r="E203" s="380"/>
      <c r="F203" s="381"/>
      <c r="G203" s="121">
        <v>43212.42083333333</v>
      </c>
      <c r="H203" s="121">
        <v>43212.987500000003</v>
      </c>
      <c r="I203" s="381"/>
      <c r="J203" s="381"/>
      <c r="K203" s="381"/>
      <c r="L203" s="385">
        <f t="shared" si="204"/>
        <v>0</v>
      </c>
      <c r="M203" s="385">
        <f t="shared" si="205"/>
        <v>0</v>
      </c>
      <c r="N203" s="385">
        <f t="shared" si="206"/>
        <v>0</v>
      </c>
      <c r="O203" s="385">
        <f t="shared" si="207"/>
        <v>0.5666666666729725</v>
      </c>
      <c r="P203" s="381"/>
      <c r="Q203" s="381"/>
      <c r="R203" s="381"/>
      <c r="S203" s="11" t="s">
        <v>51</v>
      </c>
      <c r="T203" s="140" t="s">
        <v>1118</v>
      </c>
      <c r="U203" s="406"/>
      <c r="V203" s="456"/>
      <c r="W203" s="456"/>
      <c r="X203" s="456"/>
      <c r="Y203" s="456"/>
      <c r="Z203" s="389"/>
      <c r="AA203" s="456"/>
      <c r="AB203" s="403"/>
    </row>
    <row r="204" spans="1:28" s="404" customFormat="1" ht="30" customHeight="1">
      <c r="A204" s="405"/>
      <c r="B204" s="377"/>
      <c r="C204" s="400"/>
      <c r="D204" s="379"/>
      <c r="E204" s="380"/>
      <c r="F204" s="381"/>
      <c r="G204" s="383"/>
      <c r="H204" s="382"/>
      <c r="I204" s="381"/>
      <c r="J204" s="381"/>
      <c r="K204" s="381"/>
      <c r="L204" s="385">
        <f t="shared" si="204"/>
        <v>0</v>
      </c>
      <c r="M204" s="385">
        <f t="shared" si="205"/>
        <v>0</v>
      </c>
      <c r="N204" s="385">
        <f t="shared" si="206"/>
        <v>0</v>
      </c>
      <c r="O204" s="385">
        <f t="shared" si="207"/>
        <v>0</v>
      </c>
      <c r="P204" s="381"/>
      <c r="Q204" s="381"/>
      <c r="R204" s="381"/>
      <c r="S204" s="387"/>
      <c r="T204" s="388"/>
      <c r="U204" s="406"/>
      <c r="V204" s="456"/>
      <c r="W204" s="456"/>
      <c r="X204" s="456"/>
      <c r="Y204" s="456"/>
      <c r="Z204" s="389"/>
      <c r="AA204" s="456"/>
      <c r="AB204" s="403"/>
    </row>
    <row r="205" spans="1:28" s="404" customFormat="1" ht="30" customHeight="1">
      <c r="A205" s="405"/>
      <c r="B205" s="377"/>
      <c r="C205" s="400"/>
      <c r="D205" s="379"/>
      <c r="E205" s="380"/>
      <c r="F205" s="381"/>
      <c r="G205" s="382"/>
      <c r="H205" s="382"/>
      <c r="I205" s="381"/>
      <c r="J205" s="381"/>
      <c r="K205" s="381"/>
      <c r="L205" s="385">
        <f t="shared" si="204"/>
        <v>0</v>
      </c>
      <c r="M205" s="385">
        <f t="shared" si="205"/>
        <v>0</v>
      </c>
      <c r="N205" s="385">
        <f t="shared" si="206"/>
        <v>0</v>
      </c>
      <c r="O205" s="385">
        <f t="shared" si="207"/>
        <v>0</v>
      </c>
      <c r="P205" s="381"/>
      <c r="Q205" s="381"/>
      <c r="R205" s="381"/>
      <c r="S205" s="387"/>
      <c r="T205" s="388"/>
      <c r="U205" s="406"/>
      <c r="V205" s="456"/>
      <c r="W205" s="456"/>
      <c r="X205" s="456"/>
      <c r="Y205" s="456"/>
      <c r="Z205" s="389"/>
      <c r="AA205" s="456"/>
      <c r="AB205" s="403"/>
    </row>
    <row r="206" spans="1:28" s="404" customFormat="1" ht="30" customHeight="1">
      <c r="A206" s="405"/>
      <c r="B206" s="377"/>
      <c r="C206" s="400"/>
      <c r="D206" s="379"/>
      <c r="E206" s="380"/>
      <c r="F206" s="381"/>
      <c r="G206" s="392"/>
      <c r="H206" s="392"/>
      <c r="I206" s="381"/>
      <c r="J206" s="381"/>
      <c r="K206" s="381"/>
      <c r="L206" s="385">
        <f t="shared" si="204"/>
        <v>0</v>
      </c>
      <c r="M206" s="385">
        <f t="shared" si="205"/>
        <v>0</v>
      </c>
      <c r="N206" s="385">
        <f t="shared" si="206"/>
        <v>0</v>
      </c>
      <c r="O206" s="385">
        <f t="shared" si="207"/>
        <v>0</v>
      </c>
      <c r="P206" s="381"/>
      <c r="Q206" s="381"/>
      <c r="R206" s="381"/>
      <c r="S206" s="393"/>
      <c r="T206" s="407"/>
      <c r="U206" s="406"/>
      <c r="V206" s="456"/>
      <c r="W206" s="456"/>
      <c r="X206" s="456"/>
      <c r="Y206" s="456"/>
      <c r="Z206" s="389"/>
      <c r="AA206" s="456"/>
      <c r="AB206" s="403"/>
    </row>
    <row r="207" spans="1:28" s="404" customFormat="1" ht="30" customHeight="1">
      <c r="A207" s="405"/>
      <c r="B207" s="377"/>
      <c r="C207" s="400"/>
      <c r="D207" s="379"/>
      <c r="E207" s="380"/>
      <c r="F207" s="381"/>
      <c r="G207" s="392"/>
      <c r="H207" s="457"/>
      <c r="I207" s="381"/>
      <c r="J207" s="381"/>
      <c r="K207" s="381"/>
      <c r="L207" s="385">
        <f t="shared" si="204"/>
        <v>0</v>
      </c>
      <c r="M207" s="385">
        <f t="shared" si="205"/>
        <v>0</v>
      </c>
      <c r="N207" s="385">
        <f t="shared" si="206"/>
        <v>0</v>
      </c>
      <c r="O207" s="385">
        <f t="shared" si="207"/>
        <v>0</v>
      </c>
      <c r="P207" s="381"/>
      <c r="Q207" s="381"/>
      <c r="R207" s="381"/>
      <c r="S207" s="393"/>
      <c r="T207" s="407"/>
      <c r="U207" s="406"/>
      <c r="V207" s="456"/>
      <c r="W207" s="456"/>
      <c r="X207" s="456"/>
      <c r="Y207" s="456"/>
      <c r="Z207" s="389"/>
      <c r="AA207" s="456"/>
      <c r="AB207" s="403"/>
    </row>
    <row r="208" spans="1:28" s="404" customFormat="1" ht="30" customHeight="1">
      <c r="A208" s="405"/>
      <c r="B208" s="377"/>
      <c r="C208" s="400"/>
      <c r="D208" s="379"/>
      <c r="E208" s="380"/>
      <c r="F208" s="381"/>
      <c r="G208" s="392"/>
      <c r="H208" s="392"/>
      <c r="I208" s="381"/>
      <c r="J208" s="381"/>
      <c r="K208" s="381"/>
      <c r="L208" s="385">
        <f t="shared" si="204"/>
        <v>0</v>
      </c>
      <c r="M208" s="385">
        <f t="shared" si="205"/>
        <v>0</v>
      </c>
      <c r="N208" s="385">
        <f t="shared" si="206"/>
        <v>0</v>
      </c>
      <c r="O208" s="385">
        <f t="shared" si="207"/>
        <v>0</v>
      </c>
      <c r="P208" s="381"/>
      <c r="Q208" s="381"/>
      <c r="R208" s="381"/>
      <c r="S208" s="393"/>
      <c r="T208" s="407"/>
      <c r="U208" s="406"/>
      <c r="V208" s="456"/>
      <c r="W208" s="456"/>
      <c r="X208" s="456"/>
      <c r="Y208" s="456"/>
      <c r="Z208" s="389"/>
      <c r="AA208" s="456"/>
      <c r="AB208" s="403"/>
    </row>
    <row r="209" spans="1:28" s="404" customFormat="1" ht="30" customHeight="1">
      <c r="A209" s="405"/>
      <c r="B209" s="377"/>
      <c r="C209" s="400"/>
      <c r="D209" s="379"/>
      <c r="E209" s="380"/>
      <c r="F209" s="381"/>
      <c r="G209" s="392"/>
      <c r="H209" s="392"/>
      <c r="I209" s="381"/>
      <c r="J209" s="381"/>
      <c r="K209" s="381"/>
      <c r="L209" s="385">
        <f t="shared" si="204"/>
        <v>0</v>
      </c>
      <c r="M209" s="385">
        <f t="shared" si="205"/>
        <v>0</v>
      </c>
      <c r="N209" s="385">
        <f t="shared" si="206"/>
        <v>0</v>
      </c>
      <c r="O209" s="385">
        <f t="shared" si="207"/>
        <v>0</v>
      </c>
      <c r="P209" s="381"/>
      <c r="Q209" s="381"/>
      <c r="R209" s="381"/>
      <c r="S209" s="393"/>
      <c r="T209" s="407"/>
      <c r="U209" s="406"/>
      <c r="V209" s="456"/>
      <c r="W209" s="456"/>
      <c r="X209" s="456"/>
      <c r="Y209" s="456"/>
      <c r="Z209" s="389"/>
      <c r="AA209" s="456"/>
      <c r="AB209" s="403"/>
    </row>
    <row r="210" spans="1:28" s="404" customFormat="1" ht="30" customHeight="1">
      <c r="A210" s="405"/>
      <c r="B210" s="377"/>
      <c r="C210" s="400"/>
      <c r="D210" s="379"/>
      <c r="E210" s="380"/>
      <c r="F210" s="381"/>
      <c r="G210" s="392"/>
      <c r="H210" s="392"/>
      <c r="I210" s="381"/>
      <c r="J210" s="381"/>
      <c r="K210" s="381"/>
      <c r="L210" s="385">
        <f t="shared" si="204"/>
        <v>0</v>
      </c>
      <c r="M210" s="385">
        <f t="shared" si="205"/>
        <v>0</v>
      </c>
      <c r="N210" s="385">
        <f t="shared" si="206"/>
        <v>0</v>
      </c>
      <c r="O210" s="385">
        <f t="shared" si="207"/>
        <v>0</v>
      </c>
      <c r="P210" s="381"/>
      <c r="Q210" s="381"/>
      <c r="R210" s="381"/>
      <c r="S210" s="393"/>
      <c r="T210" s="407"/>
      <c r="U210" s="406"/>
      <c r="V210" s="456"/>
      <c r="W210" s="456"/>
      <c r="X210" s="456"/>
      <c r="Y210" s="456"/>
      <c r="Z210" s="389"/>
      <c r="AA210" s="456"/>
      <c r="AB210" s="403"/>
    </row>
    <row r="211" spans="1:28" s="404" customFormat="1" ht="30" customHeight="1">
      <c r="A211" s="405"/>
      <c r="B211" s="377"/>
      <c r="C211" s="400"/>
      <c r="D211" s="379"/>
      <c r="E211" s="380"/>
      <c r="F211" s="381"/>
      <c r="G211" s="392"/>
      <c r="H211" s="392"/>
      <c r="I211" s="381"/>
      <c r="J211" s="381"/>
      <c r="K211" s="381"/>
      <c r="L211" s="385">
        <f t="shared" si="204"/>
        <v>0</v>
      </c>
      <c r="M211" s="385">
        <f t="shared" si="205"/>
        <v>0</v>
      </c>
      <c r="N211" s="385">
        <f t="shared" si="206"/>
        <v>0</v>
      </c>
      <c r="O211" s="385">
        <f t="shared" si="207"/>
        <v>0</v>
      </c>
      <c r="P211" s="381"/>
      <c r="Q211" s="381"/>
      <c r="R211" s="381"/>
      <c r="S211" s="393"/>
      <c r="T211" s="407"/>
      <c r="U211" s="406"/>
      <c r="V211" s="456"/>
      <c r="W211" s="456"/>
      <c r="X211" s="456"/>
      <c r="Y211" s="456"/>
      <c r="Z211" s="389"/>
      <c r="AA211" s="456"/>
      <c r="AB211" s="403"/>
    </row>
    <row r="212" spans="1:28" s="404" customFormat="1" ht="30" customHeight="1">
      <c r="A212" s="405"/>
      <c r="B212" s="377"/>
      <c r="C212" s="400"/>
      <c r="D212" s="379"/>
      <c r="E212" s="380"/>
      <c r="F212" s="381"/>
      <c r="G212" s="392"/>
      <c r="H212" s="392"/>
      <c r="I212" s="381"/>
      <c r="J212" s="381"/>
      <c r="K212" s="381"/>
      <c r="L212" s="385">
        <f t="shared" si="204"/>
        <v>0</v>
      </c>
      <c r="M212" s="385">
        <f t="shared" si="205"/>
        <v>0</v>
      </c>
      <c r="N212" s="385">
        <f t="shared" si="206"/>
        <v>0</v>
      </c>
      <c r="O212" s="385">
        <f t="shared" si="207"/>
        <v>0</v>
      </c>
      <c r="P212" s="381"/>
      <c r="Q212" s="381"/>
      <c r="R212" s="381"/>
      <c r="S212" s="393"/>
      <c r="T212" s="407"/>
      <c r="U212" s="406"/>
      <c r="V212" s="456"/>
      <c r="W212" s="456"/>
      <c r="X212" s="456"/>
      <c r="Y212" s="456"/>
      <c r="Z212" s="389"/>
      <c r="AA212" s="456"/>
      <c r="AB212" s="403"/>
    </row>
    <row r="213" spans="1:28" s="404" customFormat="1" ht="30" customHeight="1">
      <c r="A213" s="405"/>
      <c r="B213" s="377"/>
      <c r="C213" s="400"/>
      <c r="D213" s="379"/>
      <c r="E213" s="380"/>
      <c r="F213" s="381"/>
      <c r="G213" s="392"/>
      <c r="H213" s="458"/>
      <c r="I213" s="381"/>
      <c r="J213" s="381"/>
      <c r="K213" s="381"/>
      <c r="L213" s="385">
        <f t="shared" si="204"/>
        <v>0</v>
      </c>
      <c r="M213" s="385">
        <f t="shared" si="205"/>
        <v>0</v>
      </c>
      <c r="N213" s="385">
        <f t="shared" si="206"/>
        <v>0</v>
      </c>
      <c r="O213" s="385">
        <f t="shared" si="207"/>
        <v>0</v>
      </c>
      <c r="P213" s="381"/>
      <c r="Q213" s="381"/>
      <c r="R213" s="381"/>
      <c r="S213" s="393"/>
      <c r="T213" s="407"/>
      <c r="U213" s="406"/>
      <c r="V213" s="456"/>
      <c r="W213" s="456"/>
      <c r="X213" s="456"/>
      <c r="Y213" s="456"/>
      <c r="Z213" s="389"/>
      <c r="AA213" s="456"/>
      <c r="AB213" s="403"/>
    </row>
    <row r="214" spans="1:28" s="404" customFormat="1" ht="30" customHeight="1">
      <c r="A214" s="405"/>
      <c r="B214" s="377"/>
      <c r="C214" s="400"/>
      <c r="D214" s="379"/>
      <c r="E214" s="380"/>
      <c r="F214" s="381"/>
      <c r="G214" s="392"/>
      <c r="H214" s="392"/>
      <c r="I214" s="381"/>
      <c r="J214" s="381"/>
      <c r="K214" s="381"/>
      <c r="L214" s="385">
        <f t="shared" si="204"/>
        <v>0</v>
      </c>
      <c r="M214" s="385">
        <f t="shared" si="205"/>
        <v>0</v>
      </c>
      <c r="N214" s="385">
        <f t="shared" si="206"/>
        <v>0</v>
      </c>
      <c r="O214" s="385">
        <f t="shared" si="207"/>
        <v>0</v>
      </c>
      <c r="P214" s="381"/>
      <c r="Q214" s="381"/>
      <c r="R214" s="381"/>
      <c r="S214" s="393"/>
      <c r="T214" s="407"/>
      <c r="U214" s="406"/>
      <c r="V214" s="456"/>
      <c r="W214" s="456"/>
      <c r="X214" s="456"/>
      <c r="Y214" s="456"/>
      <c r="Z214" s="389"/>
      <c r="AA214" s="456"/>
      <c r="AB214" s="403"/>
    </row>
    <row r="215" spans="1:28" s="404" customFormat="1" ht="30" customHeight="1">
      <c r="A215" s="405"/>
      <c r="B215" s="377"/>
      <c r="C215" s="400"/>
      <c r="D215" s="379"/>
      <c r="E215" s="380"/>
      <c r="F215" s="381"/>
      <c r="G215" s="392"/>
      <c r="H215" s="392"/>
      <c r="I215" s="381"/>
      <c r="J215" s="381"/>
      <c r="K215" s="381"/>
      <c r="L215" s="385">
        <f t="shared" si="204"/>
        <v>0</v>
      </c>
      <c r="M215" s="385">
        <f t="shared" si="205"/>
        <v>0</v>
      </c>
      <c r="N215" s="385">
        <f t="shared" si="206"/>
        <v>0</v>
      </c>
      <c r="O215" s="385">
        <f t="shared" si="207"/>
        <v>0</v>
      </c>
      <c r="P215" s="381"/>
      <c r="Q215" s="381"/>
      <c r="R215" s="381"/>
      <c r="S215" s="393"/>
      <c r="T215" s="407"/>
      <c r="U215" s="406"/>
      <c r="V215" s="456"/>
      <c r="W215" s="456"/>
      <c r="X215" s="456"/>
      <c r="Y215" s="456"/>
      <c r="Z215" s="389"/>
      <c r="AA215" s="456"/>
      <c r="AB215" s="403"/>
    </row>
    <row r="216" spans="1:28" s="404" customFormat="1" ht="30" customHeight="1">
      <c r="A216" s="405"/>
      <c r="B216" s="377"/>
      <c r="C216" s="400"/>
      <c r="D216" s="379"/>
      <c r="E216" s="380"/>
      <c r="F216" s="381"/>
      <c r="G216" s="392"/>
      <c r="H216" s="392"/>
      <c r="I216" s="381"/>
      <c r="J216" s="381"/>
      <c r="K216" s="381"/>
      <c r="L216" s="385">
        <f t="shared" si="204"/>
        <v>0</v>
      </c>
      <c r="M216" s="385">
        <f t="shared" si="205"/>
        <v>0</v>
      </c>
      <c r="N216" s="385">
        <f t="shared" si="206"/>
        <v>0</v>
      </c>
      <c r="O216" s="385">
        <f t="shared" si="207"/>
        <v>0</v>
      </c>
      <c r="P216" s="381"/>
      <c r="Q216" s="381"/>
      <c r="R216" s="381"/>
      <c r="S216" s="393"/>
      <c r="T216" s="407"/>
      <c r="U216" s="406"/>
      <c r="V216" s="456"/>
      <c r="W216" s="456"/>
      <c r="X216" s="456"/>
      <c r="Y216" s="456"/>
      <c r="Z216" s="389"/>
      <c r="AA216" s="456"/>
      <c r="AB216" s="403"/>
    </row>
    <row r="217" spans="1:28" s="404" customFormat="1" ht="30" customHeight="1">
      <c r="A217" s="405"/>
      <c r="B217" s="377"/>
      <c r="C217" s="400"/>
      <c r="D217" s="379"/>
      <c r="E217" s="380"/>
      <c r="F217" s="381"/>
      <c r="G217" s="392"/>
      <c r="H217" s="392"/>
      <c r="I217" s="381"/>
      <c r="J217" s="381"/>
      <c r="K217" s="381"/>
      <c r="L217" s="385">
        <f t="shared" si="204"/>
        <v>0</v>
      </c>
      <c r="M217" s="385">
        <f t="shared" si="205"/>
        <v>0</v>
      </c>
      <c r="N217" s="385">
        <f t="shared" si="206"/>
        <v>0</v>
      </c>
      <c r="O217" s="385">
        <f t="shared" si="207"/>
        <v>0</v>
      </c>
      <c r="P217" s="381"/>
      <c r="Q217" s="381"/>
      <c r="R217" s="381"/>
      <c r="S217" s="393"/>
      <c r="T217" s="407"/>
      <c r="U217" s="406"/>
      <c r="V217" s="456"/>
      <c r="W217" s="456"/>
      <c r="X217" s="456"/>
      <c r="Y217" s="456"/>
      <c r="Z217" s="389"/>
      <c r="AA217" s="456"/>
      <c r="AB217" s="403"/>
    </row>
    <row r="218" spans="1:28" s="404" customFormat="1" ht="30" customHeight="1">
      <c r="A218" s="405"/>
      <c r="B218" s="377"/>
      <c r="C218" s="400"/>
      <c r="D218" s="379"/>
      <c r="E218" s="380"/>
      <c r="F218" s="381"/>
      <c r="G218" s="408"/>
      <c r="H218" s="408"/>
      <c r="I218" s="381"/>
      <c r="J218" s="381"/>
      <c r="K218" s="381"/>
      <c r="L218" s="385">
        <f t="shared" si="204"/>
        <v>0</v>
      </c>
      <c r="M218" s="385">
        <f t="shared" si="205"/>
        <v>0</v>
      </c>
      <c r="N218" s="385">
        <f t="shared" si="206"/>
        <v>0</v>
      </c>
      <c r="O218" s="385">
        <f t="shared" si="207"/>
        <v>0</v>
      </c>
      <c r="P218" s="381"/>
      <c r="Q218" s="381"/>
      <c r="R218" s="381"/>
      <c r="S218" s="409"/>
      <c r="T218" s="410"/>
      <c r="U218" s="406"/>
      <c r="V218" s="456"/>
      <c r="W218" s="456"/>
      <c r="X218" s="456"/>
      <c r="Y218" s="456"/>
      <c r="Z218" s="389"/>
      <c r="AA218" s="456"/>
      <c r="AB218" s="403"/>
    </row>
    <row r="219" spans="1:28" s="404" customFormat="1" ht="30" customHeight="1">
      <c r="A219" s="405"/>
      <c r="B219" s="377"/>
      <c r="C219" s="400"/>
      <c r="D219" s="379"/>
      <c r="E219" s="380"/>
      <c r="F219" s="381"/>
      <c r="G219" s="408"/>
      <c r="H219" s="408"/>
      <c r="I219" s="381"/>
      <c r="J219" s="381"/>
      <c r="K219" s="381"/>
      <c r="L219" s="385">
        <f t="shared" si="204"/>
        <v>0</v>
      </c>
      <c r="M219" s="385">
        <f t="shared" si="205"/>
        <v>0</v>
      </c>
      <c r="N219" s="385">
        <f t="shared" si="206"/>
        <v>0</v>
      </c>
      <c r="O219" s="385">
        <f t="shared" si="207"/>
        <v>0</v>
      </c>
      <c r="P219" s="381"/>
      <c r="Q219" s="381"/>
      <c r="R219" s="381"/>
      <c r="S219" s="409"/>
      <c r="T219" s="410"/>
      <c r="U219" s="406"/>
      <c r="V219" s="456"/>
      <c r="W219" s="456"/>
      <c r="X219" s="456"/>
      <c r="Y219" s="456"/>
      <c r="Z219" s="389"/>
      <c r="AA219" s="456"/>
      <c r="AB219" s="403"/>
    </row>
    <row r="220" spans="1:28" s="404" customFormat="1" ht="30" customHeight="1">
      <c r="A220" s="405"/>
      <c r="B220" s="377"/>
      <c r="C220" s="400"/>
      <c r="D220" s="379"/>
      <c r="E220" s="380"/>
      <c r="F220" s="381"/>
      <c r="G220" s="408"/>
      <c r="H220" s="408"/>
      <c r="I220" s="381"/>
      <c r="J220" s="381"/>
      <c r="K220" s="381"/>
      <c r="L220" s="385">
        <f t="shared" si="204"/>
        <v>0</v>
      </c>
      <c r="M220" s="385">
        <f t="shared" si="205"/>
        <v>0</v>
      </c>
      <c r="N220" s="385">
        <f t="shared" si="206"/>
        <v>0</v>
      </c>
      <c r="O220" s="385">
        <f t="shared" si="207"/>
        <v>0</v>
      </c>
      <c r="P220" s="381"/>
      <c r="Q220" s="381"/>
      <c r="R220" s="381"/>
      <c r="S220" s="409"/>
      <c r="T220" s="410"/>
      <c r="U220" s="406"/>
      <c r="V220" s="456"/>
      <c r="W220" s="456"/>
      <c r="X220" s="456"/>
      <c r="Y220" s="456"/>
      <c r="Z220" s="389"/>
      <c r="AA220" s="456"/>
      <c r="AB220" s="403"/>
    </row>
    <row r="221" spans="1:28" s="404" customFormat="1" ht="30" customHeight="1">
      <c r="A221" s="405"/>
      <c r="B221" s="377"/>
      <c r="C221" s="400"/>
      <c r="D221" s="379"/>
      <c r="E221" s="380"/>
      <c r="F221" s="381"/>
      <c r="G221" s="408"/>
      <c r="H221" s="408"/>
      <c r="I221" s="381"/>
      <c r="J221" s="381"/>
      <c r="K221" s="381"/>
      <c r="L221" s="385">
        <f t="shared" si="204"/>
        <v>0</v>
      </c>
      <c r="M221" s="385">
        <f t="shared" si="205"/>
        <v>0</v>
      </c>
      <c r="N221" s="385">
        <f t="shared" si="206"/>
        <v>0</v>
      </c>
      <c r="O221" s="385">
        <f t="shared" si="207"/>
        <v>0</v>
      </c>
      <c r="P221" s="381"/>
      <c r="Q221" s="381"/>
      <c r="R221" s="381"/>
      <c r="S221" s="409"/>
      <c r="T221" s="410"/>
      <c r="U221" s="406"/>
      <c r="V221" s="456"/>
      <c r="W221" s="456"/>
      <c r="X221" s="456"/>
      <c r="Y221" s="456"/>
      <c r="Z221" s="389"/>
      <c r="AA221" s="456"/>
      <c r="AB221" s="403"/>
    </row>
    <row r="222" spans="1:28" s="404" customFormat="1" ht="30" customHeight="1">
      <c r="A222" s="405"/>
      <c r="B222" s="377"/>
      <c r="C222" s="400"/>
      <c r="D222" s="379"/>
      <c r="E222" s="380"/>
      <c r="F222" s="381"/>
      <c r="G222" s="408"/>
      <c r="H222" s="408"/>
      <c r="I222" s="381"/>
      <c r="J222" s="381"/>
      <c r="K222" s="381"/>
      <c r="L222" s="385">
        <f t="shared" si="204"/>
        <v>0</v>
      </c>
      <c r="M222" s="385">
        <f t="shared" si="205"/>
        <v>0</v>
      </c>
      <c r="N222" s="385">
        <f t="shared" si="206"/>
        <v>0</v>
      </c>
      <c r="O222" s="385">
        <f t="shared" si="207"/>
        <v>0</v>
      </c>
      <c r="P222" s="381"/>
      <c r="Q222" s="381"/>
      <c r="R222" s="381"/>
      <c r="S222" s="409"/>
      <c r="T222" s="410"/>
      <c r="U222" s="406"/>
      <c r="V222" s="456"/>
      <c r="W222" s="456"/>
      <c r="X222" s="456"/>
      <c r="Y222" s="456"/>
      <c r="Z222" s="389"/>
      <c r="AA222" s="456"/>
      <c r="AB222" s="403"/>
    </row>
    <row r="223" spans="1:28" s="404" customFormat="1" ht="30" customHeight="1">
      <c r="A223" s="405"/>
      <c r="B223" s="377"/>
      <c r="C223" s="400"/>
      <c r="D223" s="379"/>
      <c r="E223" s="380"/>
      <c r="F223" s="381"/>
      <c r="G223" s="408"/>
      <c r="H223" s="408"/>
      <c r="I223" s="381"/>
      <c r="J223" s="381"/>
      <c r="K223" s="381"/>
      <c r="L223" s="385">
        <f t="shared" si="204"/>
        <v>0</v>
      </c>
      <c r="M223" s="385">
        <f t="shared" si="205"/>
        <v>0</v>
      </c>
      <c r="N223" s="385">
        <f t="shared" si="206"/>
        <v>0</v>
      </c>
      <c r="O223" s="385">
        <f t="shared" si="207"/>
        <v>0</v>
      </c>
      <c r="P223" s="381"/>
      <c r="Q223" s="381"/>
      <c r="R223" s="381"/>
      <c r="S223" s="409"/>
      <c r="T223" s="410"/>
      <c r="U223" s="406"/>
      <c r="V223" s="456"/>
      <c r="W223" s="456"/>
      <c r="X223" s="456"/>
      <c r="Y223" s="456"/>
      <c r="Z223" s="389"/>
      <c r="AA223" s="456"/>
      <c r="AB223" s="403"/>
    </row>
    <row r="224" spans="1:28" s="404" customFormat="1" ht="30" customHeight="1">
      <c r="A224" s="405"/>
      <c r="B224" s="377"/>
      <c r="C224" s="400"/>
      <c r="D224" s="379"/>
      <c r="E224" s="380"/>
      <c r="F224" s="381"/>
      <c r="G224" s="408"/>
      <c r="H224" s="408"/>
      <c r="I224" s="381"/>
      <c r="J224" s="381"/>
      <c r="K224" s="381"/>
      <c r="L224" s="385">
        <f t="shared" si="204"/>
        <v>0</v>
      </c>
      <c r="M224" s="385">
        <f t="shared" si="205"/>
        <v>0</v>
      </c>
      <c r="N224" s="385">
        <f t="shared" si="206"/>
        <v>0</v>
      </c>
      <c r="O224" s="385">
        <f t="shared" si="207"/>
        <v>0</v>
      </c>
      <c r="P224" s="381"/>
      <c r="Q224" s="381"/>
      <c r="R224" s="381"/>
      <c r="S224" s="409"/>
      <c r="T224" s="410"/>
      <c r="U224" s="406"/>
      <c r="V224" s="456"/>
      <c r="W224" s="456"/>
      <c r="X224" s="456"/>
      <c r="Y224" s="456"/>
      <c r="Z224" s="389"/>
      <c r="AA224" s="456"/>
      <c r="AB224" s="403"/>
    </row>
    <row r="225" spans="1:44" s="404" customFormat="1" ht="30" customHeight="1">
      <c r="A225" s="405"/>
      <c r="B225" s="377"/>
      <c r="C225" s="400"/>
      <c r="D225" s="379"/>
      <c r="E225" s="380"/>
      <c r="F225" s="381"/>
      <c r="G225" s="408"/>
      <c r="H225" s="408"/>
      <c r="I225" s="381"/>
      <c r="J225" s="381"/>
      <c r="K225" s="381"/>
      <c r="L225" s="385">
        <f t="shared" si="204"/>
        <v>0</v>
      </c>
      <c r="M225" s="385">
        <f t="shared" si="205"/>
        <v>0</v>
      </c>
      <c r="N225" s="385">
        <f t="shared" si="206"/>
        <v>0</v>
      </c>
      <c r="O225" s="385">
        <f t="shared" si="207"/>
        <v>0</v>
      </c>
      <c r="P225" s="381"/>
      <c r="Q225" s="381"/>
      <c r="R225" s="381"/>
      <c r="S225" s="409"/>
      <c r="T225" s="410"/>
      <c r="U225" s="406"/>
      <c r="V225" s="456"/>
      <c r="W225" s="456"/>
      <c r="X225" s="456"/>
      <c r="Y225" s="456"/>
      <c r="Z225" s="389"/>
      <c r="AA225" s="456"/>
      <c r="AB225" s="403"/>
    </row>
    <row r="226" spans="1:44" s="404" customFormat="1" ht="30" customHeight="1">
      <c r="A226" s="405"/>
      <c r="B226" s="377"/>
      <c r="C226" s="400"/>
      <c r="D226" s="379"/>
      <c r="E226" s="380"/>
      <c r="F226" s="381"/>
      <c r="G226" s="408"/>
      <c r="H226" s="408"/>
      <c r="I226" s="381"/>
      <c r="J226" s="381"/>
      <c r="K226" s="381"/>
      <c r="L226" s="385">
        <f t="shared" si="204"/>
        <v>0</v>
      </c>
      <c r="M226" s="385">
        <f t="shared" si="205"/>
        <v>0</v>
      </c>
      <c r="N226" s="385">
        <f t="shared" si="206"/>
        <v>0</v>
      </c>
      <c r="O226" s="385">
        <f t="shared" si="207"/>
        <v>0</v>
      </c>
      <c r="P226" s="381"/>
      <c r="Q226" s="381"/>
      <c r="R226" s="381"/>
      <c r="S226" s="409"/>
      <c r="T226" s="410"/>
      <c r="U226" s="406"/>
      <c r="V226" s="456"/>
      <c r="W226" s="456"/>
      <c r="X226" s="456"/>
      <c r="Y226" s="456"/>
      <c r="Z226" s="389"/>
      <c r="AA226" s="456"/>
      <c r="AB226" s="403"/>
    </row>
    <row r="227" spans="1:44" s="404" customFormat="1" ht="30" customHeight="1">
      <c r="A227" s="398"/>
      <c r="B227" s="399"/>
      <c r="C227" s="400" t="s">
        <v>52</v>
      </c>
      <c r="D227" s="399"/>
      <c r="E227" s="380"/>
      <c r="F227" s="381" t="s">
        <v>48</v>
      </c>
      <c r="G227" s="413"/>
      <c r="H227" s="413"/>
      <c r="I227" s="381" t="s">
        <v>48</v>
      </c>
      <c r="J227" s="381" t="s">
        <v>48</v>
      </c>
      <c r="K227" s="384"/>
      <c r="L227" s="385">
        <f>SUM(L199:L226)</f>
        <v>0</v>
      </c>
      <c r="M227" s="385">
        <f>SUM(M199:M226)</f>
        <v>0</v>
      </c>
      <c r="N227" s="385">
        <f>SUM(N199:N226)</f>
        <v>0</v>
      </c>
      <c r="O227" s="385">
        <f>SUM(O199:O226)</f>
        <v>17.834722222229175</v>
      </c>
      <c r="P227" s="385"/>
      <c r="Q227" s="385"/>
      <c r="R227" s="385"/>
      <c r="S227" s="421"/>
      <c r="T227" s="422"/>
      <c r="U227" s="399"/>
      <c r="V227" s="389">
        <f>$AB$11-((N227*24))</f>
        <v>720</v>
      </c>
      <c r="W227" s="380">
        <v>515</v>
      </c>
      <c r="X227" s="379">
        <v>209.51</v>
      </c>
      <c r="Y227" s="390">
        <f>W227*X227</f>
        <v>107897.65</v>
      </c>
      <c r="Z227" s="389">
        <f>(Y227*(V227-L227*24))/V227</f>
        <v>107897.65</v>
      </c>
      <c r="AA227" s="389">
        <f>(Z227/Y227)*100</f>
        <v>100</v>
      </c>
      <c r="AB227" s="403"/>
    </row>
    <row r="228" spans="1:44" ht="30" customHeight="1">
      <c r="A228" s="369">
        <v>8</v>
      </c>
      <c r="B228" s="372" t="s">
        <v>74</v>
      </c>
      <c r="C228" s="416" t="s">
        <v>75</v>
      </c>
      <c r="D228" s="379">
        <v>181.137</v>
      </c>
      <c r="E228" s="380" t="s">
        <v>534</v>
      </c>
      <c r="F228" s="381" t="s">
        <v>48</v>
      </c>
      <c r="G228" s="383"/>
      <c r="H228" s="383"/>
      <c r="I228" s="384"/>
      <c r="J228" s="384"/>
      <c r="K228" s="384"/>
      <c r="L228" s="385">
        <f t="shared" ref="L228" si="208">IF(RIGHT(S228)="T",(+H228-G228),0)</f>
        <v>0</v>
      </c>
      <c r="M228" s="385">
        <f t="shared" ref="M228" si="209">IF(RIGHT(S228)="U",(+H228-G228),0)</f>
        <v>0</v>
      </c>
      <c r="N228" s="385">
        <f t="shared" ref="N228" si="210">IF(RIGHT(S228)="C",(+H228-G228),0)</f>
        <v>0</v>
      </c>
      <c r="O228" s="385">
        <f t="shared" ref="O228" si="211">IF(RIGHT(S228)="D",(+H228-G228),0)</f>
        <v>0</v>
      </c>
      <c r="P228" s="386"/>
      <c r="Q228" s="386"/>
      <c r="R228" s="386"/>
      <c r="S228" s="387"/>
      <c r="T228" s="388"/>
      <c r="U228" s="386"/>
      <c r="V228" s="389"/>
      <c r="W228" s="389"/>
      <c r="X228" s="389"/>
      <c r="Y228" s="389"/>
      <c r="Z228" s="389"/>
      <c r="AA228" s="389"/>
      <c r="AB228" s="333"/>
      <c r="AC228" s="333"/>
      <c r="AD228" s="333"/>
      <c r="AE228" s="333"/>
      <c r="AF228" s="333"/>
      <c r="AG228" s="333"/>
      <c r="AH228" s="333"/>
      <c r="AI228" s="333"/>
      <c r="AJ228" s="333"/>
      <c r="AK228" s="333"/>
      <c r="AL228" s="333"/>
      <c r="AM228" s="333"/>
      <c r="AN228" s="333"/>
      <c r="AO228" s="333"/>
      <c r="AP228" s="333"/>
      <c r="AQ228" s="333"/>
      <c r="AR228" s="333"/>
    </row>
    <row r="229" spans="1:44" ht="30" customHeight="1">
      <c r="A229" s="369"/>
      <c r="B229" s="372"/>
      <c r="C229" s="416"/>
      <c r="D229" s="379"/>
      <c r="E229" s="380"/>
      <c r="F229" s="381" t="s">
        <v>48</v>
      </c>
      <c r="G229" s="382"/>
      <c r="H229" s="382"/>
      <c r="I229" s="384"/>
      <c r="J229" s="384"/>
      <c r="K229" s="384"/>
      <c r="L229" s="385">
        <f t="shared" ref="L229" si="212">IF(RIGHT(S229)="T",(+H229-G229),0)</f>
        <v>0</v>
      </c>
      <c r="M229" s="385">
        <f t="shared" ref="M229" si="213">IF(RIGHT(S229)="U",(+H229-G229),0)</f>
        <v>0</v>
      </c>
      <c r="N229" s="385">
        <f t="shared" ref="N229" si="214">IF(RIGHT(S229)="C",(+H229-G229),0)</f>
        <v>0</v>
      </c>
      <c r="O229" s="385">
        <f t="shared" ref="O229" si="215">IF(RIGHT(S229)="D",(+H229-G229),0)</f>
        <v>0</v>
      </c>
      <c r="P229" s="386"/>
      <c r="Q229" s="386"/>
      <c r="R229" s="386"/>
      <c r="S229" s="387"/>
      <c r="T229" s="388"/>
      <c r="U229" s="386"/>
      <c r="V229" s="389"/>
      <c r="W229" s="389"/>
      <c r="X229" s="389"/>
      <c r="Y229" s="389"/>
      <c r="Z229" s="389"/>
      <c r="AA229" s="389"/>
      <c r="AB229" s="333"/>
      <c r="AC229" s="333"/>
      <c r="AD229" s="333"/>
      <c r="AE229" s="333"/>
      <c r="AF229" s="333"/>
      <c r="AG229" s="333"/>
      <c r="AH229" s="333"/>
      <c r="AI229" s="333"/>
      <c r="AJ229" s="333"/>
      <c r="AK229" s="333"/>
      <c r="AL229" s="333"/>
      <c r="AM229" s="333"/>
      <c r="AN229" s="333"/>
      <c r="AO229" s="333"/>
      <c r="AP229" s="333"/>
      <c r="AQ229" s="333"/>
      <c r="AR229" s="333"/>
    </row>
    <row r="230" spans="1:44" s="404" customFormat="1" ht="30" customHeight="1">
      <c r="A230" s="398"/>
      <c r="B230" s="399"/>
      <c r="C230" s="400" t="s">
        <v>52</v>
      </c>
      <c r="D230" s="399"/>
      <c r="E230" s="380"/>
      <c r="F230" s="381" t="s">
        <v>48</v>
      </c>
      <c r="G230" s="413"/>
      <c r="H230" s="413"/>
      <c r="I230" s="381" t="s">
        <v>48</v>
      </c>
      <c r="J230" s="381" t="s">
        <v>48</v>
      </c>
      <c r="K230" s="381" t="s">
        <v>48</v>
      </c>
      <c r="L230" s="385">
        <f>SUM(L228:L229)</f>
        <v>0</v>
      </c>
      <c r="M230" s="385">
        <f>SUM(M228:M229)</f>
        <v>0</v>
      </c>
      <c r="N230" s="385">
        <f>SUM(N228:N229)</f>
        <v>0</v>
      </c>
      <c r="O230" s="385">
        <f>SUM(O228:O229)</f>
        <v>0</v>
      </c>
      <c r="P230" s="381"/>
      <c r="Q230" s="381"/>
      <c r="R230" s="381"/>
      <c r="S230" s="421"/>
      <c r="T230" s="422"/>
      <c r="U230" s="399"/>
      <c r="V230" s="389">
        <f>$AB$11-((N230*24))</f>
        <v>720</v>
      </c>
      <c r="W230" s="380">
        <v>382</v>
      </c>
      <c r="X230" s="379">
        <v>181.137</v>
      </c>
      <c r="Y230" s="390">
        <f>W230*X230</f>
        <v>69194.334000000003</v>
      </c>
      <c r="Z230" s="389">
        <f>(Y230*(V230-L230*24))/V230</f>
        <v>69194.334000000003</v>
      </c>
      <c r="AA230" s="389">
        <f>(Z230/Y230)*100</f>
        <v>100</v>
      </c>
      <c r="AB230" s="403"/>
    </row>
    <row r="231" spans="1:44" ht="30" customHeight="1">
      <c r="A231" s="369">
        <v>9</v>
      </c>
      <c r="B231" s="372" t="s">
        <v>76</v>
      </c>
      <c r="C231" s="416" t="s">
        <v>77</v>
      </c>
      <c r="D231" s="379">
        <v>139.72999999999999</v>
      </c>
      <c r="E231" s="380" t="s">
        <v>534</v>
      </c>
      <c r="F231" s="381" t="s">
        <v>48</v>
      </c>
      <c r="G231" s="121">
        <v>43199.613888888889</v>
      </c>
      <c r="H231" s="121">
        <v>43200.55972222222</v>
      </c>
      <c r="I231" s="384"/>
      <c r="J231" s="384"/>
      <c r="K231" s="384"/>
      <c r="L231" s="385">
        <f t="shared" ref="L231" si="216">IF(RIGHT(S231)="T",(+H231-G231),0)</f>
        <v>0</v>
      </c>
      <c r="M231" s="385">
        <f t="shared" ref="M231" si="217">IF(RIGHT(S231)="U",(+H231-G231),0)</f>
        <v>0</v>
      </c>
      <c r="N231" s="385">
        <f t="shared" ref="N231" si="218">IF(RIGHT(S231)="C",(+H231-G231),0)</f>
        <v>0</v>
      </c>
      <c r="O231" s="385">
        <f t="shared" ref="O231" si="219">IF(RIGHT(S231)="D",(+H231-G231),0)</f>
        <v>0.94583333333139308</v>
      </c>
      <c r="P231" s="386"/>
      <c r="Q231" s="386"/>
      <c r="R231" s="386"/>
      <c r="S231" s="11" t="s">
        <v>51</v>
      </c>
      <c r="T231" s="140" t="s">
        <v>1250</v>
      </c>
      <c r="U231" s="386"/>
      <c r="V231" s="389"/>
      <c r="W231" s="380"/>
      <c r="X231" s="379"/>
      <c r="Y231" s="390"/>
      <c r="Z231" s="389"/>
      <c r="AA231" s="389"/>
      <c r="AB231" s="333"/>
      <c r="AC231" s="333"/>
      <c r="AD231" s="333"/>
      <c r="AE231" s="333"/>
      <c r="AF231" s="333"/>
      <c r="AG231" s="333"/>
      <c r="AH231" s="333"/>
      <c r="AI231" s="333"/>
      <c r="AJ231" s="333"/>
      <c r="AK231" s="333"/>
      <c r="AL231" s="333"/>
      <c r="AM231" s="333"/>
      <c r="AN231" s="333"/>
      <c r="AO231" s="333"/>
      <c r="AP231" s="333"/>
      <c r="AQ231" s="333"/>
      <c r="AR231" s="333"/>
    </row>
    <row r="232" spans="1:44" ht="30" customHeight="1">
      <c r="A232" s="369"/>
      <c r="B232" s="372"/>
      <c r="C232" s="416"/>
      <c r="D232" s="379"/>
      <c r="E232" s="380"/>
      <c r="F232" s="381"/>
      <c r="G232" s="121">
        <v>43202.195833333331</v>
      </c>
      <c r="H232" s="121">
        <v>43202.970833333333</v>
      </c>
      <c r="I232" s="384"/>
      <c r="J232" s="384"/>
      <c r="K232" s="384"/>
      <c r="L232" s="385">
        <f t="shared" ref="L232:L233" si="220">IF(RIGHT(S232)="T",(+H232-G232),0)</f>
        <v>0</v>
      </c>
      <c r="M232" s="385">
        <f t="shared" ref="M232:M233" si="221">IF(RIGHT(S232)="U",(+H232-G232),0)</f>
        <v>0</v>
      </c>
      <c r="N232" s="385">
        <f t="shared" ref="N232:N233" si="222">IF(RIGHT(S232)="C",(+H232-G232),0)</f>
        <v>0</v>
      </c>
      <c r="O232" s="385">
        <f t="shared" ref="O232:O233" si="223">IF(RIGHT(S232)="D",(+H232-G232),0)</f>
        <v>0.77500000000145519</v>
      </c>
      <c r="P232" s="386"/>
      <c r="Q232" s="386"/>
      <c r="R232" s="386"/>
      <c r="S232" s="11" t="s">
        <v>51</v>
      </c>
      <c r="T232" s="140" t="s">
        <v>1252</v>
      </c>
      <c r="U232" s="386"/>
      <c r="V232" s="389"/>
      <c r="W232" s="380"/>
      <c r="X232" s="379"/>
      <c r="Y232" s="390"/>
      <c r="Z232" s="389"/>
      <c r="AA232" s="389"/>
      <c r="AB232" s="333"/>
      <c r="AC232" s="333"/>
      <c r="AD232" s="333"/>
      <c r="AE232" s="333"/>
      <c r="AF232" s="333"/>
      <c r="AG232" s="333"/>
      <c r="AH232" s="333"/>
      <c r="AI232" s="333"/>
      <c r="AJ232" s="333"/>
      <c r="AK232" s="333"/>
      <c r="AL232" s="333"/>
      <c r="AM232" s="333"/>
      <c r="AN232" s="333"/>
      <c r="AO232" s="333"/>
      <c r="AP232" s="333"/>
      <c r="AQ232" s="333"/>
      <c r="AR232" s="333"/>
    </row>
    <row r="233" spans="1:44" ht="30" customHeight="1">
      <c r="A233" s="369"/>
      <c r="B233" s="372"/>
      <c r="C233" s="416"/>
      <c r="D233" s="379"/>
      <c r="E233" s="380"/>
      <c r="F233" s="381"/>
      <c r="G233" s="408"/>
      <c r="H233" s="408"/>
      <c r="I233" s="384"/>
      <c r="J233" s="384"/>
      <c r="K233" s="384"/>
      <c r="L233" s="385">
        <f t="shared" si="220"/>
        <v>0</v>
      </c>
      <c r="M233" s="385">
        <f t="shared" si="221"/>
        <v>0</v>
      </c>
      <c r="N233" s="385">
        <f t="shared" si="222"/>
        <v>0</v>
      </c>
      <c r="O233" s="385">
        <f t="shared" si="223"/>
        <v>0</v>
      </c>
      <c r="P233" s="386"/>
      <c r="Q233" s="386"/>
      <c r="R233" s="386"/>
      <c r="S233" s="409"/>
      <c r="T233" s="410"/>
      <c r="U233" s="386"/>
      <c r="V233" s="389"/>
      <c r="W233" s="380"/>
      <c r="X233" s="379"/>
      <c r="Y233" s="390"/>
      <c r="Z233" s="389"/>
      <c r="AA233" s="389"/>
      <c r="AB233" s="333"/>
      <c r="AC233" s="333"/>
      <c r="AD233" s="333"/>
      <c r="AE233" s="333"/>
      <c r="AF233" s="333"/>
      <c r="AG233" s="333"/>
      <c r="AH233" s="333"/>
      <c r="AI233" s="333"/>
      <c r="AJ233" s="333"/>
      <c r="AK233" s="333"/>
      <c r="AL233" s="333"/>
      <c r="AM233" s="333"/>
      <c r="AN233" s="333"/>
      <c r="AO233" s="333"/>
      <c r="AP233" s="333"/>
      <c r="AQ233" s="333"/>
      <c r="AR233" s="333"/>
    </row>
    <row r="234" spans="1:44" s="404" customFormat="1" ht="30" customHeight="1">
      <c r="A234" s="398"/>
      <c r="B234" s="399"/>
      <c r="C234" s="400" t="s">
        <v>52</v>
      </c>
      <c r="D234" s="399"/>
      <c r="E234" s="380"/>
      <c r="F234" s="381" t="s">
        <v>48</v>
      </c>
      <c r="G234" s="413"/>
      <c r="H234" s="413"/>
      <c r="I234" s="381" t="s">
        <v>48</v>
      </c>
      <c r="J234" s="381" t="s">
        <v>48</v>
      </c>
      <c r="K234" s="381" t="s">
        <v>48</v>
      </c>
      <c r="L234" s="385">
        <f>SUM(L231:L233)</f>
        <v>0</v>
      </c>
      <c r="M234" s="385">
        <f t="shared" ref="M234:O234" si="224">SUM(M231:M233)</f>
        <v>0</v>
      </c>
      <c r="N234" s="385">
        <f t="shared" si="224"/>
        <v>0</v>
      </c>
      <c r="O234" s="385">
        <f t="shared" si="224"/>
        <v>1.7208333333328483</v>
      </c>
      <c r="P234" s="381"/>
      <c r="Q234" s="381"/>
      <c r="R234" s="381"/>
      <c r="S234" s="399"/>
      <c r="T234" s="415"/>
      <c r="U234" s="399"/>
      <c r="V234" s="389">
        <f>$AB$11-((N234*24))</f>
        <v>720</v>
      </c>
      <c r="W234" s="380">
        <v>332</v>
      </c>
      <c r="X234" s="379">
        <v>139.72999999999999</v>
      </c>
      <c r="Y234" s="390">
        <f>W234*X234</f>
        <v>46390.359999999993</v>
      </c>
      <c r="Z234" s="389">
        <f>(Y234*(V234-L234*24))/V234</f>
        <v>46390.359999999993</v>
      </c>
      <c r="AA234" s="389">
        <f>(Z234/Y234)*100</f>
        <v>100</v>
      </c>
      <c r="AB234" s="403"/>
    </row>
    <row r="235" spans="1:44" ht="31.5" customHeight="1">
      <c r="A235" s="369">
        <v>10</v>
      </c>
      <c r="B235" s="372" t="s">
        <v>78</v>
      </c>
      <c r="C235" s="416" t="s">
        <v>79</v>
      </c>
      <c r="D235" s="379">
        <v>139.72999999999999</v>
      </c>
      <c r="E235" s="380" t="s">
        <v>534</v>
      </c>
      <c r="F235" s="381" t="s">
        <v>48</v>
      </c>
      <c r="G235" s="382"/>
      <c r="H235" s="382"/>
      <c r="I235" s="384"/>
      <c r="J235" s="384"/>
      <c r="K235" s="384"/>
      <c r="L235" s="385">
        <f>IF(RIGHT(S235)="T",(+H235-G235),0)</f>
        <v>0</v>
      </c>
      <c r="M235" s="385">
        <f>IF(RIGHT(S235)="U",(+H235-G235),0)</f>
        <v>0</v>
      </c>
      <c r="N235" s="385">
        <f>IF(RIGHT(S235)="C",(+H235-G235),0)</f>
        <v>0</v>
      </c>
      <c r="O235" s="385">
        <f>IF(RIGHT(S235)="D",(+H235-G235),0)</f>
        <v>0</v>
      </c>
      <c r="P235" s="386"/>
      <c r="Q235" s="386"/>
      <c r="R235" s="386"/>
      <c r="S235" s="382"/>
      <c r="T235" s="417"/>
      <c r="U235" s="386"/>
      <c r="V235" s="389"/>
      <c r="W235" s="380"/>
      <c r="X235" s="379"/>
      <c r="Y235" s="390"/>
      <c r="Z235" s="389"/>
      <c r="AA235" s="389"/>
      <c r="AB235" s="333"/>
      <c r="AC235" s="333"/>
      <c r="AD235" s="333"/>
      <c r="AE235" s="333"/>
      <c r="AF235" s="333"/>
      <c r="AG235" s="333"/>
      <c r="AH235" s="333"/>
      <c r="AI235" s="333"/>
      <c r="AJ235" s="333"/>
      <c r="AK235" s="333"/>
      <c r="AL235" s="333"/>
      <c r="AM235" s="333"/>
      <c r="AN235" s="333"/>
      <c r="AO235" s="333"/>
      <c r="AP235" s="333"/>
      <c r="AQ235" s="333"/>
      <c r="AR235" s="333"/>
    </row>
    <row r="236" spans="1:44" ht="31.5" customHeight="1">
      <c r="A236" s="369"/>
      <c r="B236" s="372"/>
      <c r="C236" s="416"/>
      <c r="D236" s="379"/>
      <c r="E236" s="380"/>
      <c r="F236" s="381"/>
      <c r="G236" s="382"/>
      <c r="H236" s="382"/>
      <c r="I236" s="384"/>
      <c r="J236" s="384"/>
      <c r="K236" s="384"/>
      <c r="L236" s="385">
        <f t="shared" ref="L236:L237" si="225">IF(RIGHT(S236)="T",(+H236-G236),0)</f>
        <v>0</v>
      </c>
      <c r="M236" s="385">
        <f t="shared" ref="M236:M237" si="226">IF(RIGHT(S236)="U",(+H236-G236),0)</f>
        <v>0</v>
      </c>
      <c r="N236" s="385">
        <f t="shared" ref="N236:N237" si="227">IF(RIGHT(S236)="C",(+H236-G236),0)</f>
        <v>0</v>
      </c>
      <c r="O236" s="385">
        <f t="shared" ref="O236:O237" si="228">IF(RIGHT(S236)="D",(+H236-G236),0)</f>
        <v>0</v>
      </c>
      <c r="P236" s="386"/>
      <c r="Q236" s="386"/>
      <c r="R236" s="386"/>
      <c r="S236" s="382"/>
      <c r="T236" s="417"/>
      <c r="U236" s="386"/>
      <c r="V236" s="389"/>
      <c r="W236" s="380"/>
      <c r="X236" s="379"/>
      <c r="Y236" s="390"/>
      <c r="Z236" s="389"/>
      <c r="AA236" s="389"/>
      <c r="AB236" s="333"/>
      <c r="AC236" s="333"/>
      <c r="AD236" s="333"/>
      <c r="AE236" s="333"/>
      <c r="AF236" s="333"/>
      <c r="AG236" s="333"/>
      <c r="AH236" s="333"/>
      <c r="AI236" s="333"/>
      <c r="AJ236" s="333"/>
      <c r="AK236" s="333"/>
      <c r="AL236" s="333"/>
      <c r="AM236" s="333"/>
      <c r="AN236" s="333"/>
      <c r="AO236" s="333"/>
      <c r="AP236" s="333"/>
      <c r="AQ236" s="333"/>
      <c r="AR236" s="333"/>
    </row>
    <row r="237" spans="1:44" ht="31.5" customHeight="1">
      <c r="A237" s="369"/>
      <c r="B237" s="372"/>
      <c r="C237" s="416"/>
      <c r="D237" s="379"/>
      <c r="E237" s="380"/>
      <c r="F237" s="381"/>
      <c r="G237" s="408"/>
      <c r="H237" s="408"/>
      <c r="I237" s="384"/>
      <c r="J237" s="384"/>
      <c r="K237" s="384"/>
      <c r="L237" s="385">
        <f t="shared" si="225"/>
        <v>0</v>
      </c>
      <c r="M237" s="385">
        <f t="shared" si="226"/>
        <v>0</v>
      </c>
      <c r="N237" s="385">
        <f t="shared" si="227"/>
        <v>0</v>
      </c>
      <c r="O237" s="385">
        <f t="shared" si="228"/>
        <v>0</v>
      </c>
      <c r="P237" s="386"/>
      <c r="Q237" s="386"/>
      <c r="R237" s="386"/>
      <c r="S237" s="408"/>
      <c r="T237" s="412"/>
      <c r="U237" s="386"/>
      <c r="V237" s="389"/>
      <c r="W237" s="380"/>
      <c r="X237" s="379"/>
      <c r="Y237" s="390"/>
      <c r="Z237" s="389"/>
      <c r="AA237" s="389"/>
      <c r="AB237" s="333"/>
      <c r="AC237" s="333"/>
      <c r="AD237" s="333"/>
      <c r="AE237" s="333"/>
      <c r="AF237" s="333"/>
      <c r="AG237" s="333"/>
      <c r="AH237" s="333"/>
      <c r="AI237" s="333"/>
      <c r="AJ237" s="333"/>
      <c r="AK237" s="333"/>
      <c r="AL237" s="333"/>
      <c r="AM237" s="333"/>
      <c r="AN237" s="333"/>
      <c r="AO237" s="333"/>
      <c r="AP237" s="333"/>
      <c r="AQ237" s="333"/>
      <c r="AR237" s="333"/>
    </row>
    <row r="238" spans="1:44" s="404" customFormat="1" ht="30" customHeight="1">
      <c r="A238" s="398"/>
      <c r="B238" s="399"/>
      <c r="C238" s="400" t="s">
        <v>52</v>
      </c>
      <c r="D238" s="399"/>
      <c r="E238" s="380"/>
      <c r="F238" s="381" t="s">
        <v>48</v>
      </c>
      <c r="G238" s="413"/>
      <c r="H238" s="413"/>
      <c r="I238" s="381" t="s">
        <v>48</v>
      </c>
      <c r="J238" s="381" t="s">
        <v>48</v>
      </c>
      <c r="K238" s="381" t="s">
        <v>48</v>
      </c>
      <c r="L238" s="385">
        <f>SUM(L235:L237)</f>
        <v>0</v>
      </c>
      <c r="M238" s="385">
        <f t="shared" ref="M238:O238" si="229">SUM(M235:M237)</f>
        <v>0</v>
      </c>
      <c r="N238" s="385">
        <f t="shared" si="229"/>
        <v>0</v>
      </c>
      <c r="O238" s="385">
        <f t="shared" si="229"/>
        <v>0</v>
      </c>
      <c r="P238" s="381"/>
      <c r="Q238" s="381"/>
      <c r="R238" s="381"/>
      <c r="S238" s="399"/>
      <c r="T238" s="415"/>
      <c r="U238" s="399"/>
      <c r="V238" s="389">
        <f>$AB$11-((N238*24))</f>
        <v>720</v>
      </c>
      <c r="W238" s="380">
        <v>332</v>
      </c>
      <c r="X238" s="379">
        <v>139.72999999999999</v>
      </c>
      <c r="Y238" s="390">
        <f>W238*X238</f>
        <v>46390.359999999993</v>
      </c>
      <c r="Z238" s="389">
        <f>(Y238*(V238-L238*24))/V238</f>
        <v>46390.359999999993</v>
      </c>
      <c r="AA238" s="389">
        <f>(Z238/Y238)*100</f>
        <v>100</v>
      </c>
      <c r="AB238" s="403"/>
    </row>
    <row r="239" spans="1:44" s="403" customFormat="1" ht="47.25" customHeight="1">
      <c r="A239" s="405">
        <v>11</v>
      </c>
      <c r="B239" s="377" t="s">
        <v>80</v>
      </c>
      <c r="C239" s="400" t="s">
        <v>81</v>
      </c>
      <c r="D239" s="379">
        <v>155.93199999999999</v>
      </c>
      <c r="E239" s="380" t="s">
        <v>534</v>
      </c>
      <c r="F239" s="381" t="s">
        <v>48</v>
      </c>
      <c r="G239" s="121">
        <v>43204.594444444447</v>
      </c>
      <c r="H239" s="121">
        <v>43204.61041666667</v>
      </c>
      <c r="I239" s="381" t="s">
        <v>48</v>
      </c>
      <c r="J239" s="381" t="s">
        <v>48</v>
      </c>
      <c r="K239" s="381" t="s">
        <v>48</v>
      </c>
      <c r="L239" s="385">
        <f>IF(RIGHT(S239)="T",(+H239-G239),0)</f>
        <v>1.5972222223354038E-2</v>
      </c>
      <c r="M239" s="385">
        <f>IF(RIGHT(S239)="U",(+H239-G239),0)</f>
        <v>0</v>
      </c>
      <c r="N239" s="385">
        <f>IF(RIGHT(S239)="C",(+H239-G239),0)</f>
        <v>0</v>
      </c>
      <c r="O239" s="385">
        <f>IF(RIGHT(S239)="D",(+H239-G239),0)</f>
        <v>0</v>
      </c>
      <c r="P239" s="381"/>
      <c r="Q239" s="381"/>
      <c r="R239" s="381"/>
      <c r="S239" s="11" t="s">
        <v>1093</v>
      </c>
      <c r="T239" s="140" t="s">
        <v>1258</v>
      </c>
      <c r="U239" s="406"/>
      <c r="V239" s="399"/>
      <c r="W239" s="399"/>
      <c r="X239" s="399"/>
      <c r="Y239" s="399"/>
      <c r="Z239" s="389"/>
      <c r="AA239" s="399"/>
    </row>
    <row r="240" spans="1:44" s="403" customFormat="1" ht="30" customHeight="1">
      <c r="A240" s="405"/>
      <c r="B240" s="377"/>
      <c r="C240" s="400"/>
      <c r="D240" s="379"/>
      <c r="E240" s="380"/>
      <c r="F240" s="381" t="s">
        <v>48</v>
      </c>
      <c r="G240" s="449"/>
      <c r="H240" s="449"/>
      <c r="I240" s="381" t="s">
        <v>48</v>
      </c>
      <c r="J240" s="381" t="s">
        <v>48</v>
      </c>
      <c r="K240" s="381" t="s">
        <v>48</v>
      </c>
      <c r="L240" s="385">
        <f t="shared" ref="L240" si="230">IF(RIGHT(S240)="T",(+H240-G240),0)</f>
        <v>0</v>
      </c>
      <c r="M240" s="385">
        <f t="shared" ref="M240" si="231">IF(RIGHT(S240)="U",(+H240-G240),0)</f>
        <v>0</v>
      </c>
      <c r="N240" s="385">
        <f t="shared" ref="N240" si="232">IF(RIGHT(S240)="C",(+H240-G240),0)</f>
        <v>0</v>
      </c>
      <c r="O240" s="385">
        <f t="shared" ref="O240" si="233">IF(RIGHT(S240)="D",(+H240-G240),0)</f>
        <v>0</v>
      </c>
      <c r="P240" s="381"/>
      <c r="Q240" s="381"/>
      <c r="R240" s="381"/>
      <c r="S240" s="362"/>
      <c r="T240" s="406"/>
      <c r="U240" s="406"/>
      <c r="V240" s="399"/>
      <c r="W240" s="399"/>
      <c r="X240" s="399"/>
      <c r="Y240" s="399"/>
      <c r="Z240" s="389"/>
      <c r="AA240" s="399"/>
    </row>
    <row r="241" spans="1:44" s="404" customFormat="1" ht="30" customHeight="1">
      <c r="A241" s="398"/>
      <c r="B241" s="399"/>
      <c r="C241" s="400" t="s">
        <v>52</v>
      </c>
      <c r="D241" s="399"/>
      <c r="E241" s="380"/>
      <c r="F241" s="381" t="s">
        <v>48</v>
      </c>
      <c r="G241" s="401"/>
      <c r="H241" s="401"/>
      <c r="I241" s="381" t="s">
        <v>48</v>
      </c>
      <c r="J241" s="381" t="s">
        <v>48</v>
      </c>
      <c r="K241" s="381" t="s">
        <v>48</v>
      </c>
      <c r="L241" s="385">
        <f>SUM(L239:L240)</f>
        <v>1.5972222223354038E-2</v>
      </c>
      <c r="M241" s="385">
        <f>SUM(M239:M240)</f>
        <v>0</v>
      </c>
      <c r="N241" s="385">
        <f>SUM(N239:N240)</f>
        <v>0</v>
      </c>
      <c r="O241" s="385">
        <f>SUM(O239:O240)</f>
        <v>0</v>
      </c>
      <c r="P241" s="381"/>
      <c r="Q241" s="381"/>
      <c r="R241" s="381"/>
      <c r="S241" s="399"/>
      <c r="T241" s="415"/>
      <c r="U241" s="399"/>
      <c r="V241" s="389">
        <f>$AB$11-((N241*24))</f>
        <v>720</v>
      </c>
      <c r="W241" s="380">
        <v>515</v>
      </c>
      <c r="X241" s="379">
        <v>155.93199999999999</v>
      </c>
      <c r="Y241" s="390">
        <f>W241*X241</f>
        <v>80304.98</v>
      </c>
      <c r="Z241" s="389">
        <f>(Y241*(V241-L241*24))/V241</f>
        <v>80262.225033793264</v>
      </c>
      <c r="AA241" s="389">
        <f>(Z241/Y241)*100</f>
        <v>99.946759259255487</v>
      </c>
      <c r="AB241" s="403"/>
    </row>
    <row r="242" spans="1:44" s="460" customFormat="1" ht="30" customHeight="1">
      <c r="A242" s="369">
        <v>12</v>
      </c>
      <c r="B242" s="372" t="s">
        <v>82</v>
      </c>
      <c r="C242" s="416" t="s">
        <v>83</v>
      </c>
      <c r="D242" s="379">
        <v>224</v>
      </c>
      <c r="E242" s="380" t="s">
        <v>534</v>
      </c>
      <c r="F242" s="381" t="s">
        <v>48</v>
      </c>
      <c r="G242" s="382"/>
      <c r="H242" s="382"/>
      <c r="I242" s="380"/>
      <c r="J242" s="380"/>
      <c r="K242" s="380"/>
      <c r="L242" s="385">
        <f>IF(RIGHT(S242)="T",(+H242-G242),0)</f>
        <v>0</v>
      </c>
      <c r="M242" s="385">
        <f>IF(RIGHT(S242)="U",(+H242-G242),0)</f>
        <v>0</v>
      </c>
      <c r="N242" s="385">
        <f>IF(RIGHT(S242)="C",(+H242-G242),0)</f>
        <v>0</v>
      </c>
      <c r="O242" s="385">
        <f>IF(RIGHT(S242)="D",(+H242-G242),0)</f>
        <v>0</v>
      </c>
      <c r="P242" s="386"/>
      <c r="Q242" s="386"/>
      <c r="R242" s="386"/>
      <c r="S242" s="387"/>
      <c r="T242" s="388"/>
      <c r="U242" s="386"/>
      <c r="V242" s="389"/>
      <c r="W242" s="389"/>
      <c r="X242" s="389"/>
      <c r="Y242" s="389"/>
      <c r="Z242" s="389"/>
      <c r="AA242" s="389"/>
      <c r="AB242" s="459"/>
      <c r="AC242" s="459"/>
      <c r="AD242" s="459"/>
      <c r="AE242" s="459"/>
      <c r="AF242" s="459"/>
      <c r="AG242" s="459"/>
      <c r="AH242" s="459"/>
      <c r="AI242" s="459"/>
      <c r="AJ242" s="459"/>
      <c r="AK242" s="459"/>
      <c r="AL242" s="459"/>
      <c r="AM242" s="459"/>
      <c r="AN242" s="459"/>
      <c r="AO242" s="459"/>
      <c r="AP242" s="459"/>
      <c r="AQ242" s="459"/>
      <c r="AR242" s="459"/>
    </row>
    <row r="243" spans="1:44" s="460" customFormat="1" ht="30" customHeight="1">
      <c r="A243" s="369"/>
      <c r="B243" s="372"/>
      <c r="C243" s="416"/>
      <c r="D243" s="379"/>
      <c r="E243" s="380"/>
      <c r="F243" s="381"/>
      <c r="G243" s="395"/>
      <c r="H243" s="395"/>
      <c r="I243" s="380"/>
      <c r="J243" s="380"/>
      <c r="K243" s="380"/>
      <c r="L243" s="385">
        <f t="shared" ref="L243" si="234">IF(RIGHT(S243)="T",(+H243-G243),0)</f>
        <v>0</v>
      </c>
      <c r="M243" s="385">
        <f t="shared" ref="M243" si="235">IF(RIGHT(S243)="U",(+H243-G243),0)</f>
        <v>0</v>
      </c>
      <c r="N243" s="385">
        <f t="shared" ref="N243" si="236">IF(RIGHT(S243)="C",(+H243-G243),0)</f>
        <v>0</v>
      </c>
      <c r="O243" s="385">
        <f t="shared" ref="O243" si="237">IF(RIGHT(S243)="D",(+H243-G243),0)</f>
        <v>0</v>
      </c>
      <c r="P243" s="386"/>
      <c r="Q243" s="386"/>
      <c r="R243" s="386"/>
      <c r="S243" s="395"/>
      <c r="T243" s="397"/>
      <c r="U243" s="386"/>
      <c r="V243" s="389"/>
      <c r="W243" s="389"/>
      <c r="X243" s="389"/>
      <c r="Y243" s="389"/>
      <c r="Z243" s="389"/>
      <c r="AA243" s="389"/>
      <c r="AB243" s="459"/>
      <c r="AC243" s="459"/>
      <c r="AD243" s="459"/>
      <c r="AE243" s="459"/>
      <c r="AF243" s="459"/>
      <c r="AG243" s="459"/>
      <c r="AH243" s="459"/>
      <c r="AI243" s="459"/>
      <c r="AJ243" s="459"/>
      <c r="AK243" s="459"/>
      <c r="AL243" s="459"/>
      <c r="AM243" s="459"/>
      <c r="AN243" s="459"/>
      <c r="AO243" s="459"/>
      <c r="AP243" s="459"/>
      <c r="AQ243" s="459"/>
      <c r="AR243" s="459"/>
    </row>
    <row r="244" spans="1:44" s="404" customFormat="1" ht="30" customHeight="1">
      <c r="A244" s="398"/>
      <c r="B244" s="399"/>
      <c r="C244" s="400" t="s">
        <v>52</v>
      </c>
      <c r="D244" s="399"/>
      <c r="E244" s="380"/>
      <c r="F244" s="381" t="s">
        <v>48</v>
      </c>
      <c r="G244" s="401"/>
      <c r="H244" s="401"/>
      <c r="I244" s="381" t="s">
        <v>48</v>
      </c>
      <c r="J244" s="381" t="s">
        <v>48</v>
      </c>
      <c r="K244" s="381" t="s">
        <v>48</v>
      </c>
      <c r="L244" s="385">
        <f>SUM(L242:L243)</f>
        <v>0</v>
      </c>
      <c r="M244" s="385">
        <f t="shared" ref="M244:O244" si="238">SUM(M242:M243)</f>
        <v>0</v>
      </c>
      <c r="N244" s="385">
        <f t="shared" si="238"/>
        <v>0</v>
      </c>
      <c r="O244" s="385">
        <f t="shared" si="238"/>
        <v>0</v>
      </c>
      <c r="P244" s="381"/>
      <c r="Q244" s="381"/>
      <c r="R244" s="381"/>
      <c r="S244" s="399"/>
      <c r="T244" s="415"/>
      <c r="U244" s="399"/>
      <c r="V244" s="389">
        <f t="shared" ref="V244" si="239">$AB$11-((N244*24))</f>
        <v>720</v>
      </c>
      <c r="W244" s="380">
        <v>515</v>
      </c>
      <c r="X244" s="414">
        <v>224</v>
      </c>
      <c r="Y244" s="390">
        <f t="shared" ref="Y244" si="240">W244*X244</f>
        <v>115360</v>
      </c>
      <c r="Z244" s="389">
        <f t="shared" ref="Z244" si="241">(Y244*(V244-L244*24))/V244</f>
        <v>115360</v>
      </c>
      <c r="AA244" s="389">
        <f t="shared" ref="AA244" si="242">(Z244/Y244)*100</f>
        <v>100</v>
      </c>
      <c r="AB244" s="403"/>
    </row>
    <row r="245" spans="1:44" s="403" customFormat="1" ht="30" customHeight="1">
      <c r="A245" s="405">
        <v>13</v>
      </c>
      <c r="B245" s="447" t="s">
        <v>532</v>
      </c>
      <c r="C245" s="400" t="s">
        <v>520</v>
      </c>
      <c r="D245" s="414">
        <v>98.792000000000002</v>
      </c>
      <c r="E245" s="380" t="s">
        <v>534</v>
      </c>
      <c r="F245" s="381" t="s">
        <v>48</v>
      </c>
      <c r="G245" s="408"/>
      <c r="H245" s="408"/>
      <c r="I245" s="381" t="s">
        <v>48</v>
      </c>
      <c r="J245" s="381" t="s">
        <v>48</v>
      </c>
      <c r="K245" s="384"/>
      <c r="L245" s="385">
        <f>IF(RIGHT(S245)="T",(+H245-G245),0)</f>
        <v>0</v>
      </c>
      <c r="M245" s="385">
        <f>IF(RIGHT(S245)="U",(+H245-G245),0)</f>
        <v>0</v>
      </c>
      <c r="N245" s="385">
        <f>IF(RIGHT(S245)="C",(+H245-G245),0)</f>
        <v>0</v>
      </c>
      <c r="O245" s="385">
        <f>IF(RIGHT(S245)="D",(+H245-G245),0)</f>
        <v>0</v>
      </c>
      <c r="P245" s="381"/>
      <c r="Q245" s="381"/>
      <c r="R245" s="381"/>
      <c r="S245" s="409"/>
      <c r="T245" s="410"/>
      <c r="U245" s="406"/>
      <c r="V245" s="399"/>
      <c r="W245" s="399"/>
      <c r="X245" s="399"/>
      <c r="Y245" s="399"/>
      <c r="Z245" s="389"/>
      <c r="AA245" s="399"/>
    </row>
    <row r="246" spans="1:44" s="403" customFormat="1" ht="30" customHeight="1">
      <c r="A246" s="405"/>
      <c r="B246" s="447"/>
      <c r="C246" s="400"/>
      <c r="D246" s="414"/>
      <c r="E246" s="380"/>
      <c r="F246" s="381"/>
      <c r="G246" s="408"/>
      <c r="H246" s="408"/>
      <c r="I246" s="381"/>
      <c r="J246" s="381"/>
      <c r="K246" s="384"/>
      <c r="L246" s="385">
        <f t="shared" ref="L246:L247" si="243">IF(RIGHT(S246)="T",(+H246-G246),0)</f>
        <v>0</v>
      </c>
      <c r="M246" s="385">
        <f t="shared" ref="M246:M247" si="244">IF(RIGHT(S246)="U",(+H246-G246),0)</f>
        <v>0</v>
      </c>
      <c r="N246" s="385">
        <f t="shared" ref="N246:N247" si="245">IF(RIGHT(S246)="C",(+H246-G246),0)</f>
        <v>0</v>
      </c>
      <c r="O246" s="385">
        <f t="shared" ref="O246:O247" si="246">IF(RIGHT(S246)="D",(+H246-G246),0)</f>
        <v>0</v>
      </c>
      <c r="P246" s="381"/>
      <c r="Q246" s="381"/>
      <c r="R246" s="381"/>
      <c r="S246" s="408"/>
      <c r="T246" s="412"/>
      <c r="U246" s="406"/>
      <c r="V246" s="399"/>
      <c r="W246" s="399"/>
      <c r="X246" s="399"/>
      <c r="Y246" s="399"/>
      <c r="Z246" s="389"/>
      <c r="AA246" s="399"/>
    </row>
    <row r="247" spans="1:44" s="403" customFormat="1" ht="30" customHeight="1">
      <c r="A247" s="405"/>
      <c r="B247" s="447"/>
      <c r="C247" s="400"/>
      <c r="D247" s="414"/>
      <c r="E247" s="380"/>
      <c r="F247" s="381"/>
      <c r="G247" s="408"/>
      <c r="H247" s="408"/>
      <c r="I247" s="381"/>
      <c r="J247" s="381"/>
      <c r="K247" s="384"/>
      <c r="L247" s="385">
        <f t="shared" si="243"/>
        <v>0</v>
      </c>
      <c r="M247" s="385">
        <f t="shared" si="244"/>
        <v>0</v>
      </c>
      <c r="N247" s="385">
        <f t="shared" si="245"/>
        <v>0</v>
      </c>
      <c r="O247" s="385">
        <f t="shared" si="246"/>
        <v>0</v>
      </c>
      <c r="P247" s="381"/>
      <c r="Q247" s="381"/>
      <c r="R247" s="381"/>
      <c r="S247" s="409"/>
      <c r="T247" s="410"/>
      <c r="U247" s="406"/>
      <c r="V247" s="399"/>
      <c r="W247" s="399"/>
      <c r="X247" s="399"/>
      <c r="Y247" s="399"/>
      <c r="Z247" s="389"/>
      <c r="AA247" s="399"/>
    </row>
    <row r="248" spans="1:44" s="404" customFormat="1" ht="30" customHeight="1">
      <c r="A248" s="398"/>
      <c r="B248" s="399"/>
      <c r="C248" s="400" t="s">
        <v>52</v>
      </c>
      <c r="D248" s="399"/>
      <c r="E248" s="380"/>
      <c r="F248" s="381" t="s">
        <v>48</v>
      </c>
      <c r="G248" s="413"/>
      <c r="H248" s="413"/>
      <c r="I248" s="381" t="s">
        <v>48</v>
      </c>
      <c r="J248" s="381" t="s">
        <v>48</v>
      </c>
      <c r="K248" s="381" t="s">
        <v>48</v>
      </c>
      <c r="L248" s="385">
        <f>SUM(L245:L247)</f>
        <v>0</v>
      </c>
      <c r="M248" s="385">
        <f t="shared" ref="M248:O248" si="247">SUM(M245:M247)</f>
        <v>0</v>
      </c>
      <c r="N248" s="385">
        <f t="shared" si="247"/>
        <v>0</v>
      </c>
      <c r="O248" s="385">
        <f t="shared" si="247"/>
        <v>0</v>
      </c>
      <c r="P248" s="381"/>
      <c r="Q248" s="381"/>
      <c r="R248" s="381"/>
      <c r="S248" s="399"/>
      <c r="T248" s="415"/>
      <c r="U248" s="399"/>
      <c r="V248" s="389">
        <f>$AB$11-((N248*24))</f>
        <v>720</v>
      </c>
      <c r="W248" s="437">
        <v>515</v>
      </c>
      <c r="X248" s="414">
        <v>98.792000000000002</v>
      </c>
      <c r="Y248" s="390">
        <f>W248*X248</f>
        <v>50877.88</v>
      </c>
      <c r="Z248" s="389">
        <f>(Y248*(V248-L248*24))/V248</f>
        <v>50877.880000000005</v>
      </c>
      <c r="AA248" s="389">
        <f>(Z248/Y248)*100</f>
        <v>100.00000000000003</v>
      </c>
      <c r="AB248" s="403"/>
    </row>
    <row r="249" spans="1:44" s="403" customFormat="1" ht="30" customHeight="1">
      <c r="A249" s="405">
        <v>14</v>
      </c>
      <c r="B249" s="447" t="s">
        <v>533</v>
      </c>
      <c r="C249" s="400" t="s">
        <v>521</v>
      </c>
      <c r="D249" s="414">
        <v>212</v>
      </c>
      <c r="E249" s="380" t="s">
        <v>534</v>
      </c>
      <c r="F249" s="381" t="s">
        <v>48</v>
      </c>
      <c r="G249" s="395"/>
      <c r="H249" s="395"/>
      <c r="I249" s="381" t="s">
        <v>48</v>
      </c>
      <c r="J249" s="381" t="s">
        <v>48</v>
      </c>
      <c r="K249" s="381" t="s">
        <v>48</v>
      </c>
      <c r="L249" s="385">
        <f>IF(RIGHT(S252)="T",(+H252-G252),0)</f>
        <v>0</v>
      </c>
      <c r="M249" s="385">
        <f>IF(RIGHT(S252)="U",(+H252-G252),0)</f>
        <v>0</v>
      </c>
      <c r="N249" s="385">
        <f>IF(RIGHT(S252)="C",(+H252-G252),0)</f>
        <v>0</v>
      </c>
      <c r="O249" s="385">
        <f>IF(RIGHT(S252)="D",(+H252-G252),0)</f>
        <v>0</v>
      </c>
      <c r="P249" s="381"/>
      <c r="Q249" s="381"/>
      <c r="R249" s="381"/>
      <c r="S249" s="395"/>
      <c r="T249" s="455"/>
      <c r="U249" s="406"/>
      <c r="V249" s="399"/>
      <c r="W249" s="435"/>
      <c r="X249" s="435"/>
      <c r="Y249" s="399"/>
      <c r="Z249" s="389"/>
      <c r="AA249" s="399"/>
    </row>
    <row r="250" spans="1:44" s="403" customFormat="1" ht="30" customHeight="1">
      <c r="A250" s="405"/>
      <c r="B250" s="447"/>
      <c r="C250" s="400"/>
      <c r="D250" s="414"/>
      <c r="E250" s="380"/>
      <c r="F250" s="381"/>
      <c r="G250" s="395"/>
      <c r="H250" s="395"/>
      <c r="I250" s="381"/>
      <c r="J250" s="381"/>
      <c r="K250" s="381"/>
      <c r="L250" s="385">
        <f t="shared" ref="L250" si="248">IF(RIGHT(S250)="T",(+H250-G250),0)</f>
        <v>0</v>
      </c>
      <c r="M250" s="385">
        <f t="shared" ref="M250" si="249">IF(RIGHT(S250)="U",(+H250-G250),0)</f>
        <v>0</v>
      </c>
      <c r="N250" s="385">
        <f t="shared" ref="N250" si="250">IF(RIGHT(S250)="C",(+H250-G250),0)</f>
        <v>0</v>
      </c>
      <c r="O250" s="385">
        <f t="shared" ref="O250" si="251">IF(RIGHT(S250)="D",(+H250-G250),0)</f>
        <v>0</v>
      </c>
      <c r="P250" s="381"/>
      <c r="Q250" s="381"/>
      <c r="R250" s="381"/>
      <c r="S250" s="395"/>
      <c r="T250" s="397"/>
      <c r="U250" s="406"/>
      <c r="V250" s="399"/>
      <c r="W250" s="399"/>
      <c r="X250" s="399"/>
      <c r="Y250" s="399"/>
      <c r="Z250" s="389"/>
      <c r="AA250" s="399"/>
    </row>
    <row r="251" spans="1:44" s="403" customFormat="1" ht="30" customHeight="1">
      <c r="A251" s="405"/>
      <c r="B251" s="447"/>
      <c r="C251" s="400"/>
      <c r="D251" s="414"/>
      <c r="E251" s="380"/>
      <c r="F251" s="381"/>
      <c r="G251" s="395"/>
      <c r="H251" s="395"/>
      <c r="I251" s="381"/>
      <c r="J251" s="381"/>
      <c r="K251" s="381"/>
      <c r="L251" s="385">
        <f t="shared" ref="L251" si="252">IF(RIGHT(S251)="T",(+H251-G251),0)</f>
        <v>0</v>
      </c>
      <c r="M251" s="385">
        <f t="shared" ref="M251" si="253">IF(RIGHT(S251)="U",(+H251-G251),0)</f>
        <v>0</v>
      </c>
      <c r="N251" s="385">
        <f t="shared" ref="N251" si="254">IF(RIGHT(S251)="C",(+H251-G251),0)</f>
        <v>0</v>
      </c>
      <c r="O251" s="385">
        <f t="shared" ref="O251" si="255">IF(RIGHT(S251)="D",(+H251-G251),0)</f>
        <v>0</v>
      </c>
      <c r="P251" s="381"/>
      <c r="Q251" s="381"/>
      <c r="R251" s="381"/>
      <c r="S251" s="395"/>
      <c r="T251" s="397"/>
      <c r="U251" s="406"/>
      <c r="V251" s="399"/>
      <c r="W251" s="399"/>
      <c r="X251" s="399"/>
      <c r="Y251" s="399"/>
      <c r="Z251" s="389"/>
      <c r="AA251" s="399"/>
    </row>
    <row r="252" spans="1:44" s="451" customFormat="1" ht="30" customHeight="1">
      <c r="A252" s="398"/>
      <c r="B252" s="399"/>
      <c r="C252" s="400" t="s">
        <v>52</v>
      </c>
      <c r="D252" s="399"/>
      <c r="E252" s="380"/>
      <c r="F252" s="381" t="s">
        <v>48</v>
      </c>
      <c r="G252" s="395"/>
      <c r="H252" s="395"/>
      <c r="I252" s="381" t="s">
        <v>48</v>
      </c>
      <c r="J252" s="381" t="s">
        <v>48</v>
      </c>
      <c r="K252" s="381" t="s">
        <v>48</v>
      </c>
      <c r="L252" s="385">
        <f>SUM(L234:L235)</f>
        <v>0</v>
      </c>
      <c r="M252" s="385">
        <f>SUM(M234:M235)</f>
        <v>0</v>
      </c>
      <c r="N252" s="385">
        <f>SUM(N234:N235)</f>
        <v>0</v>
      </c>
      <c r="O252" s="385">
        <f>SUM(O234:O235)</f>
        <v>1.7208333333328483</v>
      </c>
      <c r="P252" s="381"/>
      <c r="Q252" s="381"/>
      <c r="R252" s="381"/>
      <c r="S252" s="399"/>
      <c r="T252" s="415"/>
      <c r="U252" s="399"/>
      <c r="V252" s="389">
        <f>$AB$11-((N252*24))</f>
        <v>720</v>
      </c>
      <c r="W252" s="437">
        <v>369</v>
      </c>
      <c r="X252" s="414">
        <v>212</v>
      </c>
      <c r="Y252" s="390">
        <f>W252*X252</f>
        <v>78228</v>
      </c>
      <c r="Z252" s="389">
        <f>(Y252*(V252-L252*24))/V252</f>
        <v>78228</v>
      </c>
      <c r="AA252" s="389">
        <f>(Z252/Y252)*100</f>
        <v>100</v>
      </c>
      <c r="AB252" s="448"/>
    </row>
    <row r="253" spans="1:44" s="403" customFormat="1" ht="30" customHeight="1">
      <c r="A253" s="405">
        <v>15</v>
      </c>
      <c r="B253" s="377" t="s">
        <v>84</v>
      </c>
      <c r="C253" s="400" t="s">
        <v>85</v>
      </c>
      <c r="D253" s="379">
        <v>13</v>
      </c>
      <c r="E253" s="380" t="s">
        <v>534</v>
      </c>
      <c r="F253" s="381" t="s">
        <v>48</v>
      </c>
      <c r="G253" s="383"/>
      <c r="H253" s="383"/>
      <c r="I253" s="381" t="s">
        <v>48</v>
      </c>
      <c r="J253" s="381" t="s">
        <v>48</v>
      </c>
      <c r="K253" s="384"/>
      <c r="L253" s="385">
        <f>IF(RIGHT(S253)="T",(+H253-G253),0)</f>
        <v>0</v>
      </c>
      <c r="M253" s="385">
        <f>IF(RIGHT(S253)="U",(+H253-G253),0)</f>
        <v>0</v>
      </c>
      <c r="N253" s="385">
        <f>IF(RIGHT(S253)="C",(+H253-G253),0)</f>
        <v>0</v>
      </c>
      <c r="O253" s="385">
        <f>IF(RIGHT(S253)="D",(+H253-G253),0)</f>
        <v>0</v>
      </c>
      <c r="P253" s="381"/>
      <c r="Q253" s="381"/>
      <c r="R253" s="381"/>
      <c r="S253" s="382"/>
      <c r="T253" s="417"/>
      <c r="U253" s="406"/>
      <c r="V253" s="399"/>
      <c r="W253" s="399"/>
      <c r="X253" s="399"/>
      <c r="Y253" s="399"/>
      <c r="Z253" s="389"/>
      <c r="AA253" s="399"/>
    </row>
    <row r="254" spans="1:44" s="403" customFormat="1" ht="30" customHeight="1">
      <c r="A254" s="405"/>
      <c r="B254" s="377"/>
      <c r="C254" s="400"/>
      <c r="D254" s="379"/>
      <c r="E254" s="380"/>
      <c r="F254" s="381"/>
      <c r="G254" s="383"/>
      <c r="H254" s="383"/>
      <c r="I254" s="381"/>
      <c r="J254" s="381"/>
      <c r="K254" s="384"/>
      <c r="L254" s="385">
        <f t="shared" ref="L254:L256" si="256">IF(RIGHT(S254)="T",(+H254-G254),0)</f>
        <v>0</v>
      </c>
      <c r="M254" s="385">
        <f t="shared" ref="M254:M256" si="257">IF(RIGHT(S254)="U",(+H254-G254),0)</f>
        <v>0</v>
      </c>
      <c r="N254" s="385">
        <f t="shared" ref="N254:N256" si="258">IF(RIGHT(S254)="C",(+H254-G254),0)</f>
        <v>0</v>
      </c>
      <c r="O254" s="385">
        <f t="shared" ref="O254:O256" si="259">IF(RIGHT(S254)="D",(+H254-G254),0)</f>
        <v>0</v>
      </c>
      <c r="P254" s="381"/>
      <c r="Q254" s="381"/>
      <c r="R254" s="381"/>
      <c r="S254" s="387"/>
      <c r="T254" s="388"/>
      <c r="U254" s="406"/>
      <c r="V254" s="399"/>
      <c r="W254" s="399"/>
      <c r="X254" s="399"/>
      <c r="Y254" s="399"/>
      <c r="Z254" s="389"/>
      <c r="AA254" s="399"/>
    </row>
    <row r="255" spans="1:44" s="403" customFormat="1" ht="30" customHeight="1">
      <c r="A255" s="405"/>
      <c r="B255" s="377"/>
      <c r="C255" s="400"/>
      <c r="D255" s="379"/>
      <c r="E255" s="380"/>
      <c r="F255" s="381"/>
      <c r="G255" s="383"/>
      <c r="H255" s="383"/>
      <c r="I255" s="381"/>
      <c r="J255" s="381"/>
      <c r="K255" s="384"/>
      <c r="L255" s="385">
        <f t="shared" si="256"/>
        <v>0</v>
      </c>
      <c r="M255" s="385">
        <f t="shared" si="257"/>
        <v>0</v>
      </c>
      <c r="N255" s="385">
        <f t="shared" si="258"/>
        <v>0</v>
      </c>
      <c r="O255" s="385">
        <f t="shared" si="259"/>
        <v>0</v>
      </c>
      <c r="P255" s="381"/>
      <c r="Q255" s="381"/>
      <c r="R255" s="381"/>
      <c r="S255" s="387"/>
      <c r="T255" s="388"/>
      <c r="U255" s="406"/>
      <c r="V255" s="399"/>
      <c r="W255" s="399"/>
      <c r="X255" s="399"/>
      <c r="Y255" s="399"/>
      <c r="Z255" s="389"/>
      <c r="AA255" s="399"/>
    </row>
    <row r="256" spans="1:44" s="403" customFormat="1" ht="30" customHeight="1">
      <c r="A256" s="405"/>
      <c r="B256" s="377"/>
      <c r="C256" s="400"/>
      <c r="D256" s="379"/>
      <c r="E256" s="380"/>
      <c r="F256" s="381"/>
      <c r="G256" s="382"/>
      <c r="H256" s="382"/>
      <c r="I256" s="381"/>
      <c r="J256" s="381"/>
      <c r="K256" s="384"/>
      <c r="L256" s="385">
        <f t="shared" si="256"/>
        <v>0</v>
      </c>
      <c r="M256" s="385">
        <f t="shared" si="257"/>
        <v>0</v>
      </c>
      <c r="N256" s="385">
        <f t="shared" si="258"/>
        <v>0</v>
      </c>
      <c r="O256" s="385">
        <f t="shared" si="259"/>
        <v>0</v>
      </c>
      <c r="P256" s="381"/>
      <c r="Q256" s="381"/>
      <c r="R256" s="381"/>
      <c r="S256" s="387"/>
      <c r="T256" s="388"/>
      <c r="U256" s="406"/>
      <c r="V256" s="399"/>
      <c r="W256" s="399"/>
      <c r="X256" s="399"/>
      <c r="Y256" s="399"/>
      <c r="Z256" s="389"/>
      <c r="AA256" s="399"/>
    </row>
    <row r="257" spans="1:44" s="404" customFormat="1" ht="30" customHeight="1">
      <c r="A257" s="398"/>
      <c r="B257" s="399"/>
      <c r="C257" s="400" t="s">
        <v>52</v>
      </c>
      <c r="D257" s="399"/>
      <c r="E257" s="380"/>
      <c r="F257" s="381" t="s">
        <v>48</v>
      </c>
      <c r="G257" s="413"/>
      <c r="H257" s="413"/>
      <c r="I257" s="381" t="s">
        <v>48</v>
      </c>
      <c r="J257" s="381" t="s">
        <v>48</v>
      </c>
      <c r="K257" s="381" t="s">
        <v>48</v>
      </c>
      <c r="L257" s="385">
        <f>SUM(L253:L256)</f>
        <v>0</v>
      </c>
      <c r="M257" s="385">
        <f t="shared" ref="M257:O257" si="260">SUM(M253:M256)</f>
        <v>0</v>
      </c>
      <c r="N257" s="385">
        <f t="shared" si="260"/>
        <v>0</v>
      </c>
      <c r="O257" s="385">
        <f t="shared" si="260"/>
        <v>0</v>
      </c>
      <c r="P257" s="381"/>
      <c r="Q257" s="381"/>
      <c r="R257" s="381"/>
      <c r="S257" s="399"/>
      <c r="T257" s="415"/>
      <c r="U257" s="399"/>
      <c r="V257" s="389">
        <f>$AB$11-((N257*24))</f>
        <v>720</v>
      </c>
      <c r="W257" s="380">
        <v>515</v>
      </c>
      <c r="X257" s="379">
        <v>13</v>
      </c>
      <c r="Y257" s="390">
        <f>W257*X257</f>
        <v>6695</v>
      </c>
      <c r="Z257" s="389">
        <f>(Y257*(V257-L257*24))/V257</f>
        <v>6695</v>
      </c>
      <c r="AA257" s="389">
        <f>(Z257/Y257)*100</f>
        <v>100</v>
      </c>
      <c r="AB257" s="403"/>
    </row>
    <row r="258" spans="1:44" s="403" customFormat="1" ht="30" customHeight="1">
      <c r="A258" s="405">
        <v>16</v>
      </c>
      <c r="B258" s="377" t="s">
        <v>86</v>
      </c>
      <c r="C258" s="400" t="s">
        <v>87</v>
      </c>
      <c r="D258" s="379">
        <v>13</v>
      </c>
      <c r="E258" s="380" t="s">
        <v>534</v>
      </c>
      <c r="F258" s="381" t="s">
        <v>48</v>
      </c>
      <c r="G258" s="383"/>
      <c r="H258" s="383"/>
      <c r="I258" s="381" t="s">
        <v>48</v>
      </c>
      <c r="J258" s="381" t="s">
        <v>48</v>
      </c>
      <c r="K258" s="381" t="s">
        <v>48</v>
      </c>
      <c r="L258" s="385">
        <f>IF(RIGHT(S258)="T",(+H256-G256),0)</f>
        <v>0</v>
      </c>
      <c r="M258" s="385">
        <f>IF(RIGHT(S258)="U",(+H256-G256),0)</f>
        <v>0</v>
      </c>
      <c r="N258" s="385">
        <f>IF(RIGHT(S258)="C",(+H256-G256),0)</f>
        <v>0</v>
      </c>
      <c r="O258" s="385">
        <f>IF(RIGHT(S258)="D",(+H256-G256),0)</f>
        <v>0</v>
      </c>
      <c r="P258" s="381"/>
      <c r="Q258" s="381"/>
      <c r="R258" s="381"/>
      <c r="S258" s="387"/>
      <c r="T258" s="388"/>
      <c r="U258" s="406"/>
      <c r="V258" s="399"/>
      <c r="W258" s="399"/>
      <c r="X258" s="399"/>
      <c r="Y258" s="399"/>
      <c r="Z258" s="389"/>
      <c r="AA258" s="399"/>
    </row>
    <row r="259" spans="1:44" s="403" customFormat="1" ht="30" customHeight="1">
      <c r="A259" s="405"/>
      <c r="B259" s="377"/>
      <c r="C259" s="400"/>
      <c r="D259" s="379"/>
      <c r="E259" s="380"/>
      <c r="F259" s="381"/>
      <c r="G259" s="382"/>
      <c r="H259" s="382"/>
      <c r="I259" s="381"/>
      <c r="J259" s="381"/>
      <c r="K259" s="381"/>
      <c r="L259" s="385">
        <f>IF(RIGHT(S259)="T",(+H259-G259),0)</f>
        <v>0</v>
      </c>
      <c r="M259" s="385">
        <f>IF(RIGHT(S259)="U",(+H259-G259),0)</f>
        <v>0</v>
      </c>
      <c r="N259" s="385">
        <f>IF(RIGHT(S259)="C",(+H259-G259),0)</f>
        <v>0</v>
      </c>
      <c r="O259" s="385">
        <f>IF(RIGHT(S259)="D",(+H259-G259),0)</f>
        <v>0</v>
      </c>
      <c r="P259" s="381"/>
      <c r="Q259" s="381"/>
      <c r="R259" s="381"/>
      <c r="S259" s="387"/>
      <c r="T259" s="388"/>
      <c r="U259" s="406"/>
      <c r="V259" s="399"/>
      <c r="W259" s="399"/>
      <c r="X259" s="399"/>
      <c r="Y259" s="399"/>
      <c r="Z259" s="389"/>
      <c r="AA259" s="399"/>
    </row>
    <row r="260" spans="1:44" s="404" customFormat="1" ht="30" customHeight="1">
      <c r="A260" s="398"/>
      <c r="B260" s="399"/>
      <c r="C260" s="400" t="s">
        <v>52</v>
      </c>
      <c r="D260" s="399"/>
      <c r="E260" s="380"/>
      <c r="F260" s="381" t="s">
        <v>48</v>
      </c>
      <c r="G260" s="401"/>
      <c r="H260" s="401"/>
      <c r="I260" s="381" t="s">
        <v>48</v>
      </c>
      <c r="J260" s="381" t="s">
        <v>48</v>
      </c>
      <c r="K260" s="381" t="s">
        <v>48</v>
      </c>
      <c r="L260" s="385">
        <f>SUM(L258:L259)</f>
        <v>0</v>
      </c>
      <c r="M260" s="385">
        <f t="shared" ref="M260:O260" si="261">SUM(M258:M259)</f>
        <v>0</v>
      </c>
      <c r="N260" s="385">
        <f t="shared" si="261"/>
        <v>0</v>
      </c>
      <c r="O260" s="385">
        <f t="shared" si="261"/>
        <v>0</v>
      </c>
      <c r="P260" s="381"/>
      <c r="Q260" s="381"/>
      <c r="R260" s="381"/>
      <c r="S260" s="399"/>
      <c r="T260" s="415"/>
      <c r="U260" s="399"/>
      <c r="V260" s="389">
        <f t="shared" ref="V260:V269" si="262">$AB$11-((N260*24))</f>
        <v>720</v>
      </c>
      <c r="W260" s="380">
        <v>515</v>
      </c>
      <c r="X260" s="379">
        <v>13</v>
      </c>
      <c r="Y260" s="390">
        <f t="shared" ref="Y260" si="263">W260*X260</f>
        <v>6695</v>
      </c>
      <c r="Z260" s="389">
        <f t="shared" ref="Z260" si="264">(Y260*(V260-L260*24))/V260</f>
        <v>6695</v>
      </c>
      <c r="AA260" s="389">
        <f t="shared" ref="AA260" si="265">(Z260/Y260)*100</f>
        <v>100</v>
      </c>
      <c r="AB260" s="403"/>
    </row>
    <row r="261" spans="1:44" s="460" customFormat="1" ht="30" customHeight="1">
      <c r="A261" s="369">
        <v>17</v>
      </c>
      <c r="B261" s="372" t="s">
        <v>88</v>
      </c>
      <c r="C261" s="416" t="s">
        <v>89</v>
      </c>
      <c r="D261" s="379">
        <v>229.16300000000001</v>
      </c>
      <c r="E261" s="380" t="s">
        <v>534</v>
      </c>
      <c r="F261" s="381" t="s">
        <v>48</v>
      </c>
      <c r="G261" s="392"/>
      <c r="H261" s="392"/>
      <c r="I261" s="380"/>
      <c r="J261" s="380"/>
      <c r="K261" s="380"/>
      <c r="L261" s="385">
        <f>IF(RIGHT(S261)="T",(+H261-G261),0)</f>
        <v>0</v>
      </c>
      <c r="M261" s="385">
        <f>IF(RIGHT(S261)="U",(+H261-G261),0)</f>
        <v>0</v>
      </c>
      <c r="N261" s="385">
        <f>IF(RIGHT(S261)="C",(+H261-G261),0)</f>
        <v>0</v>
      </c>
      <c r="O261" s="385">
        <f>IF(RIGHT(S261)="D",(+H261-G261),0)</f>
        <v>0</v>
      </c>
      <c r="P261" s="386"/>
      <c r="Q261" s="386"/>
      <c r="R261" s="386"/>
      <c r="S261" s="393"/>
      <c r="T261" s="407"/>
      <c r="U261" s="386"/>
      <c r="V261" s="389"/>
      <c r="W261" s="389"/>
      <c r="X261" s="389"/>
      <c r="Y261" s="389"/>
      <c r="Z261" s="389"/>
      <c r="AA261" s="389"/>
      <c r="AB261" s="459"/>
      <c r="AC261" s="459"/>
      <c r="AD261" s="459"/>
      <c r="AE261" s="459"/>
      <c r="AF261" s="459"/>
      <c r="AG261" s="459"/>
      <c r="AH261" s="459"/>
      <c r="AI261" s="459"/>
      <c r="AJ261" s="459"/>
      <c r="AK261" s="459"/>
      <c r="AL261" s="459"/>
      <c r="AM261" s="459"/>
      <c r="AN261" s="459"/>
      <c r="AO261" s="459"/>
      <c r="AP261" s="459"/>
      <c r="AQ261" s="459"/>
      <c r="AR261" s="459"/>
    </row>
    <row r="262" spans="1:44" s="460" customFormat="1" ht="30" customHeight="1">
      <c r="A262" s="369"/>
      <c r="B262" s="372"/>
      <c r="C262" s="416"/>
      <c r="D262" s="379"/>
      <c r="E262" s="380"/>
      <c r="F262" s="381" t="s">
        <v>48</v>
      </c>
      <c r="G262" s="392"/>
      <c r="H262" s="392"/>
      <c r="I262" s="380"/>
      <c r="J262" s="380"/>
      <c r="K262" s="380"/>
      <c r="L262" s="385">
        <f>IF(RIGHT(S262)="T",(+H262-G262),0)</f>
        <v>0</v>
      </c>
      <c r="M262" s="385">
        <f>IF(RIGHT(S262)="U",(+H262-G262),0)</f>
        <v>0</v>
      </c>
      <c r="N262" s="385">
        <f>IF(RIGHT(S262)="C",(+H262-G262),0)</f>
        <v>0</v>
      </c>
      <c r="O262" s="385">
        <f>IF(RIGHT(S262)="D",(+H262-G262),0)</f>
        <v>0</v>
      </c>
      <c r="P262" s="386"/>
      <c r="Q262" s="386"/>
      <c r="R262" s="386"/>
      <c r="S262" s="393"/>
      <c r="T262" s="394"/>
      <c r="U262" s="386"/>
      <c r="V262" s="389"/>
      <c r="W262" s="389"/>
      <c r="X262" s="389"/>
      <c r="Y262" s="389"/>
      <c r="Z262" s="389"/>
      <c r="AA262" s="389"/>
      <c r="AB262" s="459"/>
      <c r="AC262" s="459"/>
      <c r="AD262" s="459"/>
      <c r="AE262" s="459"/>
      <c r="AF262" s="459"/>
      <c r="AG262" s="459"/>
      <c r="AH262" s="459"/>
      <c r="AI262" s="459"/>
      <c r="AJ262" s="459"/>
      <c r="AK262" s="459"/>
      <c r="AL262" s="459"/>
      <c r="AM262" s="459"/>
      <c r="AN262" s="459"/>
      <c r="AO262" s="459"/>
      <c r="AP262" s="459"/>
      <c r="AQ262" s="459"/>
      <c r="AR262" s="459"/>
    </row>
    <row r="263" spans="1:44" s="451" customFormat="1" ht="30" customHeight="1">
      <c r="A263" s="398"/>
      <c r="B263" s="399"/>
      <c r="C263" s="400" t="s">
        <v>52</v>
      </c>
      <c r="D263" s="399"/>
      <c r="E263" s="380"/>
      <c r="F263" s="381" t="s">
        <v>48</v>
      </c>
      <c r="G263" s="454"/>
      <c r="H263" s="454"/>
      <c r="I263" s="381" t="s">
        <v>48</v>
      </c>
      <c r="J263" s="381" t="s">
        <v>48</v>
      </c>
      <c r="K263" s="381" t="s">
        <v>48</v>
      </c>
      <c r="L263" s="385">
        <f>SUM(L261:L262)</f>
        <v>0</v>
      </c>
      <c r="M263" s="385">
        <f>SUM(M261:M262)</f>
        <v>0</v>
      </c>
      <c r="N263" s="385">
        <f>SUM(N261:N262)</f>
        <v>0</v>
      </c>
      <c r="O263" s="385">
        <f>SUM(O261:O262)</f>
        <v>0</v>
      </c>
      <c r="P263" s="381"/>
      <c r="Q263" s="381"/>
      <c r="R263" s="381"/>
      <c r="S263" s="454"/>
      <c r="T263" s="461"/>
      <c r="U263" s="399"/>
      <c r="V263" s="389">
        <f t="shared" ref="V263" si="266">$AB$11-((N263*24))</f>
        <v>720</v>
      </c>
      <c r="W263" s="380">
        <v>227</v>
      </c>
      <c r="X263" s="379">
        <v>229.16300000000001</v>
      </c>
      <c r="Y263" s="390">
        <f t="shared" ref="Y263" si="267">W263*X263</f>
        <v>52020.001000000004</v>
      </c>
      <c r="Z263" s="389">
        <f t="shared" ref="Z263" si="268">(Y263*(V263-L263*24))/V263</f>
        <v>52020.001000000011</v>
      </c>
      <c r="AA263" s="389">
        <f t="shared" ref="AA263" si="269">(Z263/Y263)*100</f>
        <v>100.00000000000003</v>
      </c>
      <c r="AB263" s="448"/>
    </row>
    <row r="264" spans="1:44" ht="30" customHeight="1">
      <c r="A264" s="369">
        <v>18</v>
      </c>
      <c r="B264" s="372" t="s">
        <v>90</v>
      </c>
      <c r="C264" s="416" t="s">
        <v>91</v>
      </c>
      <c r="D264" s="379">
        <v>229.16300000000001</v>
      </c>
      <c r="E264" s="380" t="s">
        <v>534</v>
      </c>
      <c r="F264" s="381" t="s">
        <v>48</v>
      </c>
      <c r="G264" s="408"/>
      <c r="H264" s="408"/>
      <c r="I264" s="384"/>
      <c r="J264" s="384"/>
      <c r="K264" s="384"/>
      <c r="L264" s="385">
        <f>IF(RIGHT(S264)="T",(+H264-G264),0)</f>
        <v>0</v>
      </c>
      <c r="M264" s="385">
        <f>IF(RIGHT(S264)="U",(+H264-G264),0)</f>
        <v>0</v>
      </c>
      <c r="N264" s="385">
        <f>IF(RIGHT(S264)="C",(+H264-G264),0)</f>
        <v>0</v>
      </c>
      <c r="O264" s="385">
        <f>IF(RIGHT(S264)="D",(+H264-G264),0)</f>
        <v>0</v>
      </c>
      <c r="P264" s="386"/>
      <c r="Q264" s="386"/>
      <c r="R264" s="386"/>
      <c r="S264" s="409"/>
      <c r="T264" s="410"/>
      <c r="U264" s="386"/>
      <c r="V264" s="389"/>
      <c r="W264" s="380"/>
      <c r="X264" s="379"/>
      <c r="Y264" s="390"/>
      <c r="Z264" s="389"/>
      <c r="AA264" s="389"/>
      <c r="AB264" s="333"/>
      <c r="AC264" s="333"/>
      <c r="AD264" s="333"/>
      <c r="AE264" s="333"/>
      <c r="AF264" s="333"/>
      <c r="AG264" s="333"/>
      <c r="AH264" s="333"/>
      <c r="AI264" s="333"/>
      <c r="AJ264" s="333"/>
      <c r="AK264" s="333"/>
      <c r="AL264" s="333"/>
      <c r="AM264" s="333"/>
      <c r="AN264" s="333"/>
      <c r="AO264" s="333"/>
      <c r="AP264" s="333"/>
      <c r="AQ264" s="333"/>
      <c r="AR264" s="333"/>
    </row>
    <row r="265" spans="1:44" ht="30" customHeight="1">
      <c r="A265" s="369"/>
      <c r="B265" s="372"/>
      <c r="C265" s="416"/>
      <c r="D265" s="379"/>
      <c r="E265" s="380"/>
      <c r="F265" s="381" t="s">
        <v>48</v>
      </c>
      <c r="G265" s="428"/>
      <c r="H265" s="428"/>
      <c r="I265" s="384"/>
      <c r="J265" s="384"/>
      <c r="K265" s="384"/>
      <c r="L265" s="385">
        <f>IF(RIGHT(S265)="T",(+H265-G265),0)</f>
        <v>0</v>
      </c>
      <c r="M265" s="385">
        <f>IF(RIGHT(S265)="U",(+H265-G265),0)</f>
        <v>0</v>
      </c>
      <c r="N265" s="385">
        <f>IF(RIGHT(S265)="C",(+H265-G265),0)</f>
        <v>0</v>
      </c>
      <c r="O265" s="385">
        <f>IF(RIGHT(S265)="D",(+H265-G265),0)</f>
        <v>0</v>
      </c>
      <c r="P265" s="386"/>
      <c r="Q265" s="386"/>
      <c r="R265" s="386"/>
      <c r="S265" s="393"/>
      <c r="T265" s="412"/>
      <c r="U265" s="386"/>
      <c r="V265" s="389"/>
      <c r="W265" s="380"/>
      <c r="X265" s="379"/>
      <c r="Y265" s="390"/>
      <c r="Z265" s="389"/>
      <c r="AA265" s="389"/>
      <c r="AB265" s="333"/>
      <c r="AC265" s="333"/>
      <c r="AD265" s="333"/>
      <c r="AE265" s="333"/>
      <c r="AF265" s="333"/>
      <c r="AG265" s="333"/>
      <c r="AH265" s="333"/>
      <c r="AI265" s="333"/>
      <c r="AJ265" s="333"/>
      <c r="AK265" s="333"/>
      <c r="AL265" s="333"/>
      <c r="AM265" s="333"/>
      <c r="AN265" s="333"/>
      <c r="AO265" s="333"/>
      <c r="AP265" s="333"/>
      <c r="AQ265" s="333"/>
      <c r="AR265" s="333"/>
    </row>
    <row r="266" spans="1:44" s="451" customFormat="1" ht="30" customHeight="1">
      <c r="A266" s="398"/>
      <c r="B266" s="399"/>
      <c r="C266" s="400" t="s">
        <v>52</v>
      </c>
      <c r="D266" s="399"/>
      <c r="E266" s="380"/>
      <c r="F266" s="381" t="s">
        <v>48</v>
      </c>
      <c r="G266" s="401"/>
      <c r="H266" s="401"/>
      <c r="I266" s="381" t="s">
        <v>48</v>
      </c>
      <c r="J266" s="381" t="s">
        <v>48</v>
      </c>
      <c r="K266" s="381" t="s">
        <v>48</v>
      </c>
      <c r="L266" s="385">
        <f>SUM(L264:L265)</f>
        <v>0</v>
      </c>
      <c r="M266" s="385">
        <f>SUM(M264:M265)</f>
        <v>0</v>
      </c>
      <c r="N266" s="385">
        <f>SUM(N264:N265)</f>
        <v>0</v>
      </c>
      <c r="O266" s="385">
        <f>SUM(O264:O265)</f>
        <v>0</v>
      </c>
      <c r="P266" s="381"/>
      <c r="Q266" s="381"/>
      <c r="R266" s="381"/>
      <c r="S266" s="399"/>
      <c r="T266" s="415"/>
      <c r="U266" s="399"/>
      <c r="V266" s="389">
        <f t="shared" ref="V266" si="270">$AB$11-((N266*24))</f>
        <v>720</v>
      </c>
      <c r="W266" s="380">
        <v>227</v>
      </c>
      <c r="X266" s="379">
        <v>229.16300000000001</v>
      </c>
      <c r="Y266" s="390">
        <f t="shared" ref="Y266" si="271">W266*X266</f>
        <v>52020.001000000004</v>
      </c>
      <c r="Z266" s="389">
        <f t="shared" ref="Z266" si="272">(Y266*(V266-L266*24))/V266</f>
        <v>52020.001000000011</v>
      </c>
      <c r="AA266" s="389">
        <f t="shared" ref="AA266" si="273">(Z266/Y266)*100</f>
        <v>100.00000000000003</v>
      </c>
      <c r="AB266" s="448"/>
    </row>
    <row r="267" spans="1:44" ht="30" customHeight="1">
      <c r="A267" s="369">
        <v>19</v>
      </c>
      <c r="B267" s="372" t="s">
        <v>92</v>
      </c>
      <c r="C267" s="416" t="s">
        <v>93</v>
      </c>
      <c r="D267" s="379">
        <v>1.5589999999999999</v>
      </c>
      <c r="E267" s="380" t="s">
        <v>534</v>
      </c>
      <c r="F267" s="381" t="s">
        <v>48</v>
      </c>
      <c r="G267" s="392"/>
      <c r="H267" s="392"/>
      <c r="I267" s="384"/>
      <c r="J267" s="384"/>
      <c r="K267" s="384"/>
      <c r="L267" s="385">
        <f>IF(RIGHT(S267)="T",(+H267-G267),0)</f>
        <v>0</v>
      </c>
      <c r="M267" s="385">
        <f>IF(RIGHT(S267)="U",(+H267-G267),0)</f>
        <v>0</v>
      </c>
      <c r="N267" s="385">
        <f>IF(RIGHT(S267)="C",(+H267-G267),0)</f>
        <v>0</v>
      </c>
      <c r="O267" s="385">
        <f>IF(RIGHT(S267)="D",(+H267-G267),0)</f>
        <v>0</v>
      </c>
      <c r="P267" s="386"/>
      <c r="Q267" s="386"/>
      <c r="R267" s="386"/>
      <c r="S267" s="393"/>
      <c r="T267" s="407"/>
      <c r="U267" s="386"/>
      <c r="V267" s="389"/>
      <c r="W267" s="380"/>
      <c r="X267" s="379"/>
      <c r="Y267" s="390"/>
      <c r="Z267" s="389"/>
      <c r="AA267" s="389"/>
      <c r="AB267" s="333"/>
      <c r="AC267" s="333"/>
      <c r="AD267" s="333"/>
      <c r="AE267" s="333"/>
      <c r="AF267" s="333"/>
      <c r="AG267" s="333"/>
      <c r="AH267" s="333"/>
      <c r="AI267" s="333"/>
      <c r="AJ267" s="333"/>
      <c r="AK267" s="333"/>
      <c r="AL267" s="333"/>
      <c r="AM267" s="333"/>
      <c r="AN267" s="333"/>
      <c r="AO267" s="333"/>
      <c r="AP267" s="333"/>
      <c r="AQ267" s="333"/>
      <c r="AR267" s="333"/>
    </row>
    <row r="268" spans="1:44" s="451" customFormat="1" ht="30" customHeight="1">
      <c r="A268" s="398"/>
      <c r="B268" s="399"/>
      <c r="C268" s="400" t="s">
        <v>52</v>
      </c>
      <c r="D268" s="399"/>
      <c r="E268" s="380"/>
      <c r="F268" s="381" t="s">
        <v>48</v>
      </c>
      <c r="G268" s="399"/>
      <c r="H268" s="399"/>
      <c r="I268" s="381" t="s">
        <v>48</v>
      </c>
      <c r="J268" s="381" t="s">
        <v>48</v>
      </c>
      <c r="K268" s="381" t="s">
        <v>48</v>
      </c>
      <c r="L268" s="385">
        <f>SUM(L267:L267)</f>
        <v>0</v>
      </c>
      <c r="M268" s="385">
        <f>SUM(M266:M267)</f>
        <v>0</v>
      </c>
      <c r="N268" s="385">
        <f>SUM(N266:N267)</f>
        <v>0</v>
      </c>
      <c r="O268" s="385">
        <f>SUM(O266:O267)</f>
        <v>0</v>
      </c>
      <c r="P268" s="381"/>
      <c r="Q268" s="381"/>
      <c r="R268" s="381"/>
      <c r="S268" s="399"/>
      <c r="T268" s="415"/>
      <c r="U268" s="399"/>
      <c r="V268" s="389">
        <f t="shared" ref="V268" si="274">$AB$11-((N268*24))</f>
        <v>720</v>
      </c>
      <c r="W268" s="380">
        <v>687</v>
      </c>
      <c r="X268" s="379">
        <v>1.5589999999999999</v>
      </c>
      <c r="Y268" s="390">
        <f t="shared" ref="Y268" si="275">W268*X268</f>
        <v>1071.0329999999999</v>
      </c>
      <c r="Z268" s="389">
        <f t="shared" ref="Z268" si="276">(Y268*(V268-L268*24))/V268</f>
        <v>1071.0329999999999</v>
      </c>
      <c r="AA268" s="389">
        <f t="shared" ref="AA268" si="277">(Z268/Y268)*100</f>
        <v>100</v>
      </c>
      <c r="AB268" s="448"/>
    </row>
    <row r="269" spans="1:44" ht="30" customHeight="1">
      <c r="A269" s="369">
        <v>20</v>
      </c>
      <c r="B269" s="372" t="s">
        <v>442</v>
      </c>
      <c r="C269" s="416" t="s">
        <v>443</v>
      </c>
      <c r="D269" s="379">
        <v>1.5589999999999999</v>
      </c>
      <c r="E269" s="380" t="s">
        <v>534</v>
      </c>
      <c r="F269" s="381"/>
      <c r="G269" s="392"/>
      <c r="H269" s="392"/>
      <c r="I269" s="384"/>
      <c r="J269" s="384"/>
      <c r="K269" s="384"/>
      <c r="L269" s="385">
        <f>IF(RIGHT(S269)="T",(+H269-G269),0)</f>
        <v>0</v>
      </c>
      <c r="M269" s="385">
        <f>IF(RIGHT(S269)="U",(+H269-G269),0)</f>
        <v>0</v>
      </c>
      <c r="N269" s="385">
        <f>IF(RIGHT(S269)="C",(+H269-G269),0)</f>
        <v>0</v>
      </c>
      <c r="O269" s="385">
        <f>IF(RIGHT(S269)="D",(+H269-G269),0)</f>
        <v>0</v>
      </c>
      <c r="P269" s="386"/>
      <c r="Q269" s="386"/>
      <c r="R269" s="386"/>
      <c r="S269" s="393"/>
      <c r="T269" s="407"/>
      <c r="U269" s="386"/>
      <c r="V269" s="389">
        <f t="shared" si="262"/>
        <v>720</v>
      </c>
      <c r="W269" s="380">
        <v>687</v>
      </c>
      <c r="X269" s="379">
        <v>1.5589999999999999</v>
      </c>
      <c r="Y269" s="390">
        <f>W269*X269</f>
        <v>1071.0329999999999</v>
      </c>
      <c r="Z269" s="389">
        <f>(Y269*(V269-L269*24))/V269</f>
        <v>1071.0329999999999</v>
      </c>
      <c r="AA269" s="389">
        <f>(Z269/Y269)*100</f>
        <v>100</v>
      </c>
      <c r="AB269" s="333"/>
      <c r="AC269" s="333"/>
      <c r="AD269" s="333"/>
      <c r="AE269" s="333"/>
      <c r="AF269" s="333"/>
      <c r="AG269" s="333"/>
      <c r="AH269" s="333"/>
      <c r="AI269" s="333"/>
      <c r="AJ269" s="333"/>
      <c r="AK269" s="333"/>
      <c r="AL269" s="333"/>
      <c r="AM269" s="333"/>
      <c r="AN269" s="333"/>
      <c r="AO269" s="333"/>
      <c r="AP269" s="333"/>
      <c r="AQ269" s="333"/>
      <c r="AR269" s="333"/>
    </row>
    <row r="270" spans="1:44" ht="30" customHeight="1">
      <c r="A270" s="369"/>
      <c r="B270" s="399"/>
      <c r="C270" s="400" t="s">
        <v>52</v>
      </c>
      <c r="D270" s="399"/>
      <c r="E270" s="380"/>
      <c r="F270" s="381" t="s">
        <v>48</v>
      </c>
      <c r="G270" s="399"/>
      <c r="H270" s="399"/>
      <c r="I270" s="381" t="s">
        <v>48</v>
      </c>
      <c r="J270" s="381" t="s">
        <v>48</v>
      </c>
      <c r="K270" s="381" t="s">
        <v>48</v>
      </c>
      <c r="L270" s="385">
        <f>SUM(L269:L269)</f>
        <v>0</v>
      </c>
      <c r="M270" s="385">
        <f>SUM(M268:M269)</f>
        <v>0</v>
      </c>
      <c r="N270" s="385">
        <f>SUM(N268:N269)</f>
        <v>0</v>
      </c>
      <c r="O270" s="385">
        <f>SUM(O268:O269)</f>
        <v>0</v>
      </c>
      <c r="P270" s="381"/>
      <c r="Q270" s="381"/>
      <c r="R270" s="381"/>
      <c r="S270" s="399"/>
      <c r="T270" s="415"/>
      <c r="U270" s="386"/>
      <c r="V270" s="389"/>
      <c r="W270" s="380"/>
      <c r="X270" s="379"/>
      <c r="Y270" s="390"/>
      <c r="Z270" s="389"/>
      <c r="AA270" s="389"/>
      <c r="AB270" s="333"/>
      <c r="AC270" s="333"/>
      <c r="AD270" s="333"/>
      <c r="AE270" s="333"/>
      <c r="AF270" s="333"/>
      <c r="AG270" s="333"/>
      <c r="AH270" s="333"/>
      <c r="AI270" s="333"/>
      <c r="AJ270" s="333"/>
      <c r="AK270" s="333"/>
      <c r="AL270" s="333"/>
      <c r="AM270" s="333"/>
      <c r="AN270" s="333"/>
      <c r="AO270" s="333"/>
      <c r="AP270" s="333"/>
      <c r="AQ270" s="333"/>
      <c r="AR270" s="333"/>
    </row>
    <row r="271" spans="1:44" ht="30" customHeight="1">
      <c r="A271" s="462">
        <v>21</v>
      </c>
      <c r="B271" s="372" t="s">
        <v>94</v>
      </c>
      <c r="C271" s="416" t="s">
        <v>95</v>
      </c>
      <c r="D271" s="379">
        <v>9.1999999999999993</v>
      </c>
      <c r="E271" s="380" t="s">
        <v>534</v>
      </c>
      <c r="F271" s="381" t="s">
        <v>48</v>
      </c>
      <c r="G271" s="121">
        <v>43195.943749999999</v>
      </c>
      <c r="H271" s="121">
        <v>43195.966666666667</v>
      </c>
      <c r="I271" s="384"/>
      <c r="J271" s="384"/>
      <c r="K271" s="384"/>
      <c r="L271" s="385">
        <f>IF(RIGHT(S271)="T",(+H277-G277),0)</f>
        <v>0</v>
      </c>
      <c r="M271" s="385">
        <f>IF(RIGHT(S271)="U",(+H277-G277),0)</f>
        <v>3.3333333332848269E-2</v>
      </c>
      <c r="N271" s="385">
        <f>IF(RIGHT(S271)="C",(+H277-G277),0)</f>
        <v>0</v>
      </c>
      <c r="O271" s="385">
        <f>IF(RIGHT(S271)="D",(+H277-G277),0)</f>
        <v>0</v>
      </c>
      <c r="P271" s="386"/>
      <c r="Q271" s="386"/>
      <c r="R271" s="386"/>
      <c r="S271" s="121" t="s">
        <v>1120</v>
      </c>
      <c r="T271" s="11" t="s">
        <v>1259</v>
      </c>
      <c r="U271" s="386"/>
      <c r="V271" s="389"/>
      <c r="W271" s="380"/>
      <c r="X271" s="379"/>
      <c r="Y271" s="390"/>
      <c r="Z271" s="389"/>
      <c r="AA271" s="389"/>
      <c r="AB271" s="333"/>
      <c r="AC271" s="333"/>
      <c r="AD271" s="333"/>
      <c r="AE271" s="333"/>
      <c r="AF271" s="333"/>
      <c r="AG271" s="333"/>
      <c r="AH271" s="333"/>
      <c r="AI271" s="333"/>
      <c r="AJ271" s="333"/>
      <c r="AK271" s="333"/>
      <c r="AL271" s="333"/>
      <c r="AM271" s="333"/>
      <c r="AN271" s="333"/>
      <c r="AO271" s="333"/>
      <c r="AP271" s="333"/>
      <c r="AQ271" s="333"/>
      <c r="AR271" s="333"/>
    </row>
    <row r="272" spans="1:44" ht="30" customHeight="1">
      <c r="A272" s="462"/>
      <c r="B272" s="372"/>
      <c r="C272" s="416"/>
      <c r="D272" s="379"/>
      <c r="E272" s="380"/>
      <c r="F272" s="381"/>
      <c r="G272" s="121">
        <v>43198.45208333333</v>
      </c>
      <c r="H272" s="121">
        <v>43198.522916666669</v>
      </c>
      <c r="I272" s="384"/>
      <c r="J272" s="384"/>
      <c r="K272" s="384"/>
      <c r="L272" s="385">
        <f t="shared" ref="L272" si="278">IF(RIGHT(S272)="T",(+H272-G272),0)</f>
        <v>0</v>
      </c>
      <c r="M272" s="385">
        <f t="shared" ref="M272" si="279">IF(RIGHT(S272)="U",(+H272-G272),0)</f>
        <v>7.0833333338669036E-2</v>
      </c>
      <c r="N272" s="385">
        <f t="shared" ref="N272" si="280">IF(RIGHT(S272)="C",(+H272-G272),0)</f>
        <v>0</v>
      </c>
      <c r="O272" s="385">
        <f t="shared" ref="O272" si="281">IF(RIGHT(S272)="D",(+H272-G272),0)</f>
        <v>0</v>
      </c>
      <c r="P272" s="386"/>
      <c r="Q272" s="386"/>
      <c r="R272" s="386"/>
      <c r="S272" s="121" t="s">
        <v>1120</v>
      </c>
      <c r="T272" s="11" t="s">
        <v>1260</v>
      </c>
      <c r="U272" s="386"/>
      <c r="V272" s="389"/>
      <c r="W272" s="380"/>
      <c r="X272" s="379"/>
      <c r="Y272" s="390"/>
      <c r="Z272" s="389"/>
      <c r="AA272" s="389"/>
      <c r="AB272" s="333"/>
      <c r="AC272" s="333"/>
      <c r="AD272" s="333"/>
      <c r="AE272" s="333"/>
      <c r="AF272" s="333"/>
      <c r="AG272" s="333"/>
      <c r="AH272" s="333"/>
      <c r="AI272" s="333"/>
      <c r="AJ272" s="333"/>
      <c r="AK272" s="333"/>
      <c r="AL272" s="333"/>
      <c r="AM272" s="333"/>
      <c r="AN272" s="333"/>
      <c r="AO272" s="333"/>
      <c r="AP272" s="333"/>
      <c r="AQ272" s="333"/>
      <c r="AR272" s="333"/>
    </row>
    <row r="273" spans="1:44" s="451" customFormat="1" ht="30" customHeight="1">
      <c r="A273" s="398"/>
      <c r="B273" s="399"/>
      <c r="C273" s="400" t="s">
        <v>52</v>
      </c>
      <c r="D273" s="399"/>
      <c r="E273" s="380"/>
      <c r="F273" s="381" t="s">
        <v>48</v>
      </c>
      <c r="G273" s="401"/>
      <c r="H273" s="401"/>
      <c r="I273" s="381" t="s">
        <v>48</v>
      </c>
      <c r="J273" s="381" t="s">
        <v>48</v>
      </c>
      <c r="K273" s="381" t="s">
        <v>48</v>
      </c>
      <c r="L273" s="385">
        <f>SUM(L271:L272)</f>
        <v>0</v>
      </c>
      <c r="M273" s="385">
        <f>SUM(M271:M272)</f>
        <v>0.10416666667151731</v>
      </c>
      <c r="N273" s="385">
        <f>SUM(N271:N272)</f>
        <v>0</v>
      </c>
      <c r="O273" s="385">
        <f>SUM(O271:O272)</f>
        <v>0</v>
      </c>
      <c r="P273" s="381"/>
      <c r="Q273" s="381"/>
      <c r="R273" s="381"/>
      <c r="S273" s="399"/>
      <c r="T273" s="415"/>
      <c r="U273" s="399"/>
      <c r="V273" s="389">
        <f t="shared" ref="V273" si="282">$AB$11-((N273*24))</f>
        <v>720</v>
      </c>
      <c r="W273" s="380">
        <v>515</v>
      </c>
      <c r="X273" s="379">
        <v>9.1999999999999993</v>
      </c>
      <c r="Y273" s="390">
        <f t="shared" ref="Y273" si="283">W273*X273</f>
        <v>4738</v>
      </c>
      <c r="Z273" s="389">
        <f>(Y273*(V273-L273*24))/V273</f>
        <v>4738</v>
      </c>
      <c r="AA273" s="389">
        <f t="shared" ref="AA273" si="284">(Z273/Y273)*100</f>
        <v>100</v>
      </c>
      <c r="AB273" s="448"/>
    </row>
    <row r="274" spans="1:44" ht="29.25" customHeight="1">
      <c r="A274" s="369">
        <v>22</v>
      </c>
      <c r="B274" s="372" t="s">
        <v>96</v>
      </c>
      <c r="C274" s="416" t="s">
        <v>97</v>
      </c>
      <c r="D274" s="379">
        <v>9.1999999999999993</v>
      </c>
      <c r="E274" s="380" t="s">
        <v>534</v>
      </c>
      <c r="F274" s="381" t="s">
        <v>48</v>
      </c>
      <c r="G274" s="121">
        <v>43195.943749999999</v>
      </c>
      <c r="H274" s="121">
        <v>43195.981249999997</v>
      </c>
      <c r="I274" s="384"/>
      <c r="J274" s="384"/>
      <c r="K274" s="384"/>
      <c r="L274" s="385">
        <f>IF(RIGHT(S274)="T",(+H274-G274),0)</f>
        <v>0</v>
      </c>
      <c r="M274" s="385">
        <f>IF(RIGHT(S274)="U",(+H274-G274),0)</f>
        <v>3.7499999998544808E-2</v>
      </c>
      <c r="N274" s="385">
        <f>IF(RIGHT(S274)="C",(+H274-G274),0)</f>
        <v>0</v>
      </c>
      <c r="O274" s="385">
        <f>IF(RIGHT(S274)="D",(+H274-G274),0)</f>
        <v>0</v>
      </c>
      <c r="P274" s="386"/>
      <c r="Q274" s="386"/>
      <c r="R274" s="386"/>
      <c r="S274" s="121" t="s">
        <v>1120</v>
      </c>
      <c r="T274" s="11" t="s">
        <v>1259</v>
      </c>
      <c r="U274" s="386"/>
      <c r="V274" s="389"/>
      <c r="W274" s="380"/>
      <c r="X274" s="379"/>
      <c r="Y274" s="390"/>
      <c r="Z274" s="389"/>
      <c r="AA274" s="389"/>
      <c r="AB274" s="333"/>
      <c r="AC274" s="333"/>
      <c r="AD274" s="333"/>
      <c r="AE274" s="333"/>
      <c r="AF274" s="333"/>
      <c r="AG274" s="333"/>
      <c r="AH274" s="333"/>
      <c r="AI274" s="333"/>
      <c r="AJ274" s="333"/>
      <c r="AK274" s="333"/>
      <c r="AL274" s="333"/>
      <c r="AM274" s="333"/>
      <c r="AN274" s="333"/>
      <c r="AO274" s="333"/>
      <c r="AP274" s="333"/>
      <c r="AQ274" s="333"/>
      <c r="AR274" s="333"/>
    </row>
    <row r="275" spans="1:44" ht="29.25" customHeight="1">
      <c r="A275" s="369"/>
      <c r="B275" s="372"/>
      <c r="C275" s="416"/>
      <c r="D275" s="379"/>
      <c r="E275" s="380"/>
      <c r="F275" s="381" t="s">
        <v>48</v>
      </c>
      <c r="G275" s="121">
        <v>43198.45208333333</v>
      </c>
      <c r="H275" s="121">
        <v>43198.540972222225</v>
      </c>
      <c r="I275" s="384"/>
      <c r="J275" s="384"/>
      <c r="K275" s="384"/>
      <c r="L275" s="385">
        <f t="shared" ref="L275" si="285">IF(RIGHT(S275)="T",(+H275-G275),0)</f>
        <v>0</v>
      </c>
      <c r="M275" s="385">
        <f t="shared" ref="M275" si="286">IF(RIGHT(S275)="U",(+H275-G275),0)</f>
        <v>8.8888888894871343E-2</v>
      </c>
      <c r="N275" s="385">
        <f t="shared" ref="N275" si="287">IF(RIGHT(S275)="C",(+H275-G275),0)</f>
        <v>0</v>
      </c>
      <c r="O275" s="385">
        <f t="shared" ref="O275" si="288">IF(RIGHT(S275)="D",(+H275-G275),0)</f>
        <v>0</v>
      </c>
      <c r="P275" s="386"/>
      <c r="Q275" s="386"/>
      <c r="R275" s="386"/>
      <c r="S275" s="121" t="s">
        <v>1120</v>
      </c>
      <c r="T275" s="11" t="s">
        <v>1260</v>
      </c>
      <c r="U275" s="386"/>
      <c r="V275" s="389"/>
      <c r="W275" s="380"/>
      <c r="X275" s="379"/>
      <c r="Y275" s="390"/>
      <c r="Z275" s="389"/>
      <c r="AA275" s="389"/>
      <c r="AB275" s="333"/>
      <c r="AC275" s="333"/>
      <c r="AD275" s="333"/>
      <c r="AE275" s="333"/>
      <c r="AF275" s="333"/>
      <c r="AG275" s="333"/>
      <c r="AH275" s="333"/>
      <c r="AI275" s="333"/>
      <c r="AJ275" s="333"/>
      <c r="AK275" s="333"/>
      <c r="AL275" s="333"/>
      <c r="AM275" s="333"/>
      <c r="AN275" s="333"/>
      <c r="AO275" s="333"/>
      <c r="AP275" s="333"/>
      <c r="AQ275" s="333"/>
      <c r="AR275" s="333"/>
    </row>
    <row r="276" spans="1:44" s="451" customFormat="1" ht="30" customHeight="1">
      <c r="A276" s="398"/>
      <c r="B276" s="399"/>
      <c r="C276" s="400" t="s">
        <v>52</v>
      </c>
      <c r="D276" s="399"/>
      <c r="E276" s="380"/>
      <c r="F276" s="381" t="s">
        <v>48</v>
      </c>
      <c r="G276" s="401"/>
      <c r="H276" s="401"/>
      <c r="I276" s="381" t="s">
        <v>48</v>
      </c>
      <c r="J276" s="381" t="s">
        <v>48</v>
      </c>
      <c r="K276" s="381" t="s">
        <v>48</v>
      </c>
      <c r="L276" s="385">
        <f>SUM(L274:L275)</f>
        <v>0</v>
      </c>
      <c r="M276" s="385">
        <f>SUM(M274:M275)</f>
        <v>0.12638888889341615</v>
      </c>
      <c r="N276" s="385">
        <f>SUM(N274:N275)</f>
        <v>0</v>
      </c>
      <c r="O276" s="385">
        <f>SUM(O274:O275)</f>
        <v>0</v>
      </c>
      <c r="P276" s="381"/>
      <c r="Q276" s="381"/>
      <c r="R276" s="381"/>
      <c r="S276" s="399"/>
      <c r="T276" s="415"/>
      <c r="U276" s="399"/>
      <c r="V276" s="389">
        <f t="shared" ref="V276" si="289">$AB$11-((N276*24))</f>
        <v>720</v>
      </c>
      <c r="W276" s="380">
        <v>515</v>
      </c>
      <c r="X276" s="379">
        <v>9.1999999999999993</v>
      </c>
      <c r="Y276" s="390">
        <f t="shared" ref="Y276" si="290">W276*X276</f>
        <v>4738</v>
      </c>
      <c r="Z276" s="389">
        <f t="shared" ref="Z276" si="291">(Y276*(V276-L276*24))/V276</f>
        <v>4738</v>
      </c>
      <c r="AA276" s="389">
        <f t="shared" ref="AA276" si="292">(Z276/Y276)*100</f>
        <v>100</v>
      </c>
      <c r="AB276" s="448"/>
    </row>
    <row r="277" spans="1:44" s="403" customFormat="1" ht="30" customHeight="1">
      <c r="A277" s="405">
        <v>23</v>
      </c>
      <c r="B277" s="377" t="s">
        <v>98</v>
      </c>
      <c r="C277" s="400" t="s">
        <v>99</v>
      </c>
      <c r="D277" s="379">
        <v>278.76</v>
      </c>
      <c r="E277" s="380" t="s">
        <v>534</v>
      </c>
      <c r="F277" s="381" t="s">
        <v>48</v>
      </c>
      <c r="G277" s="121">
        <v>43207.540277777778</v>
      </c>
      <c r="H277" s="121">
        <v>43207.573611111111</v>
      </c>
      <c r="I277" s="381" t="s">
        <v>48</v>
      </c>
      <c r="J277" s="381" t="s">
        <v>48</v>
      </c>
      <c r="K277" s="381" t="s">
        <v>48</v>
      </c>
      <c r="L277" s="385">
        <f t="shared" ref="L277" si="293">IF(RIGHT(S277)="T",(+H277-G277),0)</f>
        <v>0</v>
      </c>
      <c r="M277" s="385">
        <f t="shared" ref="M277" si="294">IF(RIGHT(S277)="U",(+H277-G277),0)</f>
        <v>3.3333333332848269E-2</v>
      </c>
      <c r="N277" s="385">
        <f t="shared" ref="N277" si="295">IF(RIGHT(S277)="C",(+H277-G277),0)</f>
        <v>0</v>
      </c>
      <c r="O277" s="385">
        <f t="shared" ref="O277" si="296">IF(RIGHT(S277)="D",(+H277-G277),0)</f>
        <v>0</v>
      </c>
      <c r="P277" s="381"/>
      <c r="Q277" s="381"/>
      <c r="R277" s="381"/>
      <c r="S277" s="121" t="s">
        <v>470</v>
      </c>
      <c r="T277" s="442" t="s">
        <v>1261</v>
      </c>
      <c r="U277" s="406"/>
      <c r="V277" s="399"/>
      <c r="W277" s="399"/>
      <c r="X277" s="399"/>
      <c r="Y277" s="399"/>
      <c r="Z277" s="389"/>
      <c r="AA277" s="399"/>
    </row>
    <row r="278" spans="1:44" s="403" customFormat="1" ht="30" customHeight="1">
      <c r="A278" s="405"/>
      <c r="B278" s="377"/>
      <c r="C278" s="400"/>
      <c r="D278" s="379"/>
      <c r="E278" s="380"/>
      <c r="F278" s="381"/>
      <c r="G278" s="121">
        <v>43207.575694444444</v>
      </c>
      <c r="H278" s="121">
        <v>43207.967361111114</v>
      </c>
      <c r="I278" s="381"/>
      <c r="J278" s="381"/>
      <c r="K278" s="381"/>
      <c r="L278" s="385">
        <f t="shared" ref="L278:L279" si="297">IF(RIGHT(S278)="T",(+H278-G278),0)</f>
        <v>0</v>
      </c>
      <c r="M278" s="385">
        <f t="shared" ref="M278:M279" si="298">IF(RIGHT(S278)="U",(+H278-G278),0)</f>
        <v>0.39166666667006211</v>
      </c>
      <c r="N278" s="385">
        <f t="shared" ref="N278:N279" si="299">IF(RIGHT(S278)="C",(+H278-G278),0)</f>
        <v>0</v>
      </c>
      <c r="O278" s="385">
        <f t="shared" ref="O278:O279" si="300">IF(RIGHT(S278)="D",(+H278-G278),0)</f>
        <v>0</v>
      </c>
      <c r="P278" s="381"/>
      <c r="Q278" s="381"/>
      <c r="R278" s="381"/>
      <c r="S278" s="121" t="s">
        <v>470</v>
      </c>
      <c r="T278" s="442" t="s">
        <v>1262</v>
      </c>
      <c r="U278" s="406"/>
      <c r="V278" s="399"/>
      <c r="W278" s="399"/>
      <c r="X278" s="399"/>
      <c r="Y278" s="399"/>
      <c r="Z278" s="389"/>
      <c r="AA278" s="399"/>
    </row>
    <row r="279" spans="1:44" s="403" customFormat="1" ht="30" customHeight="1">
      <c r="A279" s="405"/>
      <c r="B279" s="377"/>
      <c r="C279" s="400"/>
      <c r="D279" s="379"/>
      <c r="E279" s="380"/>
      <c r="F279" s="381"/>
      <c r="G279" s="392"/>
      <c r="H279" s="392"/>
      <c r="I279" s="381"/>
      <c r="J279" s="381"/>
      <c r="K279" s="381"/>
      <c r="L279" s="385">
        <f t="shared" si="297"/>
        <v>0</v>
      </c>
      <c r="M279" s="385">
        <f t="shared" si="298"/>
        <v>0</v>
      </c>
      <c r="N279" s="385">
        <f t="shared" si="299"/>
        <v>0</v>
      </c>
      <c r="O279" s="385">
        <f t="shared" si="300"/>
        <v>0</v>
      </c>
      <c r="P279" s="381"/>
      <c r="Q279" s="381"/>
      <c r="R279" s="381"/>
      <c r="S279" s="393"/>
      <c r="T279" s="407"/>
      <c r="U279" s="406"/>
      <c r="V279" s="399"/>
      <c r="W279" s="399"/>
      <c r="X279" s="399"/>
      <c r="Y279" s="399"/>
      <c r="Z279" s="389"/>
      <c r="AA279" s="399"/>
    </row>
    <row r="280" spans="1:44" s="451" customFormat="1" ht="30" customHeight="1">
      <c r="A280" s="398"/>
      <c r="B280" s="399"/>
      <c r="C280" s="400" t="s">
        <v>52</v>
      </c>
      <c r="D280" s="399"/>
      <c r="E280" s="380"/>
      <c r="F280" s="381" t="s">
        <v>48</v>
      </c>
      <c r="G280" s="454"/>
      <c r="H280" s="454"/>
      <c r="I280" s="381" t="s">
        <v>48</v>
      </c>
      <c r="J280" s="381" t="s">
        <v>48</v>
      </c>
      <c r="K280" s="381" t="s">
        <v>48</v>
      </c>
      <c r="L280" s="385">
        <f>SUM(L277:L279)</f>
        <v>0</v>
      </c>
      <c r="M280" s="385">
        <f>SUM(M277:M279)</f>
        <v>0.42500000000291038</v>
      </c>
      <c r="N280" s="385">
        <f>SUM(N277:N279)</f>
        <v>0</v>
      </c>
      <c r="O280" s="385">
        <f>SUM(O277:O279)</f>
        <v>0</v>
      </c>
      <c r="P280" s="381"/>
      <c r="Q280" s="381"/>
      <c r="R280" s="381"/>
      <c r="S280" s="399"/>
      <c r="T280" s="415"/>
      <c r="U280" s="399"/>
      <c r="V280" s="389">
        <f>$AB$11-((N280*24))</f>
        <v>720</v>
      </c>
      <c r="W280" s="380">
        <v>331</v>
      </c>
      <c r="X280" s="379">
        <v>278.76</v>
      </c>
      <c r="Y280" s="390">
        <f>W280*X280</f>
        <v>92269.56</v>
      </c>
      <c r="Z280" s="389">
        <f>(Y280*(V280-L280*24))/V280</f>
        <v>92269.56</v>
      </c>
      <c r="AA280" s="389">
        <f>(Z280/Y280)*100</f>
        <v>100</v>
      </c>
      <c r="AB280" s="448"/>
    </row>
    <row r="281" spans="1:44" s="460" customFormat="1" ht="30" customHeight="1">
      <c r="A281" s="369">
        <v>24</v>
      </c>
      <c r="B281" s="372" t="s">
        <v>100</v>
      </c>
      <c r="C281" s="416" t="s">
        <v>101</v>
      </c>
      <c r="D281" s="379">
        <v>92.68</v>
      </c>
      <c r="E281" s="380" t="s">
        <v>534</v>
      </c>
      <c r="F281" s="381" t="s">
        <v>48</v>
      </c>
      <c r="G281" s="121">
        <v>43206.48541666667</v>
      </c>
      <c r="H281" s="121">
        <v>43206.569444444445</v>
      </c>
      <c r="I281" s="380"/>
      <c r="J281" s="380"/>
      <c r="K281" s="380"/>
      <c r="L281" s="385">
        <f t="shared" ref="L281:L282" si="301">IF(RIGHT(S281)="T",(+H281-G281),0)</f>
        <v>8.4027777775190771E-2</v>
      </c>
      <c r="M281" s="385">
        <f t="shared" ref="M281:M282" si="302">IF(RIGHT(S281)="U",(+H281-G281),0)</f>
        <v>0</v>
      </c>
      <c r="N281" s="385">
        <f>IF(RIGHT(S281)="C",(+H281-G281),0)</f>
        <v>0</v>
      </c>
      <c r="O281" s="385">
        <f t="shared" ref="O281:O282" si="303">IF(RIGHT(S281)="D",(+H281-G281),0)</f>
        <v>0</v>
      </c>
      <c r="P281" s="386"/>
      <c r="Q281" s="386"/>
      <c r="R281" s="386"/>
      <c r="S281" s="11" t="s">
        <v>469</v>
      </c>
      <c r="T281" s="140" t="s">
        <v>1264</v>
      </c>
      <c r="U281" s="386"/>
      <c r="V281" s="389"/>
      <c r="W281" s="389"/>
      <c r="X281" s="389"/>
      <c r="Y281" s="389"/>
      <c r="Z281" s="389"/>
      <c r="AA281" s="389"/>
      <c r="AB281" s="459"/>
      <c r="AC281" s="459"/>
      <c r="AD281" s="459"/>
      <c r="AE281" s="459"/>
      <c r="AF281" s="459"/>
      <c r="AG281" s="459"/>
      <c r="AH281" s="459"/>
      <c r="AI281" s="459"/>
      <c r="AJ281" s="459"/>
      <c r="AK281" s="459"/>
      <c r="AL281" s="459"/>
      <c r="AM281" s="459"/>
      <c r="AN281" s="459"/>
      <c r="AO281" s="459"/>
      <c r="AP281" s="459"/>
      <c r="AQ281" s="459"/>
      <c r="AR281" s="459"/>
    </row>
    <row r="282" spans="1:44" s="460" customFormat="1" ht="30" customHeight="1">
      <c r="A282" s="369"/>
      <c r="B282" s="372"/>
      <c r="C282" s="416"/>
      <c r="D282" s="379"/>
      <c r="E282" s="380"/>
      <c r="F282" s="381"/>
      <c r="G282" s="121">
        <v>43211.433333333334</v>
      </c>
      <c r="H282" s="121">
        <v>43211.542361111111</v>
      </c>
      <c r="I282" s="380"/>
      <c r="J282" s="380"/>
      <c r="K282" s="380"/>
      <c r="L282" s="385">
        <f t="shared" si="301"/>
        <v>0</v>
      </c>
      <c r="M282" s="385">
        <f t="shared" si="302"/>
        <v>0</v>
      </c>
      <c r="N282" s="385">
        <f t="shared" ref="N282" si="304">IF(RIGHT(S282)="C",(+H282-G282),0)</f>
        <v>0</v>
      </c>
      <c r="O282" s="385">
        <f t="shared" si="303"/>
        <v>0.10902777777664596</v>
      </c>
      <c r="P282" s="386"/>
      <c r="Q282" s="386"/>
      <c r="R282" s="386"/>
      <c r="S282" s="11" t="s">
        <v>1108</v>
      </c>
      <c r="T282" s="140" t="s">
        <v>1266</v>
      </c>
      <c r="U282" s="386"/>
      <c r="V282" s="389"/>
      <c r="W282" s="389"/>
      <c r="X282" s="389"/>
      <c r="Y282" s="389"/>
      <c r="Z282" s="389"/>
      <c r="AA282" s="389"/>
      <c r="AB282" s="459"/>
      <c r="AC282" s="459"/>
      <c r="AD282" s="459"/>
      <c r="AE282" s="459"/>
      <c r="AF282" s="459"/>
      <c r="AG282" s="459"/>
      <c r="AH282" s="459"/>
      <c r="AI282" s="459"/>
      <c r="AJ282" s="459"/>
      <c r="AK282" s="459"/>
      <c r="AL282" s="459"/>
      <c r="AM282" s="459"/>
      <c r="AN282" s="459"/>
      <c r="AO282" s="459"/>
      <c r="AP282" s="459"/>
      <c r="AQ282" s="459"/>
      <c r="AR282" s="459"/>
    </row>
    <row r="283" spans="1:44" s="451" customFormat="1" ht="30" customHeight="1">
      <c r="A283" s="398"/>
      <c r="B283" s="399"/>
      <c r="C283" s="400" t="s">
        <v>52</v>
      </c>
      <c r="D283" s="399"/>
      <c r="E283" s="380"/>
      <c r="F283" s="381" t="s">
        <v>48</v>
      </c>
      <c r="G283" s="401"/>
      <c r="H283" s="401"/>
      <c r="I283" s="381" t="s">
        <v>48</v>
      </c>
      <c r="J283" s="381" t="s">
        <v>48</v>
      </c>
      <c r="K283" s="381" t="s">
        <v>48</v>
      </c>
      <c r="L283" s="385">
        <f>SUM(L281:L282)</f>
        <v>8.4027777775190771E-2</v>
      </c>
      <c r="M283" s="385">
        <f>SUM(M281:M282)</f>
        <v>0</v>
      </c>
      <c r="N283" s="385">
        <f>SUM(N281:N282)</f>
        <v>0</v>
      </c>
      <c r="O283" s="385">
        <f>SUM(O281:O282)</f>
        <v>0.10902777777664596</v>
      </c>
      <c r="P283" s="381"/>
      <c r="Q283" s="381"/>
      <c r="R283" s="381"/>
      <c r="S283" s="399"/>
      <c r="T283" s="415"/>
      <c r="U283" s="399"/>
      <c r="V283" s="389">
        <f>$AB$11-((N283*24))</f>
        <v>720</v>
      </c>
      <c r="W283" s="380">
        <v>515</v>
      </c>
      <c r="X283" s="379">
        <v>92.68</v>
      </c>
      <c r="Y283" s="390">
        <f>W283*X283</f>
        <v>47730.200000000004</v>
      </c>
      <c r="Z283" s="389">
        <f>(Y283*(V283-L283*24))/V283</f>
        <v>47596.511245374495</v>
      </c>
      <c r="AA283" s="389">
        <f>(Z283/Y283)*100</f>
        <v>99.719907407416045</v>
      </c>
      <c r="AB283" s="448"/>
    </row>
    <row r="284" spans="1:44" ht="26.25" customHeight="1">
      <c r="A284" s="369">
        <v>25</v>
      </c>
      <c r="B284" s="372" t="s">
        <v>102</v>
      </c>
      <c r="C284" s="416" t="s">
        <v>103</v>
      </c>
      <c r="D284" s="379">
        <v>92.68</v>
      </c>
      <c r="E284" s="380" t="s">
        <v>534</v>
      </c>
      <c r="F284" s="381" t="s">
        <v>48</v>
      </c>
      <c r="G284" s="382"/>
      <c r="H284" s="382"/>
      <c r="I284" s="384"/>
      <c r="J284" s="384"/>
      <c r="K284" s="384"/>
      <c r="L284" s="385">
        <f t="shared" ref="L284" si="305">IF(RIGHT(S284)="T",(+H284-G284),0)</f>
        <v>0</v>
      </c>
      <c r="M284" s="385">
        <f t="shared" ref="M284" si="306">IF(RIGHT(S284)="U",(+H284-G284),0)</f>
        <v>0</v>
      </c>
      <c r="N284" s="385">
        <f t="shared" ref="N284" si="307">IF(RIGHT(S284)="C",(+H284-G284),0)</f>
        <v>0</v>
      </c>
      <c r="O284" s="385">
        <f t="shared" ref="O284" si="308">IF(RIGHT(S284)="D",(+H284-G284),0)</f>
        <v>0</v>
      </c>
      <c r="P284" s="386"/>
      <c r="Q284" s="386"/>
      <c r="R284" s="386"/>
      <c r="S284" s="382"/>
      <c r="T284" s="417"/>
      <c r="U284" s="386"/>
      <c r="V284" s="389"/>
      <c r="W284" s="389"/>
      <c r="X284" s="389"/>
      <c r="Y284" s="389"/>
      <c r="Z284" s="389"/>
      <c r="AA284" s="389"/>
      <c r="AB284" s="333"/>
      <c r="AC284" s="333"/>
      <c r="AD284" s="333"/>
      <c r="AE284" s="333"/>
      <c r="AF284" s="333"/>
      <c r="AG284" s="333"/>
      <c r="AH284" s="333"/>
      <c r="AI284" s="333"/>
      <c r="AJ284" s="333"/>
      <c r="AK284" s="333"/>
      <c r="AL284" s="333"/>
      <c r="AM284" s="333"/>
      <c r="AN284" s="333"/>
      <c r="AO284" s="333"/>
      <c r="AP284" s="333"/>
      <c r="AQ284" s="333"/>
      <c r="AR284" s="333"/>
    </row>
    <row r="285" spans="1:44" ht="26.25" customHeight="1">
      <c r="A285" s="369"/>
      <c r="B285" s="372"/>
      <c r="C285" s="416"/>
      <c r="D285" s="379"/>
      <c r="E285" s="380"/>
      <c r="F285" s="381"/>
      <c r="G285" s="463"/>
      <c r="H285" s="463"/>
      <c r="I285" s="384"/>
      <c r="J285" s="384"/>
      <c r="K285" s="384"/>
      <c r="L285" s="385">
        <f t="shared" ref="L285" si="309">IF(RIGHT(S285)="T",(+H285-G285),0)</f>
        <v>0</v>
      </c>
      <c r="M285" s="385">
        <f t="shared" ref="M285" si="310">IF(RIGHT(S285)="U",(+H285-G285),0)</f>
        <v>0</v>
      </c>
      <c r="N285" s="385">
        <f t="shared" ref="N285" si="311">IF(RIGHT(S285)="C",(+H285-G285),0)</f>
        <v>0</v>
      </c>
      <c r="O285" s="385">
        <f t="shared" ref="O285" si="312">IF(RIGHT(S285)="D",(+H285-G285),0)</f>
        <v>0</v>
      </c>
      <c r="P285" s="386"/>
      <c r="Q285" s="386"/>
      <c r="R285" s="386"/>
      <c r="S285" s="397"/>
      <c r="T285" s="464"/>
      <c r="U285" s="386"/>
      <c r="V285" s="389"/>
      <c r="W285" s="389"/>
      <c r="X285" s="389"/>
      <c r="Y285" s="389"/>
      <c r="Z285" s="389"/>
      <c r="AA285" s="389"/>
      <c r="AB285" s="333"/>
      <c r="AC285" s="333"/>
      <c r="AD285" s="333"/>
      <c r="AE285" s="333"/>
      <c r="AF285" s="333"/>
      <c r="AG285" s="333"/>
      <c r="AH285" s="333"/>
      <c r="AI285" s="333"/>
      <c r="AJ285" s="333"/>
      <c r="AK285" s="333"/>
      <c r="AL285" s="333"/>
      <c r="AM285" s="333"/>
      <c r="AN285" s="333"/>
      <c r="AO285" s="333"/>
      <c r="AP285" s="333"/>
      <c r="AQ285" s="333"/>
      <c r="AR285" s="333"/>
    </row>
    <row r="286" spans="1:44" ht="26.25" customHeight="1">
      <c r="A286" s="369"/>
      <c r="B286" s="372"/>
      <c r="C286" s="416"/>
      <c r="D286" s="379"/>
      <c r="E286" s="380"/>
      <c r="F286" s="381" t="s">
        <v>48</v>
      </c>
      <c r="G286" s="395"/>
      <c r="H286" s="395"/>
      <c r="I286" s="384"/>
      <c r="J286" s="384"/>
      <c r="K286" s="384"/>
      <c r="L286" s="385">
        <f t="shared" ref="L286" si="313">IF(RIGHT(S286)="T",(+H286-G286),0)</f>
        <v>0</v>
      </c>
      <c r="M286" s="385">
        <f t="shared" ref="M286" si="314">IF(RIGHT(S286)="U",(+H286-G286),0)</f>
        <v>0</v>
      </c>
      <c r="N286" s="385">
        <f t="shared" ref="N286" si="315">IF(RIGHT(S286)="C",(+H286-G286),0)</f>
        <v>0</v>
      </c>
      <c r="O286" s="385">
        <f t="shared" ref="O286" si="316">IF(RIGHT(S286)="D",(+H286-G286),0)</f>
        <v>0</v>
      </c>
      <c r="P286" s="386"/>
      <c r="Q286" s="386"/>
      <c r="R286" s="386"/>
      <c r="S286" s="396"/>
      <c r="T286" s="397"/>
      <c r="U286" s="386"/>
      <c r="V286" s="389"/>
      <c r="W286" s="389"/>
      <c r="X286" s="389"/>
      <c r="Y286" s="389"/>
      <c r="Z286" s="389"/>
      <c r="AA286" s="389"/>
      <c r="AB286" s="333"/>
      <c r="AC286" s="333"/>
      <c r="AD286" s="333"/>
      <c r="AE286" s="333"/>
      <c r="AF286" s="333"/>
      <c r="AG286" s="333"/>
      <c r="AH286" s="333"/>
      <c r="AI286" s="333"/>
      <c r="AJ286" s="333"/>
      <c r="AK286" s="333"/>
      <c r="AL286" s="333"/>
      <c r="AM286" s="333"/>
      <c r="AN286" s="333"/>
      <c r="AO286" s="333"/>
      <c r="AP286" s="333"/>
      <c r="AQ286" s="333"/>
      <c r="AR286" s="333"/>
    </row>
    <row r="287" spans="1:44" s="451" customFormat="1" ht="30" customHeight="1">
      <c r="A287" s="398"/>
      <c r="B287" s="399"/>
      <c r="C287" s="400" t="s">
        <v>52</v>
      </c>
      <c r="D287" s="399"/>
      <c r="E287" s="380"/>
      <c r="F287" s="381" t="s">
        <v>48</v>
      </c>
      <c r="G287" s="401"/>
      <c r="H287" s="401"/>
      <c r="I287" s="381" t="s">
        <v>48</v>
      </c>
      <c r="J287" s="381" t="s">
        <v>48</v>
      </c>
      <c r="K287" s="381" t="s">
        <v>48</v>
      </c>
      <c r="L287" s="385">
        <f>SUM(L284:L286)</f>
        <v>0</v>
      </c>
      <c r="M287" s="385">
        <f>SUM(M284:M286)</f>
        <v>0</v>
      </c>
      <c r="N287" s="385">
        <f>SUM(N284:N286)</f>
        <v>0</v>
      </c>
      <c r="O287" s="385">
        <f>SUM(O284:O286)</f>
        <v>0</v>
      </c>
      <c r="P287" s="381"/>
      <c r="Q287" s="381"/>
      <c r="R287" s="381"/>
      <c r="S287" s="399"/>
      <c r="T287" s="415"/>
      <c r="U287" s="399"/>
      <c r="V287" s="389">
        <f>$AB$11-((N287*24))</f>
        <v>720</v>
      </c>
      <c r="W287" s="380">
        <v>515</v>
      </c>
      <c r="X287" s="379">
        <v>92.68</v>
      </c>
      <c r="Y287" s="390">
        <f>W287*X287</f>
        <v>47730.200000000004</v>
      </c>
      <c r="Z287" s="389">
        <f>(Y287*(V287-L287*24))/V287</f>
        <v>47730.2</v>
      </c>
      <c r="AA287" s="389">
        <f>(Z287/Y287)*100</f>
        <v>99.999999999999986</v>
      </c>
      <c r="AB287" s="448"/>
    </row>
    <row r="288" spans="1:44" s="451" customFormat="1" ht="30" customHeight="1">
      <c r="A288" s="398">
        <v>26</v>
      </c>
      <c r="B288" s="377" t="s">
        <v>104</v>
      </c>
      <c r="C288" s="400" t="s">
        <v>105</v>
      </c>
      <c r="D288" s="379">
        <v>115.926</v>
      </c>
      <c r="E288" s="380" t="s">
        <v>534</v>
      </c>
      <c r="F288" s="381"/>
      <c r="G288" s="465"/>
      <c r="H288" s="396"/>
      <c r="I288" s="393"/>
      <c r="J288" s="397"/>
      <c r="K288" s="381"/>
      <c r="L288" s="385"/>
      <c r="M288" s="385"/>
      <c r="N288" s="385"/>
      <c r="O288" s="385"/>
      <c r="P288" s="381"/>
      <c r="Q288" s="381"/>
      <c r="R288" s="381"/>
      <c r="S288" s="393"/>
      <c r="T288" s="397"/>
      <c r="U288" s="399"/>
      <c r="V288" s="389"/>
      <c r="W288" s="380"/>
      <c r="X288" s="379"/>
      <c r="Y288" s="390"/>
      <c r="Z288" s="389"/>
      <c r="AA288" s="389"/>
      <c r="AB288" s="448"/>
    </row>
    <row r="289" spans="1:29" s="451" customFormat="1" ht="30" customHeight="1">
      <c r="A289" s="398"/>
      <c r="B289" s="377"/>
      <c r="C289" s="400"/>
      <c r="D289" s="379"/>
      <c r="E289" s="380"/>
      <c r="F289" s="381"/>
      <c r="G289" s="401"/>
      <c r="H289" s="401"/>
      <c r="I289" s="381"/>
      <c r="J289" s="381"/>
      <c r="K289" s="381"/>
      <c r="L289" s="385"/>
      <c r="M289" s="385"/>
      <c r="N289" s="385"/>
      <c r="O289" s="385"/>
      <c r="P289" s="381"/>
      <c r="Q289" s="381"/>
      <c r="R289" s="381"/>
      <c r="S289" s="399"/>
      <c r="T289" s="415"/>
      <c r="U289" s="399"/>
      <c r="V289" s="389"/>
      <c r="W289" s="380"/>
      <c r="X289" s="379"/>
      <c r="Y289" s="390"/>
      <c r="Z289" s="389"/>
      <c r="AA289" s="389"/>
      <c r="AB289" s="448"/>
    </row>
    <row r="290" spans="1:29" s="451" customFormat="1" ht="30" customHeight="1" thickBot="1">
      <c r="A290" s="398"/>
      <c r="B290" s="399"/>
      <c r="C290" s="400" t="s">
        <v>52</v>
      </c>
      <c r="D290" s="399"/>
      <c r="E290" s="380"/>
      <c r="F290" s="381" t="s">
        <v>48</v>
      </c>
      <c r="G290" s="401"/>
      <c r="H290" s="401"/>
      <c r="I290" s="381" t="s">
        <v>48</v>
      </c>
      <c r="J290" s="381" t="s">
        <v>48</v>
      </c>
      <c r="K290" s="381" t="s">
        <v>48</v>
      </c>
      <c r="L290" s="385">
        <f>SUM(L288:L289)</f>
        <v>0</v>
      </c>
      <c r="M290" s="385">
        <f>SUM(M288:M289)</f>
        <v>0</v>
      </c>
      <c r="N290" s="385">
        <f>SUM(N288:N289)</f>
        <v>0</v>
      </c>
      <c r="O290" s="385">
        <f>SUM(O288:O289)</f>
        <v>0</v>
      </c>
      <c r="P290" s="385"/>
      <c r="Q290" s="385"/>
      <c r="R290" s="385"/>
      <c r="S290" s="399"/>
      <c r="T290" s="415"/>
      <c r="U290" s="399"/>
      <c r="V290" s="389">
        <f>$AB$11-((N290*24))</f>
        <v>720</v>
      </c>
      <c r="W290" s="380">
        <v>515</v>
      </c>
      <c r="X290" s="379">
        <v>115.926</v>
      </c>
      <c r="Y290" s="390">
        <f>W290*X290</f>
        <v>59701.89</v>
      </c>
      <c r="Z290" s="389">
        <f>(Y290*(V290-L290*24))/V290</f>
        <v>59701.89</v>
      </c>
      <c r="AA290" s="389">
        <f>(Z290/Y290)*100</f>
        <v>100</v>
      </c>
      <c r="AB290" s="448"/>
    </row>
    <row r="291" spans="1:29" s="403" customFormat="1" ht="30" customHeight="1">
      <c r="A291" s="405">
        <v>27</v>
      </c>
      <c r="B291" s="377" t="s">
        <v>104</v>
      </c>
      <c r="C291" s="400" t="s">
        <v>507</v>
      </c>
      <c r="D291" s="379">
        <v>115.926</v>
      </c>
      <c r="E291" s="380" t="s">
        <v>534</v>
      </c>
      <c r="F291" s="381" t="s">
        <v>48</v>
      </c>
      <c r="G291" s="382"/>
      <c r="H291" s="382"/>
      <c r="I291" s="381" t="s">
        <v>48</v>
      </c>
      <c r="J291" s="381" t="s">
        <v>48</v>
      </c>
      <c r="K291" s="381" t="s">
        <v>48</v>
      </c>
      <c r="L291" s="385">
        <f>IF(RIGHT(S291)="T",(+H291-G291),0)</f>
        <v>0</v>
      </c>
      <c r="M291" s="385">
        <f>IF(RIGHT(S291)="U",(+H291-G291),0)</f>
        <v>0</v>
      </c>
      <c r="N291" s="385">
        <f>IF(RIGHT(S291)="C",(+H291-G291),0)</f>
        <v>0</v>
      </c>
      <c r="O291" s="385">
        <f>IF(RIGHT(S291)="D",(+H291-G291),0)</f>
        <v>0</v>
      </c>
      <c r="P291" s="381"/>
      <c r="Q291" s="381"/>
      <c r="R291" s="381"/>
      <c r="S291" s="382"/>
      <c r="T291" s="417"/>
      <c r="U291" s="406"/>
      <c r="V291" s="399"/>
      <c r="W291" s="399"/>
      <c r="X291" s="399"/>
      <c r="Y291" s="399"/>
      <c r="Z291" s="389"/>
      <c r="AA291" s="399"/>
      <c r="AC291" s="466"/>
    </row>
    <row r="292" spans="1:29" s="403" customFormat="1" ht="30" customHeight="1">
      <c r="A292" s="405"/>
      <c r="B292" s="377"/>
      <c r="C292" s="400"/>
      <c r="D292" s="379"/>
      <c r="E292" s="380"/>
      <c r="F292" s="381"/>
      <c r="G292" s="392"/>
      <c r="H292" s="392"/>
      <c r="I292" s="381"/>
      <c r="J292" s="381"/>
      <c r="K292" s="381"/>
      <c r="L292" s="385">
        <f>IF(RIGHT(S292)="T",(+H292-G292),0)</f>
        <v>0</v>
      </c>
      <c r="M292" s="385">
        <f>IF(RIGHT(S292)="U",(+H292-G292),0)</f>
        <v>0</v>
      </c>
      <c r="N292" s="385">
        <f>IF(RIGHT(S292)="C",(+H292-G292),0)</f>
        <v>0</v>
      </c>
      <c r="O292" s="385">
        <f>IF(RIGHT(S292)="D",(+H292-G292),0)</f>
        <v>0</v>
      </c>
      <c r="P292" s="381"/>
      <c r="Q292" s="381"/>
      <c r="R292" s="381"/>
      <c r="S292" s="392"/>
      <c r="T292" s="467"/>
      <c r="U292" s="406"/>
      <c r="V292" s="399"/>
      <c r="W292" s="399"/>
      <c r="X292" s="399"/>
      <c r="Y292" s="399"/>
      <c r="Z292" s="389"/>
      <c r="AA292" s="399"/>
      <c r="AC292" s="468"/>
    </row>
    <row r="293" spans="1:29" s="404" customFormat="1" ht="30" customHeight="1">
      <c r="A293" s="398"/>
      <c r="B293" s="399"/>
      <c r="C293" s="400" t="s">
        <v>52</v>
      </c>
      <c r="D293" s="399"/>
      <c r="E293" s="380"/>
      <c r="F293" s="381" t="s">
        <v>48</v>
      </c>
      <c r="G293" s="401"/>
      <c r="H293" s="401"/>
      <c r="I293" s="381" t="s">
        <v>48</v>
      </c>
      <c r="J293" s="381" t="s">
        <v>48</v>
      </c>
      <c r="K293" s="381" t="s">
        <v>48</v>
      </c>
      <c r="L293" s="385">
        <f>SUM(L291:L292)</f>
        <v>0</v>
      </c>
      <c r="M293" s="385">
        <f>SUM(M291:M292)</f>
        <v>0</v>
      </c>
      <c r="N293" s="385">
        <f>SUM(N291:N292)</f>
        <v>0</v>
      </c>
      <c r="O293" s="385">
        <f>SUM(O291:O292)</f>
        <v>0</v>
      </c>
      <c r="P293" s="385"/>
      <c r="Q293" s="385"/>
      <c r="R293" s="385"/>
      <c r="S293" s="399"/>
      <c r="T293" s="415"/>
      <c r="U293" s="399"/>
      <c r="V293" s="389">
        <f>$AB$11-((N293*24))</f>
        <v>720</v>
      </c>
      <c r="W293" s="380">
        <v>515</v>
      </c>
      <c r="X293" s="379">
        <v>115.926</v>
      </c>
      <c r="Y293" s="390">
        <f>W293*X293</f>
        <v>59701.89</v>
      </c>
      <c r="Z293" s="389">
        <f>(Y293*(V293-L293*24))/V293</f>
        <v>59701.89</v>
      </c>
      <c r="AA293" s="389">
        <f>(Z293/Y293)*100</f>
        <v>100</v>
      </c>
      <c r="AB293" s="403"/>
    </row>
    <row r="294" spans="1:29" s="404" customFormat="1" ht="30" customHeight="1">
      <c r="A294" s="398">
        <v>28</v>
      </c>
      <c r="B294" s="377" t="s">
        <v>444</v>
      </c>
      <c r="C294" s="400" t="s">
        <v>445</v>
      </c>
      <c r="D294" s="379">
        <v>116.03</v>
      </c>
      <c r="E294" s="380" t="s">
        <v>534</v>
      </c>
      <c r="F294" s="381" t="s">
        <v>48</v>
      </c>
      <c r="G294" s="395"/>
      <c r="H294" s="395"/>
      <c r="I294" s="381" t="s">
        <v>48</v>
      </c>
      <c r="J294" s="381" t="s">
        <v>48</v>
      </c>
      <c r="K294" s="381" t="s">
        <v>48</v>
      </c>
      <c r="L294" s="385">
        <f>IF(RIGHT(S294)="T",(+H294-G294),0)</f>
        <v>0</v>
      </c>
      <c r="M294" s="385">
        <f>IF(RIGHT(S294)="U",(+H294-G294),0)</f>
        <v>0</v>
      </c>
      <c r="N294" s="385">
        <f>IF(RIGHT(S294)="C",(+H294-G294),0)</f>
        <v>0</v>
      </c>
      <c r="O294" s="385">
        <f>IF(RIGHT(S294)="D",(+H294-G294),0)</f>
        <v>0</v>
      </c>
      <c r="P294" s="381"/>
      <c r="Q294" s="381"/>
      <c r="R294" s="381"/>
      <c r="S294" s="395"/>
      <c r="T294" s="397"/>
      <c r="U294" s="406"/>
      <c r="V294" s="399"/>
      <c r="W294" s="399"/>
      <c r="X294" s="399"/>
      <c r="Y294" s="399"/>
      <c r="Z294" s="389"/>
      <c r="AA294" s="399"/>
      <c r="AB294" s="403"/>
    </row>
    <row r="295" spans="1:29" s="404" customFormat="1" ht="30" customHeight="1">
      <c r="A295" s="398"/>
      <c r="B295" s="377"/>
      <c r="C295" s="400"/>
      <c r="D295" s="379"/>
      <c r="E295" s="380"/>
      <c r="F295" s="381" t="s">
        <v>48</v>
      </c>
      <c r="G295" s="395"/>
      <c r="H295" s="395"/>
      <c r="I295" s="381" t="s">
        <v>48</v>
      </c>
      <c r="J295" s="381" t="s">
        <v>48</v>
      </c>
      <c r="K295" s="381" t="s">
        <v>48</v>
      </c>
      <c r="L295" s="385">
        <f t="shared" ref="L295" si="317">IF(RIGHT(S295)="T",(+H295-G295),0)</f>
        <v>0</v>
      </c>
      <c r="M295" s="385">
        <f t="shared" ref="M295" si="318">IF(RIGHT(S295)="U",(+H295-G295),0)</f>
        <v>0</v>
      </c>
      <c r="N295" s="385">
        <f t="shared" ref="N295" si="319">IF(RIGHT(S295)="C",(+H295-G295),0)</f>
        <v>0</v>
      </c>
      <c r="O295" s="385">
        <f t="shared" ref="O295" si="320">IF(RIGHT(S295)="D",(+H295-G295),0)</f>
        <v>0</v>
      </c>
      <c r="P295" s="381"/>
      <c r="Q295" s="381"/>
      <c r="R295" s="381"/>
      <c r="S295" s="395"/>
      <c r="T295" s="397"/>
      <c r="U295" s="406"/>
      <c r="V295" s="399"/>
      <c r="W295" s="399"/>
      <c r="X295" s="399"/>
      <c r="Y295" s="399"/>
      <c r="Z295" s="389"/>
      <c r="AA295" s="399"/>
      <c r="AB295" s="403"/>
    </row>
    <row r="296" spans="1:29" s="404" customFormat="1" ht="30" customHeight="1">
      <c r="A296" s="398"/>
      <c r="B296" s="399"/>
      <c r="C296" s="400" t="s">
        <v>52</v>
      </c>
      <c r="D296" s="399"/>
      <c r="E296" s="380"/>
      <c r="F296" s="381" t="s">
        <v>48</v>
      </c>
      <c r="G296" s="401"/>
      <c r="H296" s="401"/>
      <c r="I296" s="381" t="s">
        <v>48</v>
      </c>
      <c r="J296" s="381" t="s">
        <v>48</v>
      </c>
      <c r="K296" s="381" t="s">
        <v>48</v>
      </c>
      <c r="L296" s="385">
        <f>SUM(L294:L295)</f>
        <v>0</v>
      </c>
      <c r="M296" s="385">
        <f>SUM(M294:M295)</f>
        <v>0</v>
      </c>
      <c r="N296" s="385">
        <f>SUM(N294:N295)</f>
        <v>0</v>
      </c>
      <c r="O296" s="385">
        <f>SUM(O294:O295)</f>
        <v>0</v>
      </c>
      <c r="P296" s="385"/>
      <c r="Q296" s="385"/>
      <c r="R296" s="385"/>
      <c r="S296" s="399"/>
      <c r="T296" s="415"/>
      <c r="U296" s="399"/>
      <c r="V296" s="389">
        <f>$AB$11-((N296*24))</f>
        <v>720</v>
      </c>
      <c r="W296" s="380">
        <v>515</v>
      </c>
      <c r="X296" s="379">
        <v>116.03</v>
      </c>
      <c r="Y296" s="390">
        <f>W296*X296</f>
        <v>59755.45</v>
      </c>
      <c r="Z296" s="389">
        <f>(Y296*(V296-L296*24))/V296</f>
        <v>59755.45</v>
      </c>
      <c r="AA296" s="389">
        <f>(Z296/Y296)*100</f>
        <v>100</v>
      </c>
      <c r="AB296" s="403"/>
    </row>
    <row r="297" spans="1:29" s="404" customFormat="1" ht="28.5" customHeight="1">
      <c r="A297" s="398">
        <v>29</v>
      </c>
      <c r="B297" s="456" t="s">
        <v>434</v>
      </c>
      <c r="C297" s="469" t="s">
        <v>435</v>
      </c>
      <c r="D297" s="399">
        <v>101.84099999999999</v>
      </c>
      <c r="E297" s="380" t="s">
        <v>534</v>
      </c>
      <c r="F297" s="381"/>
      <c r="G297" s="382"/>
      <c r="H297" s="382"/>
      <c r="I297" s="381"/>
      <c r="J297" s="381"/>
      <c r="K297" s="384"/>
      <c r="L297" s="385">
        <f t="shared" ref="L297" si="321">IF(RIGHT(S297)="T",(+H297-G297),0)</f>
        <v>0</v>
      </c>
      <c r="M297" s="385">
        <f t="shared" ref="M297" si="322">IF(RIGHT(S297)="U",(+H297-G297),0)</f>
        <v>0</v>
      </c>
      <c r="N297" s="385">
        <f t="shared" ref="N297" si="323">IF(RIGHT(S297)="C",(+H297-G297),0)</f>
        <v>0</v>
      </c>
      <c r="O297" s="385">
        <f t="shared" ref="O297" si="324">IF(RIGHT(S297)="D",(+H297-G297),0)</f>
        <v>0</v>
      </c>
      <c r="P297" s="381"/>
      <c r="Q297" s="381"/>
      <c r="R297" s="381"/>
      <c r="S297" s="382"/>
      <c r="T297" s="417"/>
      <c r="U297" s="399"/>
      <c r="V297" s="389"/>
      <c r="W297" s="380"/>
      <c r="X297" s="379"/>
      <c r="Y297" s="390"/>
      <c r="Z297" s="389"/>
      <c r="AA297" s="389"/>
      <c r="AB297" s="403"/>
    </row>
    <row r="298" spans="1:29" s="404" customFormat="1" ht="28.5" customHeight="1">
      <c r="A298" s="398"/>
      <c r="B298" s="456"/>
      <c r="C298" s="469"/>
      <c r="D298" s="399"/>
      <c r="E298" s="380"/>
      <c r="F298" s="381"/>
      <c r="G298" s="383"/>
      <c r="H298" s="383"/>
      <c r="I298" s="381"/>
      <c r="J298" s="381"/>
      <c r="K298" s="384"/>
      <c r="L298" s="385">
        <f t="shared" ref="L298:L303" si="325">IF(RIGHT(S298)="T",(+H298-G298),0)</f>
        <v>0</v>
      </c>
      <c r="M298" s="385">
        <f t="shared" ref="M298:M303" si="326">IF(RIGHT(S298)="U",(+H298-G298),0)</f>
        <v>0</v>
      </c>
      <c r="N298" s="385">
        <f t="shared" ref="N298:N303" si="327">IF(RIGHT(S298)="C",(+H298-G298),0)</f>
        <v>0</v>
      </c>
      <c r="O298" s="385">
        <f t="shared" ref="O298:O303" si="328">IF(RIGHT(S298)="D",(+H298-G298),0)</f>
        <v>0</v>
      </c>
      <c r="P298" s="381"/>
      <c r="Q298" s="381"/>
      <c r="R298" s="381"/>
      <c r="S298" s="382"/>
      <c r="T298" s="417"/>
      <c r="U298" s="399"/>
      <c r="V298" s="389"/>
      <c r="W298" s="380"/>
      <c r="X298" s="379"/>
      <c r="Y298" s="390"/>
      <c r="Z298" s="389"/>
      <c r="AA298" s="389"/>
      <c r="AB298" s="403"/>
    </row>
    <row r="299" spans="1:29" s="404" customFormat="1" ht="28.5" customHeight="1">
      <c r="A299" s="398"/>
      <c r="B299" s="456"/>
      <c r="C299" s="469"/>
      <c r="D299" s="399"/>
      <c r="E299" s="380"/>
      <c r="F299" s="381"/>
      <c r="G299" s="383"/>
      <c r="H299" s="383"/>
      <c r="I299" s="381"/>
      <c r="J299" s="381"/>
      <c r="K299" s="384"/>
      <c r="L299" s="385">
        <f t="shared" si="325"/>
        <v>0</v>
      </c>
      <c r="M299" s="385">
        <f t="shared" si="326"/>
        <v>0</v>
      </c>
      <c r="N299" s="385">
        <f t="shared" si="327"/>
        <v>0</v>
      </c>
      <c r="O299" s="385">
        <f t="shared" si="328"/>
        <v>0</v>
      </c>
      <c r="P299" s="381"/>
      <c r="Q299" s="381"/>
      <c r="R299" s="381"/>
      <c r="S299" s="382"/>
      <c r="T299" s="417"/>
      <c r="U299" s="399"/>
      <c r="V299" s="389"/>
      <c r="W299" s="380"/>
      <c r="X299" s="379"/>
      <c r="Y299" s="390"/>
      <c r="Z299" s="389"/>
      <c r="AA299" s="389"/>
      <c r="AB299" s="403"/>
    </row>
    <row r="300" spans="1:29" s="404" customFormat="1" ht="28.5" customHeight="1">
      <c r="A300" s="398"/>
      <c r="B300" s="456"/>
      <c r="C300" s="469"/>
      <c r="D300" s="399"/>
      <c r="E300" s="380"/>
      <c r="F300" s="381"/>
      <c r="G300" s="382"/>
      <c r="H300" s="382"/>
      <c r="I300" s="381"/>
      <c r="J300" s="381"/>
      <c r="K300" s="384"/>
      <c r="L300" s="385">
        <f t="shared" si="325"/>
        <v>0</v>
      </c>
      <c r="M300" s="385">
        <f t="shared" si="326"/>
        <v>0</v>
      </c>
      <c r="N300" s="385">
        <f t="shared" si="327"/>
        <v>0</v>
      </c>
      <c r="O300" s="385">
        <f t="shared" si="328"/>
        <v>0</v>
      </c>
      <c r="P300" s="381"/>
      <c r="Q300" s="381"/>
      <c r="R300" s="381"/>
      <c r="S300" s="382"/>
      <c r="T300" s="417"/>
      <c r="U300" s="399"/>
      <c r="V300" s="389"/>
      <c r="W300" s="380"/>
      <c r="X300" s="379"/>
      <c r="Y300" s="390"/>
      <c r="Z300" s="389"/>
      <c r="AA300" s="389"/>
      <c r="AB300" s="403"/>
    </row>
    <row r="301" spans="1:29" s="404" customFormat="1" ht="28.5" customHeight="1">
      <c r="A301" s="398"/>
      <c r="B301" s="456"/>
      <c r="C301" s="469"/>
      <c r="D301" s="399"/>
      <c r="E301" s="380"/>
      <c r="F301" s="381"/>
      <c r="G301" s="382"/>
      <c r="H301" s="382"/>
      <c r="I301" s="381"/>
      <c r="J301" s="381"/>
      <c r="K301" s="384"/>
      <c r="L301" s="385">
        <f t="shared" si="325"/>
        <v>0</v>
      </c>
      <c r="M301" s="385">
        <f t="shared" si="326"/>
        <v>0</v>
      </c>
      <c r="N301" s="385">
        <f t="shared" si="327"/>
        <v>0</v>
      </c>
      <c r="O301" s="385">
        <f t="shared" si="328"/>
        <v>0</v>
      </c>
      <c r="P301" s="381"/>
      <c r="Q301" s="381"/>
      <c r="R301" s="381"/>
      <c r="S301" s="382"/>
      <c r="T301" s="417"/>
      <c r="U301" s="399"/>
      <c r="V301" s="389"/>
      <c r="W301" s="380"/>
      <c r="X301" s="379"/>
      <c r="Y301" s="390"/>
      <c r="Z301" s="389"/>
      <c r="AA301" s="389"/>
      <c r="AB301" s="403"/>
    </row>
    <row r="302" spans="1:29" s="404" customFormat="1" ht="28.5" customHeight="1">
      <c r="A302" s="398"/>
      <c r="B302" s="456"/>
      <c r="C302" s="469"/>
      <c r="D302" s="399"/>
      <c r="E302" s="380"/>
      <c r="F302" s="381"/>
      <c r="G302" s="383"/>
      <c r="H302" s="383"/>
      <c r="I302" s="381"/>
      <c r="J302" s="381"/>
      <c r="K302" s="384"/>
      <c r="L302" s="385">
        <f t="shared" si="325"/>
        <v>0</v>
      </c>
      <c r="M302" s="385">
        <f t="shared" si="326"/>
        <v>0</v>
      </c>
      <c r="N302" s="385">
        <f t="shared" si="327"/>
        <v>0</v>
      </c>
      <c r="O302" s="385">
        <f t="shared" si="328"/>
        <v>0</v>
      </c>
      <c r="P302" s="381"/>
      <c r="Q302" s="381"/>
      <c r="R302" s="381"/>
      <c r="S302" s="387"/>
      <c r="T302" s="388"/>
      <c r="U302" s="399"/>
      <c r="V302" s="389"/>
      <c r="W302" s="380"/>
      <c r="X302" s="379"/>
      <c r="Y302" s="390"/>
      <c r="Z302" s="389"/>
      <c r="AA302" s="389"/>
      <c r="AB302" s="403"/>
    </row>
    <row r="303" spans="1:29" s="404" customFormat="1" ht="28.5" customHeight="1">
      <c r="A303" s="398"/>
      <c r="B303" s="456"/>
      <c r="C303" s="469"/>
      <c r="D303" s="399"/>
      <c r="E303" s="380"/>
      <c r="F303" s="381"/>
      <c r="G303" s="382"/>
      <c r="H303" s="382"/>
      <c r="I303" s="381"/>
      <c r="J303" s="381"/>
      <c r="K303" s="384"/>
      <c r="L303" s="385">
        <f t="shared" si="325"/>
        <v>0</v>
      </c>
      <c r="M303" s="385">
        <f t="shared" si="326"/>
        <v>0</v>
      </c>
      <c r="N303" s="385">
        <f t="shared" si="327"/>
        <v>0</v>
      </c>
      <c r="O303" s="385">
        <f t="shared" si="328"/>
        <v>0</v>
      </c>
      <c r="P303" s="381"/>
      <c r="Q303" s="381"/>
      <c r="R303" s="381"/>
      <c r="S303" s="382"/>
      <c r="T303" s="417"/>
      <c r="U303" s="399"/>
      <c r="V303" s="389"/>
      <c r="W303" s="380"/>
      <c r="X303" s="379"/>
      <c r="Y303" s="390"/>
      <c r="Z303" s="389"/>
      <c r="AA303" s="389"/>
      <c r="AB303" s="403"/>
    </row>
    <row r="304" spans="1:29" s="404" customFormat="1" ht="30" customHeight="1">
      <c r="A304" s="398"/>
      <c r="B304" s="399"/>
      <c r="C304" s="400" t="s">
        <v>52</v>
      </c>
      <c r="D304" s="399"/>
      <c r="E304" s="380"/>
      <c r="F304" s="381" t="s">
        <v>48</v>
      </c>
      <c r="G304" s="413"/>
      <c r="H304" s="413"/>
      <c r="I304" s="381" t="s">
        <v>48</v>
      </c>
      <c r="J304" s="381" t="s">
        <v>48</v>
      </c>
      <c r="K304" s="384"/>
      <c r="L304" s="385">
        <f>SUM(L297:L303)</f>
        <v>0</v>
      </c>
      <c r="M304" s="385">
        <f>SUM(M297:M303)</f>
        <v>0</v>
      </c>
      <c r="N304" s="385">
        <f>SUM(N297:N303)</f>
        <v>0</v>
      </c>
      <c r="O304" s="385">
        <f>SUM(O297:O303)</f>
        <v>0</v>
      </c>
      <c r="P304" s="381"/>
      <c r="Q304" s="381"/>
      <c r="R304" s="381"/>
      <c r="S304" s="399"/>
      <c r="T304" s="415"/>
      <c r="U304" s="399"/>
      <c r="V304" s="389">
        <f>$AB$11-((N304*24))</f>
        <v>720</v>
      </c>
      <c r="W304" s="380">
        <v>687</v>
      </c>
      <c r="X304" s="379">
        <v>101.84099999999999</v>
      </c>
      <c r="Y304" s="390">
        <f t="shared" ref="Y304" si="329">W304*X304</f>
        <v>69964.766999999993</v>
      </c>
      <c r="Z304" s="389">
        <f>(Y304*(V304-L304*24))/V304</f>
        <v>69964.766999999993</v>
      </c>
      <c r="AA304" s="389">
        <f>(Z304/Y304)*100</f>
        <v>100</v>
      </c>
      <c r="AB304" s="403"/>
    </row>
    <row r="305" spans="1:28" s="404" customFormat="1" ht="36.75" customHeight="1">
      <c r="A305" s="398">
        <v>30</v>
      </c>
      <c r="B305" s="456" t="s">
        <v>436</v>
      </c>
      <c r="C305" s="469" t="s">
        <v>437</v>
      </c>
      <c r="D305" s="399">
        <v>101.84099999999999</v>
      </c>
      <c r="E305" s="380" t="s">
        <v>534</v>
      </c>
      <c r="F305" s="381"/>
      <c r="G305" s="121">
        <v>43207.571527777778</v>
      </c>
      <c r="H305" s="121">
        <v>43207.759027777778</v>
      </c>
      <c r="I305" s="381"/>
      <c r="J305" s="381"/>
      <c r="K305" s="384"/>
      <c r="L305" s="385">
        <f>IF(RIGHT(S305)="T",(+H303-G303),0)</f>
        <v>0</v>
      </c>
      <c r="M305" s="385">
        <f>IF(RIGHT(S305)="U",(+H303-G303),0)</f>
        <v>0</v>
      </c>
      <c r="N305" s="385">
        <f>IF(RIGHT(S305)="C",(+H303-G303),0)</f>
        <v>0</v>
      </c>
      <c r="O305" s="385">
        <f>IF(RIGHT(S305)="D",(+H303-G303),0)</f>
        <v>0</v>
      </c>
      <c r="P305" s="381"/>
      <c r="Q305" s="381"/>
      <c r="R305" s="381"/>
      <c r="S305" s="121" t="s">
        <v>1115</v>
      </c>
      <c r="T305" s="442" t="s">
        <v>1267</v>
      </c>
      <c r="U305" s="399"/>
      <c r="V305" s="389"/>
      <c r="W305" s="380"/>
      <c r="X305" s="379"/>
      <c r="Y305" s="390"/>
      <c r="Z305" s="389"/>
      <c r="AA305" s="389"/>
      <c r="AB305" s="403"/>
    </row>
    <row r="306" spans="1:28" s="404" customFormat="1" ht="41.25" customHeight="1">
      <c r="A306" s="398"/>
      <c r="B306" s="456"/>
      <c r="C306" s="469"/>
      <c r="D306" s="399"/>
      <c r="E306" s="380"/>
      <c r="F306" s="381"/>
      <c r="G306" s="121">
        <v>43208.506249999999</v>
      </c>
      <c r="H306" s="121">
        <v>43208.665277777778</v>
      </c>
      <c r="I306" s="381"/>
      <c r="J306" s="381"/>
      <c r="K306" s="384"/>
      <c r="L306" s="385">
        <f t="shared" ref="L306:L307" si="330">IF(RIGHT(S306)="T",(+H306-G306),0)</f>
        <v>0.15902777777955635</v>
      </c>
      <c r="M306" s="385">
        <f t="shared" ref="M306:M307" si="331">IF(RIGHT(S306)="U",(+H306-G306),0)</f>
        <v>0</v>
      </c>
      <c r="N306" s="385">
        <f t="shared" ref="N306:N307" si="332">IF(RIGHT(S306)="C",(+H306-G306),0)</f>
        <v>0</v>
      </c>
      <c r="O306" s="385">
        <f t="shared" ref="O306:O307" si="333">IF(RIGHT(S306)="D",(+H306-G306),0)</f>
        <v>0</v>
      </c>
      <c r="P306" s="381"/>
      <c r="Q306" s="381"/>
      <c r="R306" s="381"/>
      <c r="S306" s="121" t="s">
        <v>1115</v>
      </c>
      <c r="T306" s="442" t="s">
        <v>1268</v>
      </c>
      <c r="U306" s="399"/>
      <c r="V306" s="389"/>
      <c r="W306" s="380"/>
      <c r="X306" s="379"/>
      <c r="Y306" s="390"/>
      <c r="Z306" s="389"/>
      <c r="AA306" s="389"/>
      <c r="AB306" s="403"/>
    </row>
    <row r="307" spans="1:28" s="404" customFormat="1" ht="48.75" customHeight="1">
      <c r="A307" s="398"/>
      <c r="B307" s="456"/>
      <c r="C307" s="469"/>
      <c r="D307" s="399"/>
      <c r="E307" s="380"/>
      <c r="F307" s="381"/>
      <c r="G307" s="121">
        <v>43215.54791666667</v>
      </c>
      <c r="H307" s="121">
        <v>43215.561111111114</v>
      </c>
      <c r="I307" s="381"/>
      <c r="J307" s="381"/>
      <c r="K307" s="384"/>
      <c r="L307" s="385">
        <f t="shared" si="330"/>
        <v>1.3194444443797693E-2</v>
      </c>
      <c r="M307" s="385">
        <f t="shared" si="331"/>
        <v>0</v>
      </c>
      <c r="N307" s="385">
        <f t="shared" si="332"/>
        <v>0</v>
      </c>
      <c r="O307" s="385">
        <f t="shared" si="333"/>
        <v>0</v>
      </c>
      <c r="P307" s="381"/>
      <c r="Q307" s="381"/>
      <c r="R307" s="381"/>
      <c r="S307" s="121" t="s">
        <v>1115</v>
      </c>
      <c r="T307" s="442" t="s">
        <v>1271</v>
      </c>
      <c r="U307" s="399"/>
      <c r="V307" s="389"/>
      <c r="W307" s="380"/>
      <c r="X307" s="379"/>
      <c r="Y307" s="390"/>
      <c r="Z307" s="389"/>
      <c r="AA307" s="389"/>
      <c r="AB307" s="403"/>
    </row>
    <row r="308" spans="1:28" s="404" customFormat="1" ht="36.75" customHeight="1">
      <c r="A308" s="398"/>
      <c r="B308" s="456"/>
      <c r="C308" s="469"/>
      <c r="D308" s="399"/>
      <c r="E308" s="380"/>
      <c r="F308" s="381"/>
      <c r="G308" s="382"/>
      <c r="H308" s="382"/>
      <c r="I308" s="381"/>
      <c r="J308" s="381"/>
      <c r="K308" s="384"/>
      <c r="L308" s="385">
        <f t="shared" ref="L308:L311" si="334">IF(RIGHT(S308)="T",(+H308-G308),0)</f>
        <v>0</v>
      </c>
      <c r="M308" s="385">
        <f t="shared" ref="M308:M311" si="335">IF(RIGHT(S308)="U",(+H308-G308),0)</f>
        <v>0</v>
      </c>
      <c r="N308" s="385">
        <f t="shared" ref="N308:N311" si="336">IF(RIGHT(S308)="C",(+H308-G308),0)</f>
        <v>0</v>
      </c>
      <c r="O308" s="385">
        <f t="shared" ref="O308:O311" si="337">IF(RIGHT(S308)="D",(+H308-G308),0)</f>
        <v>0</v>
      </c>
      <c r="P308" s="381"/>
      <c r="Q308" s="381"/>
      <c r="R308" s="381"/>
      <c r="S308" s="382"/>
      <c r="T308" s="417"/>
      <c r="U308" s="399"/>
      <c r="V308" s="389"/>
      <c r="W308" s="380"/>
      <c r="X308" s="379"/>
      <c r="Y308" s="390"/>
      <c r="Z308" s="389"/>
      <c r="AA308" s="389"/>
      <c r="AB308" s="403"/>
    </row>
    <row r="309" spans="1:28" s="404" customFormat="1" ht="36.75" customHeight="1">
      <c r="A309" s="398"/>
      <c r="B309" s="456"/>
      <c r="C309" s="469"/>
      <c r="D309" s="399"/>
      <c r="E309" s="380"/>
      <c r="F309" s="381"/>
      <c r="G309" s="383"/>
      <c r="H309" s="383"/>
      <c r="I309" s="381"/>
      <c r="J309" s="381"/>
      <c r="K309" s="384"/>
      <c r="L309" s="385">
        <f t="shared" si="334"/>
        <v>0</v>
      </c>
      <c r="M309" s="385">
        <f t="shared" si="335"/>
        <v>0</v>
      </c>
      <c r="N309" s="385">
        <f t="shared" si="336"/>
        <v>0</v>
      </c>
      <c r="O309" s="385">
        <f t="shared" si="337"/>
        <v>0</v>
      </c>
      <c r="P309" s="381"/>
      <c r="Q309" s="381"/>
      <c r="R309" s="381"/>
      <c r="S309" s="382"/>
      <c r="T309" s="417"/>
      <c r="U309" s="399"/>
      <c r="V309" s="389"/>
      <c r="W309" s="380"/>
      <c r="X309" s="379"/>
      <c r="Y309" s="390"/>
      <c r="Z309" s="389"/>
      <c r="AA309" s="389"/>
      <c r="AB309" s="403"/>
    </row>
    <row r="310" spans="1:28" s="404" customFormat="1" ht="36.75" customHeight="1">
      <c r="A310" s="398"/>
      <c r="B310" s="456"/>
      <c r="C310" s="469"/>
      <c r="D310" s="399"/>
      <c r="E310" s="380"/>
      <c r="F310" s="381"/>
      <c r="G310" s="383"/>
      <c r="H310" s="383"/>
      <c r="I310" s="381"/>
      <c r="J310" s="381"/>
      <c r="K310" s="384"/>
      <c r="L310" s="385">
        <f t="shared" si="334"/>
        <v>0</v>
      </c>
      <c r="M310" s="385">
        <f t="shared" si="335"/>
        <v>0</v>
      </c>
      <c r="N310" s="385">
        <f t="shared" si="336"/>
        <v>0</v>
      </c>
      <c r="O310" s="385">
        <f t="shared" si="337"/>
        <v>0</v>
      </c>
      <c r="P310" s="381"/>
      <c r="Q310" s="381"/>
      <c r="R310" s="381"/>
      <c r="S310" s="382"/>
      <c r="T310" s="417"/>
      <c r="U310" s="399"/>
      <c r="V310" s="389"/>
      <c r="W310" s="380"/>
      <c r="X310" s="379"/>
      <c r="Y310" s="390"/>
      <c r="Z310" s="389"/>
      <c r="AA310" s="389"/>
      <c r="AB310" s="403"/>
    </row>
    <row r="311" spans="1:28" s="404" customFormat="1" ht="36.75" customHeight="1">
      <c r="A311" s="398"/>
      <c r="B311" s="456"/>
      <c r="C311" s="469"/>
      <c r="D311" s="399"/>
      <c r="E311" s="380"/>
      <c r="F311" s="381"/>
      <c r="G311" s="382"/>
      <c r="H311" s="382"/>
      <c r="I311" s="381"/>
      <c r="J311" s="381"/>
      <c r="K311" s="384"/>
      <c r="L311" s="385">
        <f t="shared" si="334"/>
        <v>0</v>
      </c>
      <c r="M311" s="385">
        <f t="shared" si="335"/>
        <v>0</v>
      </c>
      <c r="N311" s="385">
        <f t="shared" si="336"/>
        <v>0</v>
      </c>
      <c r="O311" s="385">
        <f t="shared" si="337"/>
        <v>0</v>
      </c>
      <c r="P311" s="381"/>
      <c r="Q311" s="381"/>
      <c r="R311" s="381"/>
      <c r="S311" s="382"/>
      <c r="T311" s="417"/>
      <c r="U311" s="399"/>
      <c r="V311" s="389"/>
      <c r="W311" s="380"/>
      <c r="X311" s="379"/>
      <c r="Y311" s="390"/>
      <c r="Z311" s="389"/>
      <c r="AA311" s="389"/>
      <c r="AB311" s="403"/>
    </row>
    <row r="312" spans="1:28" s="404" customFormat="1" ht="30" customHeight="1">
      <c r="A312" s="398"/>
      <c r="B312" s="399"/>
      <c r="C312" s="400" t="s">
        <v>52</v>
      </c>
      <c r="D312" s="399"/>
      <c r="E312" s="380"/>
      <c r="F312" s="381" t="s">
        <v>48</v>
      </c>
      <c r="G312" s="413"/>
      <c r="H312" s="413"/>
      <c r="I312" s="381" t="s">
        <v>48</v>
      </c>
      <c r="J312" s="381" t="s">
        <v>48</v>
      </c>
      <c r="K312" s="384"/>
      <c r="L312" s="385">
        <f>SUM(L305:L311)</f>
        <v>0.17222222222335404</v>
      </c>
      <c r="M312" s="385">
        <f>SUM(M305:M311)</f>
        <v>0</v>
      </c>
      <c r="N312" s="385">
        <f>SUM(N305:N311)</f>
        <v>0</v>
      </c>
      <c r="O312" s="385">
        <f>SUM(O305:O311)</f>
        <v>0</v>
      </c>
      <c r="P312" s="385"/>
      <c r="Q312" s="385"/>
      <c r="R312" s="385"/>
      <c r="S312" s="399"/>
      <c r="T312" s="415"/>
      <c r="U312" s="399"/>
      <c r="V312" s="389">
        <f>$AB$11-((N312*24))</f>
        <v>720</v>
      </c>
      <c r="W312" s="380">
        <v>687</v>
      </c>
      <c r="X312" s="379">
        <v>101.84099999999999</v>
      </c>
      <c r="Y312" s="390">
        <f>W312*X312</f>
        <v>69964.766999999993</v>
      </c>
      <c r="Z312" s="389">
        <f>(Y312*(V312-L312*24))/V312</f>
        <v>69563.117411664018</v>
      </c>
      <c r="AA312" s="389">
        <f>(Z312/Y312)*100</f>
        <v>99.425925925922158</v>
      </c>
      <c r="AB312" s="403"/>
    </row>
    <row r="313" spans="1:28" s="448" customFormat="1" ht="30" customHeight="1">
      <c r="A313" s="405">
        <v>31</v>
      </c>
      <c r="B313" s="377" t="s">
        <v>106</v>
      </c>
      <c r="C313" s="400" t="s">
        <v>107</v>
      </c>
      <c r="D313" s="379">
        <v>235.952</v>
      </c>
      <c r="E313" s="380" t="s">
        <v>534</v>
      </c>
      <c r="F313" s="381" t="s">
        <v>48</v>
      </c>
      <c r="G313" s="121">
        <v>43191.307638888888</v>
      </c>
      <c r="H313" s="121">
        <v>43192.409722222219</v>
      </c>
      <c r="I313" s="381" t="s">
        <v>48</v>
      </c>
      <c r="J313" s="381" t="s">
        <v>48</v>
      </c>
      <c r="K313" s="381" t="s">
        <v>48</v>
      </c>
      <c r="L313" s="385">
        <f>IF(RIGHT(S313)="T",(+H310-G310),0)</f>
        <v>0</v>
      </c>
      <c r="M313" s="385">
        <f>IF(RIGHT(S313)="U",(+H310-G310),0)</f>
        <v>0</v>
      </c>
      <c r="N313" s="385">
        <f>IF(RIGHT(S313)="C",(+H310-G310),0)</f>
        <v>0</v>
      </c>
      <c r="O313" s="385">
        <f>IF(RIGHT(S313)="D",(+H310-G310),0)</f>
        <v>0</v>
      </c>
      <c r="P313" s="381"/>
      <c r="Q313" s="381"/>
      <c r="R313" s="381"/>
      <c r="S313" s="11" t="s">
        <v>51</v>
      </c>
      <c r="T313" s="140" t="s">
        <v>1272</v>
      </c>
      <c r="U313" s="402"/>
      <c r="V313" s="399"/>
      <c r="W313" s="399"/>
      <c r="X313" s="399"/>
      <c r="Y313" s="399"/>
      <c r="Z313" s="389"/>
      <c r="AA313" s="399"/>
    </row>
    <row r="314" spans="1:28" s="448" customFormat="1" ht="30" customHeight="1">
      <c r="A314" s="405"/>
      <c r="B314" s="377"/>
      <c r="C314" s="400"/>
      <c r="D314" s="379"/>
      <c r="E314" s="380"/>
      <c r="F314" s="381"/>
      <c r="G314" s="121">
        <v>43196.745833333334</v>
      </c>
      <c r="H314" s="121">
        <v>43198.405555555553</v>
      </c>
      <c r="I314" s="381"/>
      <c r="J314" s="381"/>
      <c r="K314" s="381"/>
      <c r="L314" s="385">
        <f t="shared" ref="L314:L325" si="338">IF(RIGHT(S314)="T",(+H314-G314),0)</f>
        <v>0</v>
      </c>
      <c r="M314" s="385">
        <f t="shared" ref="M314:M325" si="339">IF(RIGHT(S314)="U",(+H314-G314),0)</f>
        <v>0</v>
      </c>
      <c r="N314" s="385">
        <f t="shared" ref="N314:N325" si="340">IF(RIGHT(S314)="C",(+H314-G314),0)</f>
        <v>0</v>
      </c>
      <c r="O314" s="385">
        <f t="shared" ref="O314:O325" si="341">IF(RIGHT(S314)="D",(+H314-G314),0)</f>
        <v>1.6597222222189885</v>
      </c>
      <c r="P314" s="381"/>
      <c r="Q314" s="381"/>
      <c r="R314" s="381"/>
      <c r="S314" s="11" t="s">
        <v>51</v>
      </c>
      <c r="T314" s="140" t="s">
        <v>1274</v>
      </c>
      <c r="U314" s="402"/>
      <c r="V314" s="399"/>
      <c r="W314" s="399"/>
      <c r="X314" s="399"/>
      <c r="Y314" s="399"/>
      <c r="Z314" s="389"/>
      <c r="AA314" s="399"/>
    </row>
    <row r="315" spans="1:28" s="448" customFormat="1" ht="30" customHeight="1">
      <c r="A315" s="405"/>
      <c r="B315" s="377"/>
      <c r="C315" s="400"/>
      <c r="D315" s="379"/>
      <c r="E315" s="380"/>
      <c r="F315" s="381"/>
      <c r="G315" s="121">
        <v>43199.304166666669</v>
      </c>
      <c r="H315" s="121">
        <v>43200.873611111114</v>
      </c>
      <c r="I315" s="381"/>
      <c r="J315" s="381"/>
      <c r="K315" s="381"/>
      <c r="L315" s="385">
        <f t="shared" si="338"/>
        <v>0</v>
      </c>
      <c r="M315" s="385">
        <f t="shared" si="339"/>
        <v>0</v>
      </c>
      <c r="N315" s="385">
        <f t="shared" si="340"/>
        <v>0</v>
      </c>
      <c r="O315" s="385">
        <f t="shared" si="341"/>
        <v>1.5694444444452529</v>
      </c>
      <c r="P315" s="381"/>
      <c r="Q315" s="381"/>
      <c r="R315" s="381"/>
      <c r="S315" s="11" t="s">
        <v>51</v>
      </c>
      <c r="T315" s="140" t="s">
        <v>1274</v>
      </c>
      <c r="U315" s="402"/>
      <c r="V315" s="399"/>
      <c r="W315" s="399"/>
      <c r="X315" s="399"/>
      <c r="Y315" s="399"/>
      <c r="Z315" s="389"/>
      <c r="AA315" s="399"/>
    </row>
    <row r="316" spans="1:28" s="448" customFormat="1" ht="38.25" customHeight="1">
      <c r="A316" s="405"/>
      <c r="B316" s="377"/>
      <c r="C316" s="400"/>
      <c r="D316" s="379"/>
      <c r="E316" s="380"/>
      <c r="F316" s="381"/>
      <c r="G316" s="121">
        <v>43201.277083333334</v>
      </c>
      <c r="H316" s="121">
        <v>43201.640277777777</v>
      </c>
      <c r="I316" s="381"/>
      <c r="J316" s="381"/>
      <c r="K316" s="381"/>
      <c r="L316" s="385">
        <f t="shared" si="338"/>
        <v>0.3631944444423425</v>
      </c>
      <c r="M316" s="385">
        <f t="shared" si="339"/>
        <v>0</v>
      </c>
      <c r="N316" s="385">
        <f t="shared" si="340"/>
        <v>0</v>
      </c>
      <c r="O316" s="385">
        <f t="shared" si="341"/>
        <v>0</v>
      </c>
      <c r="P316" s="381"/>
      <c r="Q316" s="381"/>
      <c r="R316" s="381"/>
      <c r="S316" s="121" t="s">
        <v>1115</v>
      </c>
      <c r="T316" s="442" t="s">
        <v>1276</v>
      </c>
      <c r="U316" s="402"/>
      <c r="V316" s="399"/>
      <c r="W316" s="399"/>
      <c r="X316" s="399"/>
      <c r="Y316" s="399"/>
      <c r="Z316" s="389"/>
      <c r="AA316" s="399"/>
    </row>
    <row r="317" spans="1:28" s="448" customFormat="1" ht="30" customHeight="1">
      <c r="A317" s="405"/>
      <c r="B317" s="377"/>
      <c r="C317" s="400"/>
      <c r="D317" s="379"/>
      <c r="E317" s="380"/>
      <c r="F317" s="381"/>
      <c r="G317" s="121">
        <v>43202.150694444441</v>
      </c>
      <c r="H317" s="121">
        <v>43207.472916666666</v>
      </c>
      <c r="I317" s="381"/>
      <c r="J317" s="381"/>
      <c r="K317" s="381"/>
      <c r="L317" s="385">
        <f t="shared" si="338"/>
        <v>0</v>
      </c>
      <c r="M317" s="385">
        <f t="shared" si="339"/>
        <v>0</v>
      </c>
      <c r="N317" s="385">
        <f t="shared" si="340"/>
        <v>0</v>
      </c>
      <c r="O317" s="385">
        <f t="shared" si="341"/>
        <v>5.3222222222248092</v>
      </c>
      <c r="P317" s="381"/>
      <c r="Q317" s="381"/>
      <c r="R317" s="381"/>
      <c r="S317" s="11" t="s">
        <v>51</v>
      </c>
      <c r="T317" s="140" t="s">
        <v>1278</v>
      </c>
      <c r="U317" s="402"/>
      <c r="V317" s="399"/>
      <c r="W317" s="399"/>
      <c r="X317" s="399"/>
      <c r="Y317" s="399"/>
      <c r="Z317" s="389"/>
      <c r="AA317" s="399"/>
    </row>
    <row r="318" spans="1:28" s="448" customFormat="1" ht="30" customHeight="1">
      <c r="A318" s="405"/>
      <c r="B318" s="377"/>
      <c r="C318" s="400"/>
      <c r="D318" s="379"/>
      <c r="E318" s="380"/>
      <c r="F318" s="381"/>
      <c r="G318" s="121">
        <v>43208.552777777775</v>
      </c>
      <c r="H318" s="121">
        <v>43209.363888888889</v>
      </c>
      <c r="I318" s="381"/>
      <c r="J318" s="381"/>
      <c r="K318" s="381"/>
      <c r="L318" s="385">
        <f t="shared" si="338"/>
        <v>0</v>
      </c>
      <c r="M318" s="385">
        <f t="shared" si="339"/>
        <v>0</v>
      </c>
      <c r="N318" s="385">
        <f t="shared" si="340"/>
        <v>0</v>
      </c>
      <c r="O318" s="385">
        <f t="shared" si="341"/>
        <v>0.81111111111385981</v>
      </c>
      <c r="P318" s="381"/>
      <c r="Q318" s="381"/>
      <c r="R318" s="381"/>
      <c r="S318" s="11" t="s">
        <v>51</v>
      </c>
      <c r="T318" s="140" t="s">
        <v>1278</v>
      </c>
      <c r="U318" s="402"/>
      <c r="V318" s="399"/>
      <c r="W318" s="399"/>
      <c r="X318" s="399"/>
      <c r="Y318" s="399"/>
      <c r="Z318" s="389"/>
      <c r="AA318" s="399"/>
    </row>
    <row r="319" spans="1:28" s="448" customFormat="1" ht="30" customHeight="1">
      <c r="A319" s="405"/>
      <c r="B319" s="377"/>
      <c r="C319" s="400"/>
      <c r="D319" s="379"/>
      <c r="E319" s="380"/>
      <c r="F319" s="381"/>
      <c r="G319" s="121">
        <v>43210.538194444445</v>
      </c>
      <c r="H319" s="121">
        <v>43210.769444444442</v>
      </c>
      <c r="I319" s="381"/>
      <c r="J319" s="381"/>
      <c r="K319" s="381"/>
      <c r="L319" s="385">
        <f t="shared" si="338"/>
        <v>0</v>
      </c>
      <c r="M319" s="385">
        <f t="shared" si="339"/>
        <v>0</v>
      </c>
      <c r="N319" s="385">
        <f t="shared" si="340"/>
        <v>0</v>
      </c>
      <c r="O319" s="385">
        <f t="shared" si="341"/>
        <v>0.23124999999708962</v>
      </c>
      <c r="P319" s="381"/>
      <c r="Q319" s="381"/>
      <c r="R319" s="381"/>
      <c r="S319" s="11" t="s">
        <v>51</v>
      </c>
      <c r="T319" s="140" t="s">
        <v>1274</v>
      </c>
      <c r="U319" s="402"/>
      <c r="V319" s="399"/>
      <c r="W319" s="399"/>
      <c r="X319" s="399"/>
      <c r="Y319" s="399"/>
      <c r="Z319" s="389"/>
      <c r="AA319" s="399"/>
    </row>
    <row r="320" spans="1:28" s="448" customFormat="1" ht="30" customHeight="1">
      <c r="A320" s="405"/>
      <c r="B320" s="377"/>
      <c r="C320" s="400"/>
      <c r="D320" s="379"/>
      <c r="E320" s="380"/>
      <c r="F320" s="381"/>
      <c r="G320" s="121">
        <v>43212.55</v>
      </c>
      <c r="H320" s="121">
        <v>43212.905555555553</v>
      </c>
      <c r="I320" s="381"/>
      <c r="J320" s="381"/>
      <c r="K320" s="381"/>
      <c r="L320" s="385">
        <f t="shared" si="338"/>
        <v>0</v>
      </c>
      <c r="M320" s="385">
        <f t="shared" si="339"/>
        <v>0</v>
      </c>
      <c r="N320" s="385">
        <f t="shared" si="340"/>
        <v>0</v>
      </c>
      <c r="O320" s="385">
        <f t="shared" si="341"/>
        <v>0.35555555555038154</v>
      </c>
      <c r="P320" s="381"/>
      <c r="Q320" s="381"/>
      <c r="R320" s="381"/>
      <c r="S320" s="11" t="s">
        <v>51</v>
      </c>
      <c r="T320" s="140" t="s">
        <v>1281</v>
      </c>
      <c r="U320" s="402"/>
      <c r="V320" s="399"/>
      <c r="W320" s="399"/>
      <c r="X320" s="399"/>
      <c r="Y320" s="399"/>
      <c r="Z320" s="389"/>
      <c r="AA320" s="399"/>
    </row>
    <row r="321" spans="1:27" s="448" customFormat="1" ht="30" customHeight="1">
      <c r="A321" s="405"/>
      <c r="B321" s="377"/>
      <c r="C321" s="400"/>
      <c r="D321" s="379"/>
      <c r="E321" s="380"/>
      <c r="F321" s="381"/>
      <c r="G321" s="121">
        <v>43214.298611111109</v>
      </c>
      <c r="H321" s="121">
        <v>43214.45416666667</v>
      </c>
      <c r="I321" s="381"/>
      <c r="J321" s="381"/>
      <c r="K321" s="381"/>
      <c r="L321" s="385">
        <f t="shared" si="338"/>
        <v>0</v>
      </c>
      <c r="M321" s="385">
        <f t="shared" si="339"/>
        <v>0</v>
      </c>
      <c r="N321" s="385">
        <f t="shared" si="340"/>
        <v>0</v>
      </c>
      <c r="O321" s="385">
        <f t="shared" si="341"/>
        <v>0.15555555556056788</v>
      </c>
      <c r="P321" s="381"/>
      <c r="Q321" s="381"/>
      <c r="R321" s="381"/>
      <c r="S321" s="11" t="s">
        <v>51</v>
      </c>
      <c r="T321" s="140" t="s">
        <v>1283</v>
      </c>
      <c r="U321" s="402"/>
      <c r="V321" s="399"/>
      <c r="W321" s="399"/>
      <c r="X321" s="399"/>
      <c r="Y321" s="399"/>
      <c r="Z321" s="389"/>
      <c r="AA321" s="399"/>
    </row>
    <row r="322" spans="1:27" s="448" customFormat="1" ht="30" customHeight="1">
      <c r="A322" s="405"/>
      <c r="B322" s="377"/>
      <c r="C322" s="400"/>
      <c r="D322" s="379"/>
      <c r="E322" s="380"/>
      <c r="F322" s="381"/>
      <c r="G322" s="121">
        <v>43218.293749999997</v>
      </c>
      <c r="H322" s="121">
        <v>43218.696527777778</v>
      </c>
      <c r="I322" s="381"/>
      <c r="J322" s="381"/>
      <c r="K322" s="381"/>
      <c r="L322" s="385">
        <f t="shared" si="338"/>
        <v>0</v>
      </c>
      <c r="M322" s="385">
        <f t="shared" si="339"/>
        <v>0</v>
      </c>
      <c r="N322" s="385">
        <f t="shared" si="340"/>
        <v>0</v>
      </c>
      <c r="O322" s="385">
        <f t="shared" si="341"/>
        <v>0.40277777778101154</v>
      </c>
      <c r="P322" s="381"/>
      <c r="Q322" s="381"/>
      <c r="R322" s="381"/>
      <c r="S322" s="11" t="s">
        <v>51</v>
      </c>
      <c r="T322" s="140" t="s">
        <v>1278</v>
      </c>
      <c r="U322" s="402"/>
      <c r="V322" s="399"/>
      <c r="W322" s="399"/>
      <c r="X322" s="399"/>
      <c r="Y322" s="399"/>
      <c r="Z322" s="389"/>
      <c r="AA322" s="399"/>
    </row>
    <row r="323" spans="1:27" s="448" customFormat="1" ht="30" customHeight="1">
      <c r="A323" s="405"/>
      <c r="B323" s="377"/>
      <c r="C323" s="400"/>
      <c r="D323" s="379"/>
      <c r="E323" s="380"/>
      <c r="F323" s="381"/>
      <c r="G323" s="121">
        <v>43219.743750000001</v>
      </c>
      <c r="H323" s="121">
        <v>43221.040277777778</v>
      </c>
      <c r="I323" s="381"/>
      <c r="J323" s="381"/>
      <c r="K323" s="381"/>
      <c r="L323" s="385">
        <f t="shared" si="338"/>
        <v>0</v>
      </c>
      <c r="M323" s="385">
        <f t="shared" si="339"/>
        <v>0</v>
      </c>
      <c r="N323" s="385">
        <f t="shared" si="340"/>
        <v>0</v>
      </c>
      <c r="O323" s="385">
        <f t="shared" si="341"/>
        <v>1.296527777776646</v>
      </c>
      <c r="P323" s="381"/>
      <c r="Q323" s="381"/>
      <c r="R323" s="381"/>
      <c r="S323" s="11" t="s">
        <v>51</v>
      </c>
      <c r="T323" s="140" t="s">
        <v>1286</v>
      </c>
      <c r="U323" s="402"/>
      <c r="V323" s="399"/>
      <c r="W323" s="399"/>
      <c r="X323" s="399"/>
      <c r="Y323" s="399"/>
      <c r="Z323" s="389"/>
      <c r="AA323" s="399"/>
    </row>
    <row r="324" spans="1:27" s="448" customFormat="1" ht="30" customHeight="1">
      <c r="A324" s="405"/>
      <c r="B324" s="377"/>
      <c r="C324" s="400"/>
      <c r="D324" s="379"/>
      <c r="E324" s="380"/>
      <c r="F324" s="381"/>
      <c r="G324" s="382"/>
      <c r="H324" s="382"/>
      <c r="I324" s="381"/>
      <c r="J324" s="381"/>
      <c r="K324" s="381"/>
      <c r="L324" s="385">
        <f t="shared" si="338"/>
        <v>0</v>
      </c>
      <c r="M324" s="385">
        <f t="shared" si="339"/>
        <v>0</v>
      </c>
      <c r="N324" s="385">
        <f t="shared" si="340"/>
        <v>0</v>
      </c>
      <c r="O324" s="385">
        <f t="shared" si="341"/>
        <v>0</v>
      </c>
      <c r="P324" s="381"/>
      <c r="Q324" s="381"/>
      <c r="R324" s="381"/>
      <c r="S324" s="382"/>
      <c r="T324" s="417"/>
      <c r="U324" s="402"/>
      <c r="V324" s="399"/>
      <c r="W324" s="399"/>
      <c r="X324" s="399"/>
      <c r="Y324" s="399"/>
      <c r="Z324" s="389"/>
      <c r="AA324" s="399"/>
    </row>
    <row r="325" spans="1:27" s="448" customFormat="1" ht="30" customHeight="1">
      <c r="A325" s="405"/>
      <c r="B325" s="377"/>
      <c r="C325" s="400"/>
      <c r="D325" s="379"/>
      <c r="E325" s="380"/>
      <c r="F325" s="381"/>
      <c r="G325" s="382"/>
      <c r="H325" s="382"/>
      <c r="I325" s="381"/>
      <c r="J325" s="381"/>
      <c r="K325" s="381"/>
      <c r="L325" s="385">
        <f t="shared" si="338"/>
        <v>0</v>
      </c>
      <c r="M325" s="385">
        <f t="shared" si="339"/>
        <v>0</v>
      </c>
      <c r="N325" s="385">
        <f t="shared" si="340"/>
        <v>0</v>
      </c>
      <c r="O325" s="385">
        <f t="shared" si="341"/>
        <v>0</v>
      </c>
      <c r="P325" s="381"/>
      <c r="Q325" s="381"/>
      <c r="R325" s="381"/>
      <c r="S325" s="387"/>
      <c r="T325" s="388"/>
      <c r="U325" s="402"/>
      <c r="V325" s="399"/>
      <c r="W325" s="399"/>
      <c r="X325" s="399"/>
      <c r="Y325" s="399"/>
      <c r="Z325" s="389"/>
      <c r="AA325" s="399"/>
    </row>
    <row r="326" spans="1:27" s="448" customFormat="1" ht="30" customHeight="1">
      <c r="A326" s="405"/>
      <c r="B326" s="377"/>
      <c r="C326" s="400"/>
      <c r="D326" s="379"/>
      <c r="E326" s="380"/>
      <c r="F326" s="381"/>
      <c r="G326" s="382"/>
      <c r="H326" s="382"/>
      <c r="I326" s="381"/>
      <c r="J326" s="381"/>
      <c r="K326" s="381"/>
      <c r="L326" s="385">
        <f t="shared" ref="L326" si="342">IF(RIGHT(S326)="T",(+H326-G326),0)</f>
        <v>0</v>
      </c>
      <c r="M326" s="385">
        <f t="shared" ref="M326" si="343">IF(RIGHT(S326)="U",(+H326-G326),0)</f>
        <v>0</v>
      </c>
      <c r="N326" s="385">
        <f t="shared" ref="N326" si="344">IF(RIGHT(S326)="C",(+H326-G326),0)</f>
        <v>0</v>
      </c>
      <c r="O326" s="385">
        <f t="shared" ref="O326" si="345">IF(RIGHT(S326)="D",(+H326-G326),0)</f>
        <v>0</v>
      </c>
      <c r="P326" s="381"/>
      <c r="Q326" s="381"/>
      <c r="R326" s="381"/>
      <c r="S326" s="387"/>
      <c r="T326" s="388"/>
      <c r="U326" s="402"/>
      <c r="V326" s="399"/>
      <c r="W326" s="399"/>
      <c r="X326" s="399"/>
      <c r="Y326" s="399"/>
      <c r="Z326" s="389"/>
      <c r="AA326" s="399"/>
    </row>
    <row r="327" spans="1:27" s="448" customFormat="1" ht="30" customHeight="1">
      <c r="A327" s="405"/>
      <c r="B327" s="377"/>
      <c r="C327" s="400"/>
      <c r="D327" s="379"/>
      <c r="E327" s="380"/>
      <c r="F327" s="381"/>
      <c r="G327" s="382"/>
      <c r="H327" s="382"/>
      <c r="I327" s="381"/>
      <c r="J327" s="381"/>
      <c r="K327" s="381"/>
      <c r="L327" s="385">
        <f t="shared" ref="L327:L345" si="346">IF(RIGHT(S327)="T",(+H327-G327),0)</f>
        <v>0</v>
      </c>
      <c r="M327" s="385">
        <f t="shared" ref="M327:M345" si="347">IF(RIGHT(S327)="U",(+H327-G327),0)</f>
        <v>0</v>
      </c>
      <c r="N327" s="385">
        <f t="shared" ref="N327:N345" si="348">IF(RIGHT(S327)="C",(+H327-G327),0)</f>
        <v>0</v>
      </c>
      <c r="O327" s="385">
        <f t="shared" ref="O327:O345" si="349">IF(RIGHT(S327)="D",(+H327-G327),0)</f>
        <v>0</v>
      </c>
      <c r="P327" s="381"/>
      <c r="Q327" s="381"/>
      <c r="R327" s="381"/>
      <c r="S327" s="387"/>
      <c r="T327" s="388"/>
      <c r="U327" s="402"/>
      <c r="V327" s="399"/>
      <c r="W327" s="399"/>
      <c r="X327" s="399"/>
      <c r="Y327" s="399"/>
      <c r="Z327" s="389"/>
      <c r="AA327" s="399"/>
    </row>
    <row r="328" spans="1:27" s="448" customFormat="1" ht="30" customHeight="1">
      <c r="A328" s="405"/>
      <c r="B328" s="377"/>
      <c r="C328" s="400"/>
      <c r="D328" s="379"/>
      <c r="E328" s="380"/>
      <c r="F328" s="381"/>
      <c r="G328" s="392"/>
      <c r="H328" s="392"/>
      <c r="I328" s="381"/>
      <c r="J328" s="381"/>
      <c r="K328" s="381"/>
      <c r="L328" s="385">
        <f t="shared" si="346"/>
        <v>0</v>
      </c>
      <c r="M328" s="385">
        <f t="shared" si="347"/>
        <v>0</v>
      </c>
      <c r="N328" s="385">
        <f t="shared" si="348"/>
        <v>0</v>
      </c>
      <c r="O328" s="385">
        <f t="shared" si="349"/>
        <v>0</v>
      </c>
      <c r="P328" s="381"/>
      <c r="Q328" s="381"/>
      <c r="R328" s="381"/>
      <c r="S328" s="393"/>
      <c r="T328" s="407"/>
      <c r="U328" s="402"/>
      <c r="V328" s="399"/>
      <c r="W328" s="399"/>
      <c r="X328" s="399"/>
      <c r="Y328" s="399"/>
      <c r="Z328" s="389"/>
      <c r="AA328" s="399"/>
    </row>
    <row r="329" spans="1:27" s="448" customFormat="1" ht="30" customHeight="1">
      <c r="A329" s="405"/>
      <c r="B329" s="377"/>
      <c r="C329" s="400"/>
      <c r="D329" s="379"/>
      <c r="E329" s="380"/>
      <c r="F329" s="381"/>
      <c r="G329" s="392"/>
      <c r="H329" s="392"/>
      <c r="I329" s="381"/>
      <c r="J329" s="381"/>
      <c r="K329" s="381"/>
      <c r="L329" s="385">
        <f t="shared" si="346"/>
        <v>0</v>
      </c>
      <c r="M329" s="385">
        <f t="shared" si="347"/>
        <v>0</v>
      </c>
      <c r="N329" s="385">
        <f t="shared" si="348"/>
        <v>0</v>
      </c>
      <c r="O329" s="385">
        <f t="shared" si="349"/>
        <v>0</v>
      </c>
      <c r="P329" s="381"/>
      <c r="Q329" s="381"/>
      <c r="R329" s="381"/>
      <c r="S329" s="393"/>
      <c r="T329" s="407"/>
      <c r="U329" s="402"/>
      <c r="V329" s="399"/>
      <c r="W329" s="399"/>
      <c r="X329" s="399"/>
      <c r="Y329" s="399"/>
      <c r="Z329" s="389"/>
      <c r="AA329" s="399"/>
    </row>
    <row r="330" spans="1:27" s="448" customFormat="1" ht="30" customHeight="1">
      <c r="A330" s="405"/>
      <c r="B330" s="377"/>
      <c r="C330" s="400"/>
      <c r="D330" s="379"/>
      <c r="E330" s="380"/>
      <c r="F330" s="381"/>
      <c r="G330" s="392"/>
      <c r="H330" s="392"/>
      <c r="I330" s="381"/>
      <c r="J330" s="381"/>
      <c r="K330" s="381"/>
      <c r="L330" s="385">
        <f t="shared" si="346"/>
        <v>0</v>
      </c>
      <c r="M330" s="385">
        <f t="shared" si="347"/>
        <v>0</v>
      </c>
      <c r="N330" s="385">
        <f t="shared" si="348"/>
        <v>0</v>
      </c>
      <c r="O330" s="385">
        <f t="shared" si="349"/>
        <v>0</v>
      </c>
      <c r="P330" s="381"/>
      <c r="Q330" s="381"/>
      <c r="R330" s="381"/>
      <c r="S330" s="393"/>
      <c r="T330" s="407"/>
      <c r="U330" s="402"/>
      <c r="V330" s="399"/>
      <c r="W330" s="399"/>
      <c r="X330" s="399"/>
      <c r="Y330" s="399"/>
      <c r="Z330" s="389"/>
      <c r="AA330" s="399"/>
    </row>
    <row r="331" spans="1:27" s="448" customFormat="1" ht="30" customHeight="1">
      <c r="A331" s="405"/>
      <c r="B331" s="377"/>
      <c r="C331" s="400"/>
      <c r="D331" s="379"/>
      <c r="E331" s="380"/>
      <c r="F331" s="381"/>
      <c r="G331" s="392"/>
      <c r="H331" s="392"/>
      <c r="I331" s="381"/>
      <c r="J331" s="381"/>
      <c r="K331" s="381"/>
      <c r="L331" s="385">
        <f t="shared" si="346"/>
        <v>0</v>
      </c>
      <c r="M331" s="385">
        <f t="shared" si="347"/>
        <v>0</v>
      </c>
      <c r="N331" s="385">
        <f t="shared" si="348"/>
        <v>0</v>
      </c>
      <c r="O331" s="385">
        <f t="shared" si="349"/>
        <v>0</v>
      </c>
      <c r="P331" s="381"/>
      <c r="Q331" s="381"/>
      <c r="R331" s="381"/>
      <c r="S331" s="393"/>
      <c r="T331" s="407"/>
      <c r="U331" s="402"/>
      <c r="V331" s="399"/>
      <c r="W331" s="399"/>
      <c r="X331" s="399"/>
      <c r="Y331" s="399"/>
      <c r="Z331" s="389"/>
      <c r="AA331" s="399"/>
    </row>
    <row r="332" spans="1:27" s="448" customFormat="1" ht="30" customHeight="1">
      <c r="A332" s="405"/>
      <c r="B332" s="377"/>
      <c r="C332" s="400"/>
      <c r="D332" s="379"/>
      <c r="E332" s="380"/>
      <c r="F332" s="381"/>
      <c r="G332" s="392"/>
      <c r="H332" s="392"/>
      <c r="I332" s="381"/>
      <c r="J332" s="381"/>
      <c r="K332" s="381"/>
      <c r="L332" s="385">
        <f t="shared" si="346"/>
        <v>0</v>
      </c>
      <c r="M332" s="385">
        <f t="shared" si="347"/>
        <v>0</v>
      </c>
      <c r="N332" s="385">
        <f t="shared" si="348"/>
        <v>0</v>
      </c>
      <c r="O332" s="385">
        <f t="shared" si="349"/>
        <v>0</v>
      </c>
      <c r="P332" s="381"/>
      <c r="Q332" s="381"/>
      <c r="R332" s="381"/>
      <c r="S332" s="393"/>
      <c r="T332" s="407"/>
      <c r="U332" s="402"/>
      <c r="V332" s="399"/>
      <c r="W332" s="399"/>
      <c r="X332" s="399"/>
      <c r="Y332" s="399"/>
      <c r="Z332" s="389"/>
      <c r="AA332" s="399"/>
    </row>
    <row r="333" spans="1:27" s="448" customFormat="1" ht="30" customHeight="1">
      <c r="A333" s="405"/>
      <c r="B333" s="377"/>
      <c r="C333" s="400"/>
      <c r="D333" s="379"/>
      <c r="E333" s="380"/>
      <c r="F333" s="381"/>
      <c r="G333" s="392"/>
      <c r="H333" s="392"/>
      <c r="I333" s="381"/>
      <c r="J333" s="381"/>
      <c r="K333" s="381"/>
      <c r="L333" s="385">
        <f t="shared" si="346"/>
        <v>0</v>
      </c>
      <c r="M333" s="385">
        <f t="shared" si="347"/>
        <v>0</v>
      </c>
      <c r="N333" s="385">
        <f t="shared" si="348"/>
        <v>0</v>
      </c>
      <c r="O333" s="385">
        <f t="shared" si="349"/>
        <v>0</v>
      </c>
      <c r="P333" s="381"/>
      <c r="Q333" s="381"/>
      <c r="R333" s="381"/>
      <c r="S333" s="393"/>
      <c r="T333" s="407"/>
      <c r="U333" s="402"/>
      <c r="V333" s="399"/>
      <c r="W333" s="399"/>
      <c r="X333" s="399"/>
      <c r="Y333" s="399"/>
      <c r="Z333" s="389"/>
      <c r="AA333" s="399"/>
    </row>
    <row r="334" spans="1:27" s="448" customFormat="1" ht="30" customHeight="1">
      <c r="A334" s="405"/>
      <c r="B334" s="377"/>
      <c r="C334" s="400"/>
      <c r="D334" s="379"/>
      <c r="E334" s="380"/>
      <c r="F334" s="381"/>
      <c r="G334" s="392"/>
      <c r="H334" s="392"/>
      <c r="I334" s="381"/>
      <c r="J334" s="381"/>
      <c r="K334" s="381"/>
      <c r="L334" s="385">
        <f t="shared" si="346"/>
        <v>0</v>
      </c>
      <c r="M334" s="385">
        <f t="shared" si="347"/>
        <v>0</v>
      </c>
      <c r="N334" s="385">
        <f t="shared" si="348"/>
        <v>0</v>
      </c>
      <c r="O334" s="385">
        <f t="shared" si="349"/>
        <v>0</v>
      </c>
      <c r="P334" s="381"/>
      <c r="Q334" s="381"/>
      <c r="R334" s="381"/>
      <c r="S334" s="393"/>
      <c r="T334" s="407"/>
      <c r="U334" s="402"/>
      <c r="V334" s="399"/>
      <c r="W334" s="399"/>
      <c r="X334" s="399"/>
      <c r="Y334" s="399"/>
      <c r="Z334" s="389"/>
      <c r="AA334" s="399"/>
    </row>
    <row r="335" spans="1:27" s="448" customFormat="1" ht="30" customHeight="1">
      <c r="A335" s="405"/>
      <c r="B335" s="377"/>
      <c r="C335" s="400"/>
      <c r="D335" s="379"/>
      <c r="E335" s="380"/>
      <c r="F335" s="381"/>
      <c r="G335" s="392"/>
      <c r="H335" s="392"/>
      <c r="I335" s="381"/>
      <c r="J335" s="381"/>
      <c r="K335" s="381"/>
      <c r="L335" s="385">
        <f t="shared" si="346"/>
        <v>0</v>
      </c>
      <c r="M335" s="385">
        <f t="shared" si="347"/>
        <v>0</v>
      </c>
      <c r="N335" s="385">
        <f t="shared" si="348"/>
        <v>0</v>
      </c>
      <c r="O335" s="385">
        <f t="shared" si="349"/>
        <v>0</v>
      </c>
      <c r="P335" s="381"/>
      <c r="Q335" s="381"/>
      <c r="R335" s="381"/>
      <c r="S335" s="393"/>
      <c r="T335" s="407"/>
      <c r="U335" s="402"/>
      <c r="V335" s="399"/>
      <c r="W335" s="399"/>
      <c r="X335" s="399"/>
      <c r="Y335" s="399"/>
      <c r="Z335" s="389"/>
      <c r="AA335" s="399"/>
    </row>
    <row r="336" spans="1:27" s="448" customFormat="1" ht="30" customHeight="1">
      <c r="A336" s="405"/>
      <c r="B336" s="377"/>
      <c r="C336" s="400"/>
      <c r="D336" s="379"/>
      <c r="E336" s="380"/>
      <c r="F336" s="381"/>
      <c r="G336" s="408"/>
      <c r="H336" s="408"/>
      <c r="I336" s="381"/>
      <c r="J336" s="381"/>
      <c r="K336" s="381"/>
      <c r="L336" s="385">
        <f t="shared" si="346"/>
        <v>0</v>
      </c>
      <c r="M336" s="385">
        <f t="shared" si="347"/>
        <v>0</v>
      </c>
      <c r="N336" s="385">
        <f t="shared" si="348"/>
        <v>0</v>
      </c>
      <c r="O336" s="385">
        <f t="shared" si="349"/>
        <v>0</v>
      </c>
      <c r="P336" s="381"/>
      <c r="Q336" s="381"/>
      <c r="R336" s="381"/>
      <c r="S336" s="409"/>
      <c r="T336" s="410"/>
      <c r="U336" s="402"/>
      <c r="V336" s="399"/>
      <c r="W336" s="399"/>
      <c r="X336" s="399"/>
      <c r="Y336" s="399"/>
      <c r="Z336" s="389"/>
      <c r="AA336" s="399"/>
    </row>
    <row r="337" spans="1:28" s="448" customFormat="1" ht="30" customHeight="1">
      <c r="A337" s="405"/>
      <c r="B337" s="377"/>
      <c r="C337" s="400"/>
      <c r="D337" s="379"/>
      <c r="E337" s="380"/>
      <c r="F337" s="381"/>
      <c r="G337" s="408"/>
      <c r="H337" s="408"/>
      <c r="I337" s="381"/>
      <c r="J337" s="381"/>
      <c r="K337" s="381"/>
      <c r="L337" s="385">
        <f t="shared" si="346"/>
        <v>0</v>
      </c>
      <c r="M337" s="385">
        <f t="shared" si="347"/>
        <v>0</v>
      </c>
      <c r="N337" s="385">
        <f t="shared" si="348"/>
        <v>0</v>
      </c>
      <c r="O337" s="385">
        <f t="shared" si="349"/>
        <v>0</v>
      </c>
      <c r="P337" s="381"/>
      <c r="Q337" s="381"/>
      <c r="R337" s="381"/>
      <c r="S337" s="409"/>
      <c r="T337" s="410"/>
      <c r="U337" s="402"/>
      <c r="V337" s="399"/>
      <c r="W337" s="399"/>
      <c r="X337" s="399"/>
      <c r="Y337" s="399"/>
      <c r="Z337" s="389"/>
      <c r="AA337" s="399"/>
    </row>
    <row r="338" spans="1:28" s="448" customFormat="1" ht="30" customHeight="1">
      <c r="A338" s="405"/>
      <c r="B338" s="377"/>
      <c r="C338" s="400"/>
      <c r="D338" s="379"/>
      <c r="E338" s="380"/>
      <c r="F338" s="381"/>
      <c r="G338" s="408"/>
      <c r="H338" s="408"/>
      <c r="I338" s="381"/>
      <c r="J338" s="381"/>
      <c r="K338" s="381"/>
      <c r="L338" s="385">
        <f t="shared" si="346"/>
        <v>0</v>
      </c>
      <c r="M338" s="385">
        <f t="shared" si="347"/>
        <v>0</v>
      </c>
      <c r="N338" s="385">
        <f t="shared" si="348"/>
        <v>0</v>
      </c>
      <c r="O338" s="385">
        <f t="shared" si="349"/>
        <v>0</v>
      </c>
      <c r="P338" s="381"/>
      <c r="Q338" s="381"/>
      <c r="R338" s="381"/>
      <c r="S338" s="409"/>
      <c r="T338" s="410"/>
      <c r="U338" s="402"/>
      <c r="V338" s="399"/>
      <c r="W338" s="399"/>
      <c r="X338" s="399"/>
      <c r="Y338" s="399"/>
      <c r="Z338" s="389"/>
      <c r="AA338" s="399"/>
    </row>
    <row r="339" spans="1:28" s="448" customFormat="1" ht="30" customHeight="1">
      <c r="A339" s="405"/>
      <c r="B339" s="377"/>
      <c r="C339" s="400"/>
      <c r="D339" s="379"/>
      <c r="E339" s="380"/>
      <c r="F339" s="381"/>
      <c r="G339" s="408"/>
      <c r="H339" s="408"/>
      <c r="I339" s="381"/>
      <c r="J339" s="381"/>
      <c r="K339" s="381"/>
      <c r="L339" s="385">
        <f t="shared" si="346"/>
        <v>0</v>
      </c>
      <c r="M339" s="385">
        <f t="shared" si="347"/>
        <v>0</v>
      </c>
      <c r="N339" s="385">
        <f t="shared" si="348"/>
        <v>0</v>
      </c>
      <c r="O339" s="385">
        <f t="shared" si="349"/>
        <v>0</v>
      </c>
      <c r="P339" s="381"/>
      <c r="Q339" s="381"/>
      <c r="R339" s="381"/>
      <c r="S339" s="409"/>
      <c r="T339" s="410"/>
      <c r="U339" s="402"/>
      <c r="V339" s="399"/>
      <c r="W339" s="399"/>
      <c r="X339" s="399"/>
      <c r="Y339" s="399"/>
      <c r="Z339" s="389"/>
      <c r="AA339" s="399"/>
    </row>
    <row r="340" spans="1:28" s="448" customFormat="1" ht="30" customHeight="1">
      <c r="A340" s="405"/>
      <c r="B340" s="377"/>
      <c r="C340" s="400"/>
      <c r="D340" s="379"/>
      <c r="E340" s="380"/>
      <c r="F340" s="381"/>
      <c r="G340" s="408"/>
      <c r="H340" s="408"/>
      <c r="I340" s="381"/>
      <c r="J340" s="381"/>
      <c r="K340" s="381"/>
      <c r="L340" s="385">
        <f t="shared" si="346"/>
        <v>0</v>
      </c>
      <c r="M340" s="385">
        <f t="shared" si="347"/>
        <v>0</v>
      </c>
      <c r="N340" s="385">
        <f t="shared" si="348"/>
        <v>0</v>
      </c>
      <c r="O340" s="385">
        <f t="shared" si="349"/>
        <v>0</v>
      </c>
      <c r="P340" s="381"/>
      <c r="Q340" s="381"/>
      <c r="R340" s="381"/>
      <c r="S340" s="409"/>
      <c r="T340" s="410"/>
      <c r="U340" s="402"/>
      <c r="V340" s="399"/>
      <c r="W340" s="399"/>
      <c r="X340" s="399"/>
      <c r="Y340" s="399"/>
      <c r="Z340" s="389"/>
      <c r="AA340" s="399"/>
    </row>
    <row r="341" spans="1:28" s="448" customFormat="1" ht="30" customHeight="1">
      <c r="A341" s="405"/>
      <c r="B341" s="377"/>
      <c r="C341" s="400"/>
      <c r="D341" s="379"/>
      <c r="E341" s="380"/>
      <c r="F341" s="381"/>
      <c r="G341" s="408"/>
      <c r="H341" s="408"/>
      <c r="I341" s="381"/>
      <c r="J341" s="381"/>
      <c r="K341" s="381"/>
      <c r="L341" s="385">
        <f t="shared" si="346"/>
        <v>0</v>
      </c>
      <c r="M341" s="385">
        <f t="shared" si="347"/>
        <v>0</v>
      </c>
      <c r="N341" s="385">
        <f t="shared" si="348"/>
        <v>0</v>
      </c>
      <c r="O341" s="385">
        <f t="shared" si="349"/>
        <v>0</v>
      </c>
      <c r="P341" s="381"/>
      <c r="Q341" s="381"/>
      <c r="R341" s="381"/>
      <c r="S341" s="409"/>
      <c r="T341" s="410"/>
      <c r="U341" s="402"/>
      <c r="V341" s="399"/>
      <c r="W341" s="399"/>
      <c r="X341" s="399"/>
      <c r="Y341" s="399"/>
      <c r="Z341" s="389"/>
      <c r="AA341" s="399"/>
    </row>
    <row r="342" spans="1:28" s="448" customFormat="1" ht="30" customHeight="1">
      <c r="A342" s="405"/>
      <c r="B342" s="377"/>
      <c r="C342" s="400"/>
      <c r="D342" s="379"/>
      <c r="E342" s="380"/>
      <c r="F342" s="381"/>
      <c r="G342" s="408"/>
      <c r="H342" s="408"/>
      <c r="I342" s="381"/>
      <c r="J342" s="381"/>
      <c r="K342" s="381"/>
      <c r="L342" s="385">
        <f t="shared" si="346"/>
        <v>0</v>
      </c>
      <c r="M342" s="385">
        <f t="shared" si="347"/>
        <v>0</v>
      </c>
      <c r="N342" s="385">
        <f t="shared" si="348"/>
        <v>0</v>
      </c>
      <c r="O342" s="385">
        <f t="shared" si="349"/>
        <v>0</v>
      </c>
      <c r="P342" s="381"/>
      <c r="Q342" s="381"/>
      <c r="R342" s="381"/>
      <c r="S342" s="409"/>
      <c r="T342" s="410"/>
      <c r="U342" s="402"/>
      <c r="V342" s="399"/>
      <c r="W342" s="399"/>
      <c r="X342" s="399"/>
      <c r="Y342" s="399"/>
      <c r="Z342" s="389"/>
      <c r="AA342" s="399"/>
    </row>
    <row r="343" spans="1:28" s="448" customFormat="1" ht="30" customHeight="1">
      <c r="A343" s="405"/>
      <c r="B343" s="377"/>
      <c r="C343" s="400"/>
      <c r="D343" s="379"/>
      <c r="E343" s="380"/>
      <c r="F343" s="381"/>
      <c r="G343" s="408"/>
      <c r="H343" s="408"/>
      <c r="I343" s="381"/>
      <c r="J343" s="381"/>
      <c r="K343" s="381"/>
      <c r="L343" s="385">
        <f t="shared" si="346"/>
        <v>0</v>
      </c>
      <c r="M343" s="385">
        <f t="shared" si="347"/>
        <v>0</v>
      </c>
      <c r="N343" s="385">
        <f t="shared" si="348"/>
        <v>0</v>
      </c>
      <c r="O343" s="385">
        <f t="shared" si="349"/>
        <v>0</v>
      </c>
      <c r="P343" s="381"/>
      <c r="Q343" s="381"/>
      <c r="R343" s="381"/>
      <c r="S343" s="409"/>
      <c r="T343" s="410"/>
      <c r="U343" s="402"/>
      <c r="V343" s="399"/>
      <c r="W343" s="399"/>
      <c r="X343" s="399"/>
      <c r="Y343" s="399"/>
      <c r="Z343" s="389"/>
      <c r="AA343" s="399"/>
    </row>
    <row r="344" spans="1:28" s="448" customFormat="1" ht="30" customHeight="1">
      <c r="A344" s="405"/>
      <c r="B344" s="377"/>
      <c r="C344" s="400"/>
      <c r="D344" s="379"/>
      <c r="E344" s="380"/>
      <c r="F344" s="381"/>
      <c r="G344" s="408"/>
      <c r="H344" s="408"/>
      <c r="I344" s="381"/>
      <c r="J344" s="381"/>
      <c r="K344" s="381"/>
      <c r="L344" s="385">
        <f t="shared" si="346"/>
        <v>0</v>
      </c>
      <c r="M344" s="385">
        <f t="shared" si="347"/>
        <v>0</v>
      </c>
      <c r="N344" s="385">
        <f t="shared" si="348"/>
        <v>0</v>
      </c>
      <c r="O344" s="385">
        <f t="shared" si="349"/>
        <v>0</v>
      </c>
      <c r="P344" s="381"/>
      <c r="Q344" s="381"/>
      <c r="R344" s="381"/>
      <c r="S344" s="409"/>
      <c r="T344" s="410"/>
      <c r="U344" s="402"/>
      <c r="V344" s="399"/>
      <c r="W344" s="399"/>
      <c r="X344" s="399"/>
      <c r="Y344" s="399"/>
      <c r="Z344" s="389"/>
      <c r="AA344" s="399"/>
    </row>
    <row r="345" spans="1:28" s="448" customFormat="1" ht="30" customHeight="1">
      <c r="A345" s="405"/>
      <c r="B345" s="377"/>
      <c r="C345" s="400"/>
      <c r="D345" s="379"/>
      <c r="E345" s="380"/>
      <c r="F345" s="381"/>
      <c r="G345" s="470"/>
      <c r="H345" s="470"/>
      <c r="I345" s="381"/>
      <c r="J345" s="381"/>
      <c r="K345" s="381"/>
      <c r="L345" s="385">
        <f t="shared" si="346"/>
        <v>0</v>
      </c>
      <c r="M345" s="385">
        <f t="shared" si="347"/>
        <v>0</v>
      </c>
      <c r="N345" s="385">
        <f t="shared" si="348"/>
        <v>0</v>
      </c>
      <c r="O345" s="385">
        <f t="shared" si="349"/>
        <v>0</v>
      </c>
      <c r="P345" s="381"/>
      <c r="Q345" s="381"/>
      <c r="R345" s="381"/>
      <c r="S345" s="409"/>
      <c r="T345" s="410"/>
      <c r="U345" s="402"/>
      <c r="V345" s="399"/>
      <c r="W345" s="399"/>
      <c r="X345" s="399"/>
      <c r="Y345" s="399"/>
      <c r="Z345" s="389"/>
      <c r="AA345" s="399"/>
    </row>
    <row r="346" spans="1:28" s="451" customFormat="1" ht="30" customHeight="1">
      <c r="A346" s="398"/>
      <c r="B346" s="399"/>
      <c r="C346" s="400" t="s">
        <v>52</v>
      </c>
      <c r="D346" s="399"/>
      <c r="E346" s="380"/>
      <c r="F346" s="381" t="s">
        <v>48</v>
      </c>
      <c r="G346" s="454"/>
      <c r="H346" s="454"/>
      <c r="I346" s="381" t="s">
        <v>48</v>
      </c>
      <c r="J346" s="381" t="s">
        <v>48</v>
      </c>
      <c r="K346" s="380"/>
      <c r="L346" s="385">
        <f>SUM(L313:L345)</f>
        <v>0.3631944444423425</v>
      </c>
      <c r="M346" s="385">
        <f>SUM(M313:M345)</f>
        <v>0</v>
      </c>
      <c r="N346" s="385">
        <f>SUM(N313:N345)</f>
        <v>0</v>
      </c>
      <c r="O346" s="385">
        <f>SUM(O313:O345)</f>
        <v>11.804166666668607</v>
      </c>
      <c r="P346" s="381"/>
      <c r="Q346" s="381"/>
      <c r="R346" s="381"/>
      <c r="S346" s="399"/>
      <c r="T346" s="415"/>
      <c r="U346" s="399"/>
      <c r="V346" s="389">
        <f>$AB$11-((N346*24))</f>
        <v>720</v>
      </c>
      <c r="W346" s="380">
        <v>515</v>
      </c>
      <c r="X346" s="379">
        <v>235.952</v>
      </c>
      <c r="Y346" s="390">
        <f>W346*X346</f>
        <v>121515.28</v>
      </c>
      <c r="Z346" s="389">
        <f>(Y346*(V346-L346*24))/V346</f>
        <v>120044.15751297146</v>
      </c>
      <c r="AA346" s="389">
        <f>(Z346/Y346)*100</f>
        <v>98.789351851858839</v>
      </c>
      <c r="AB346" s="448"/>
    </row>
    <row r="347" spans="1:28" s="448" customFormat="1" ht="30" customHeight="1">
      <c r="A347" s="405">
        <v>32</v>
      </c>
      <c r="B347" s="377" t="s">
        <v>108</v>
      </c>
      <c r="C347" s="400" t="s">
        <v>109</v>
      </c>
      <c r="D347" s="379">
        <v>235.952</v>
      </c>
      <c r="E347" s="380" t="s">
        <v>534</v>
      </c>
      <c r="F347" s="381" t="s">
        <v>48</v>
      </c>
      <c r="G347" s="382"/>
      <c r="H347" s="382"/>
      <c r="I347" s="381" t="s">
        <v>48</v>
      </c>
      <c r="J347" s="381" t="s">
        <v>48</v>
      </c>
      <c r="K347" s="380"/>
      <c r="L347" s="385">
        <f t="shared" ref="L347" si="350">IF(RIGHT(S347)="T",(+H347-G347),0)</f>
        <v>0</v>
      </c>
      <c r="M347" s="385">
        <f t="shared" ref="M347" si="351">IF(RIGHT(S347)="U",(+H347-G347),0)</f>
        <v>0</v>
      </c>
      <c r="N347" s="385">
        <f t="shared" ref="N347" si="352">IF(RIGHT(S347)="C",(+H347-G347),0)</f>
        <v>0</v>
      </c>
      <c r="O347" s="385">
        <f t="shared" ref="O347" si="353">IF(RIGHT(S347)="D",(+H347-G347),0)</f>
        <v>0</v>
      </c>
      <c r="P347" s="381"/>
      <c r="Q347" s="381"/>
      <c r="R347" s="381"/>
      <c r="S347" s="387"/>
      <c r="T347" s="388"/>
      <c r="U347" s="402"/>
      <c r="V347" s="399"/>
      <c r="W347" s="399"/>
      <c r="X347" s="399"/>
      <c r="Y347" s="399"/>
      <c r="Z347" s="389"/>
      <c r="AA347" s="399"/>
    </row>
    <row r="348" spans="1:28" s="448" customFormat="1" ht="30" customHeight="1">
      <c r="A348" s="405"/>
      <c r="B348" s="377"/>
      <c r="C348" s="400"/>
      <c r="D348" s="379"/>
      <c r="E348" s="380"/>
      <c r="F348" s="381"/>
      <c r="G348" s="382"/>
      <c r="H348" s="382"/>
      <c r="I348" s="381"/>
      <c r="J348" s="381"/>
      <c r="K348" s="380"/>
      <c r="L348" s="385">
        <f t="shared" ref="L348" si="354">IF(RIGHT(S348)="T",(+H348-G348),0)</f>
        <v>0</v>
      </c>
      <c r="M348" s="385">
        <f t="shared" ref="M348" si="355">IF(RIGHT(S348)="U",(+H348-G348),0)</f>
        <v>0</v>
      </c>
      <c r="N348" s="385">
        <f t="shared" ref="N348" si="356">IF(RIGHT(S348)="C",(+H348-G348),0)</f>
        <v>0</v>
      </c>
      <c r="O348" s="385">
        <f t="shared" ref="O348" si="357">IF(RIGHT(S348)="D",(+H348-G348),0)</f>
        <v>0</v>
      </c>
      <c r="P348" s="381"/>
      <c r="Q348" s="381"/>
      <c r="R348" s="381"/>
      <c r="S348" s="387"/>
      <c r="T348" s="388"/>
      <c r="U348" s="402"/>
      <c r="V348" s="399"/>
      <c r="W348" s="399"/>
      <c r="X348" s="399"/>
      <c r="Y348" s="399"/>
      <c r="Z348" s="389"/>
      <c r="AA348" s="399"/>
    </row>
    <row r="349" spans="1:28" s="448" customFormat="1" ht="30" customHeight="1">
      <c r="A349" s="405"/>
      <c r="B349" s="377"/>
      <c r="C349" s="400"/>
      <c r="D349" s="379"/>
      <c r="E349" s="380"/>
      <c r="F349" s="381"/>
      <c r="G349" s="392"/>
      <c r="H349" s="392"/>
      <c r="I349" s="381"/>
      <c r="J349" s="381"/>
      <c r="K349" s="380"/>
      <c r="L349" s="385">
        <f t="shared" ref="L349:L351" si="358">IF(RIGHT(S349)="T",(+H349-G349),0)</f>
        <v>0</v>
      </c>
      <c r="M349" s="385">
        <f t="shared" ref="M349:M351" si="359">IF(RIGHT(S349)="U",(+H349-G349),0)</f>
        <v>0</v>
      </c>
      <c r="N349" s="385">
        <f t="shared" ref="N349:N351" si="360">IF(RIGHT(S349)="C",(+H349-G349),0)</f>
        <v>0</v>
      </c>
      <c r="O349" s="385">
        <f t="shared" ref="O349:O351" si="361">IF(RIGHT(S349)="D",(+H349-G349),0)</f>
        <v>0</v>
      </c>
      <c r="P349" s="381"/>
      <c r="Q349" s="381"/>
      <c r="R349" s="381"/>
      <c r="S349" s="393"/>
      <c r="T349" s="407"/>
      <c r="U349" s="402"/>
      <c r="V349" s="399"/>
      <c r="W349" s="399"/>
      <c r="X349" s="399"/>
      <c r="Y349" s="399"/>
      <c r="Z349" s="389"/>
      <c r="AA349" s="399"/>
    </row>
    <row r="350" spans="1:28" s="448" customFormat="1" ht="30" customHeight="1">
      <c r="A350" s="405"/>
      <c r="B350" s="377"/>
      <c r="C350" s="400"/>
      <c r="D350" s="379"/>
      <c r="E350" s="380"/>
      <c r="F350" s="381"/>
      <c r="G350" s="408"/>
      <c r="H350" s="408"/>
      <c r="I350" s="381"/>
      <c r="J350" s="381"/>
      <c r="K350" s="380"/>
      <c r="L350" s="385">
        <f t="shared" si="358"/>
        <v>0</v>
      </c>
      <c r="M350" s="385">
        <f t="shared" si="359"/>
        <v>0</v>
      </c>
      <c r="N350" s="385">
        <f t="shared" si="360"/>
        <v>0</v>
      </c>
      <c r="O350" s="385">
        <f t="shared" si="361"/>
        <v>0</v>
      </c>
      <c r="P350" s="381"/>
      <c r="Q350" s="381"/>
      <c r="R350" s="381"/>
      <c r="S350" s="409"/>
      <c r="T350" s="410"/>
      <c r="U350" s="402"/>
      <c r="V350" s="399"/>
      <c r="W350" s="399"/>
      <c r="X350" s="399"/>
      <c r="Y350" s="399"/>
      <c r="Z350" s="389"/>
      <c r="AA350" s="399"/>
    </row>
    <row r="351" spans="1:28" s="448" customFormat="1" ht="30" customHeight="1">
      <c r="A351" s="405"/>
      <c r="B351" s="377"/>
      <c r="C351" s="400"/>
      <c r="D351" s="379"/>
      <c r="E351" s="380"/>
      <c r="F351" s="381"/>
      <c r="G351" s="408"/>
      <c r="H351" s="408"/>
      <c r="I351" s="381"/>
      <c r="J351" s="381"/>
      <c r="K351" s="380"/>
      <c r="L351" s="385">
        <f t="shared" si="358"/>
        <v>0</v>
      </c>
      <c r="M351" s="385">
        <f t="shared" si="359"/>
        <v>0</v>
      </c>
      <c r="N351" s="385">
        <f t="shared" si="360"/>
        <v>0</v>
      </c>
      <c r="O351" s="385">
        <f t="shared" si="361"/>
        <v>0</v>
      </c>
      <c r="P351" s="381"/>
      <c r="Q351" s="381"/>
      <c r="R351" s="381"/>
      <c r="S351" s="409"/>
      <c r="T351" s="410"/>
      <c r="U351" s="402"/>
      <c r="V351" s="399"/>
      <c r="W351" s="399"/>
      <c r="X351" s="399"/>
      <c r="Y351" s="399"/>
      <c r="Z351" s="389"/>
      <c r="AA351" s="399"/>
    </row>
    <row r="352" spans="1:28" s="451" customFormat="1" ht="30" customHeight="1">
      <c r="A352" s="398"/>
      <c r="B352" s="399"/>
      <c r="C352" s="400" t="s">
        <v>52</v>
      </c>
      <c r="D352" s="399"/>
      <c r="E352" s="380"/>
      <c r="F352" s="381" t="s">
        <v>48</v>
      </c>
      <c r="G352" s="454"/>
      <c r="H352" s="454"/>
      <c r="I352" s="381" t="s">
        <v>48</v>
      </c>
      <c r="J352" s="381" t="s">
        <v>48</v>
      </c>
      <c r="K352" s="381" t="s">
        <v>48</v>
      </c>
      <c r="L352" s="385">
        <f>SUM(L347:L351)</f>
        <v>0</v>
      </c>
      <c r="M352" s="385">
        <f>SUM(M347:M351)</f>
        <v>0</v>
      </c>
      <c r="N352" s="385">
        <f>SUM(N347:N351)</f>
        <v>0</v>
      </c>
      <c r="O352" s="385">
        <f>SUM(O347:O351)</f>
        <v>0</v>
      </c>
      <c r="P352" s="381"/>
      <c r="Q352" s="381"/>
      <c r="R352" s="381"/>
      <c r="S352" s="399"/>
      <c r="T352" s="415"/>
      <c r="U352" s="399"/>
      <c r="V352" s="389">
        <f>$AB$11-((N352*24))</f>
        <v>720</v>
      </c>
      <c r="W352" s="380">
        <v>515</v>
      </c>
      <c r="X352" s="379">
        <v>235.952</v>
      </c>
      <c r="Y352" s="390">
        <f>W352*X352</f>
        <v>121515.28</v>
      </c>
      <c r="Z352" s="389">
        <f>(Y352*(V352-L352*24))/V352</f>
        <v>121515.28</v>
      </c>
      <c r="AA352" s="389">
        <f>(Z352/Y352)*100</f>
        <v>100</v>
      </c>
      <c r="AB352" s="448"/>
    </row>
    <row r="353" spans="1:28" s="403" customFormat="1" ht="30" customHeight="1">
      <c r="A353" s="405">
        <v>33</v>
      </c>
      <c r="B353" s="377" t="s">
        <v>110</v>
      </c>
      <c r="C353" s="400" t="s">
        <v>111</v>
      </c>
      <c r="D353" s="379">
        <v>260.05099999999999</v>
      </c>
      <c r="E353" s="380" t="s">
        <v>534</v>
      </c>
      <c r="F353" s="381" t="s">
        <v>48</v>
      </c>
      <c r="G353" s="121">
        <v>43196.745833333334</v>
      </c>
      <c r="H353" s="121">
        <v>43198.800694444442</v>
      </c>
      <c r="I353" s="381" t="s">
        <v>48</v>
      </c>
      <c r="J353" s="381" t="s">
        <v>48</v>
      </c>
      <c r="K353" s="381" t="s">
        <v>48</v>
      </c>
      <c r="L353" s="385">
        <f>IF(RIGHT(S353)="T",(+H353-G353),0)</f>
        <v>0</v>
      </c>
      <c r="M353" s="385">
        <f>IF(RIGHT(S353)="U",(+H353-G353),0)</f>
        <v>0</v>
      </c>
      <c r="N353" s="385">
        <f>IF(RIGHT(S353)="C",(+H353-G353),0)</f>
        <v>0</v>
      </c>
      <c r="O353" s="385">
        <f>IF(RIGHT(S353)="D",(+H353-G353),0)</f>
        <v>2.054861111108039</v>
      </c>
      <c r="P353" s="381"/>
      <c r="Q353" s="381"/>
      <c r="R353" s="381"/>
      <c r="S353" s="11" t="s">
        <v>51</v>
      </c>
      <c r="T353" s="140" t="s">
        <v>1274</v>
      </c>
      <c r="U353" s="406"/>
      <c r="V353" s="399"/>
      <c r="W353" s="399"/>
      <c r="X353" s="399"/>
      <c r="Y353" s="399"/>
      <c r="Z353" s="389"/>
      <c r="AA353" s="399"/>
    </row>
    <row r="354" spans="1:28" s="403" customFormat="1" ht="30" customHeight="1">
      <c r="A354" s="405"/>
      <c r="B354" s="377"/>
      <c r="C354" s="400"/>
      <c r="D354" s="379"/>
      <c r="E354" s="380"/>
      <c r="F354" s="381"/>
      <c r="G354" s="121">
        <v>43199.304861111108</v>
      </c>
      <c r="H354" s="121">
        <v>43200.865277777775</v>
      </c>
      <c r="I354" s="381"/>
      <c r="J354" s="381"/>
      <c r="K354" s="381"/>
      <c r="L354" s="385">
        <f t="shared" ref="L354:L362" si="362">IF(RIGHT(S354)="T",(+H354-G354),0)</f>
        <v>0</v>
      </c>
      <c r="M354" s="385">
        <f t="shared" ref="M354:M362" si="363">IF(RIGHT(S354)="U",(+H354-G354),0)</f>
        <v>0</v>
      </c>
      <c r="N354" s="385">
        <f t="shared" ref="N354:N362" si="364">IF(RIGHT(S354)="C",(+H354-G354),0)</f>
        <v>0</v>
      </c>
      <c r="O354" s="385">
        <f t="shared" ref="O354:O362" si="365">IF(RIGHT(S354)="D",(+H354-G354),0)</f>
        <v>1.5604166666671517</v>
      </c>
      <c r="P354" s="381"/>
      <c r="Q354" s="381"/>
      <c r="R354" s="381"/>
      <c r="S354" s="11" t="s">
        <v>51</v>
      </c>
      <c r="T354" s="140" t="s">
        <v>1274</v>
      </c>
      <c r="U354" s="406"/>
      <c r="V354" s="399"/>
      <c r="W354" s="399"/>
      <c r="X354" s="399"/>
      <c r="Y354" s="399"/>
      <c r="Z354" s="389"/>
      <c r="AA354" s="399"/>
    </row>
    <row r="355" spans="1:28" s="403" customFormat="1" ht="30" customHeight="1">
      <c r="A355" s="405"/>
      <c r="B355" s="377"/>
      <c r="C355" s="400"/>
      <c r="D355" s="379"/>
      <c r="E355" s="380"/>
      <c r="F355" s="381"/>
      <c r="G355" s="121">
        <v>43210.538194444445</v>
      </c>
      <c r="H355" s="121">
        <v>43210.768750000003</v>
      </c>
      <c r="I355" s="381"/>
      <c r="J355" s="381"/>
      <c r="K355" s="381"/>
      <c r="L355" s="385">
        <f t="shared" si="362"/>
        <v>0</v>
      </c>
      <c r="M355" s="385">
        <f t="shared" si="363"/>
        <v>0</v>
      </c>
      <c r="N355" s="385">
        <f t="shared" si="364"/>
        <v>0</v>
      </c>
      <c r="O355" s="385">
        <f t="shared" si="365"/>
        <v>0.2305555555576575</v>
      </c>
      <c r="P355" s="381"/>
      <c r="Q355" s="381"/>
      <c r="R355" s="381"/>
      <c r="S355" s="11" t="s">
        <v>51</v>
      </c>
      <c r="T355" s="140" t="s">
        <v>1274</v>
      </c>
      <c r="U355" s="406"/>
      <c r="V355" s="399"/>
      <c r="W355" s="399"/>
      <c r="X355" s="399"/>
      <c r="Y355" s="399"/>
      <c r="Z355" s="389"/>
      <c r="AA355" s="399"/>
    </row>
    <row r="356" spans="1:28" s="403" customFormat="1" ht="30" customHeight="1">
      <c r="A356" s="405"/>
      <c r="B356" s="377"/>
      <c r="C356" s="400"/>
      <c r="D356" s="379"/>
      <c r="E356" s="380"/>
      <c r="F356" s="381"/>
      <c r="G356" s="392"/>
      <c r="H356" s="392"/>
      <c r="I356" s="381"/>
      <c r="J356" s="381"/>
      <c r="K356" s="381"/>
      <c r="L356" s="385">
        <f t="shared" si="362"/>
        <v>0</v>
      </c>
      <c r="M356" s="385">
        <f t="shared" si="363"/>
        <v>0</v>
      </c>
      <c r="N356" s="385">
        <f t="shared" si="364"/>
        <v>0</v>
      </c>
      <c r="O356" s="385">
        <f t="shared" si="365"/>
        <v>0</v>
      </c>
      <c r="P356" s="381"/>
      <c r="Q356" s="381"/>
      <c r="R356" s="381"/>
      <c r="S356" s="393"/>
      <c r="T356" s="407"/>
      <c r="U356" s="406"/>
      <c r="V356" s="399"/>
      <c r="W356" s="399"/>
      <c r="X356" s="399"/>
      <c r="Y356" s="399"/>
      <c r="Z356" s="389"/>
      <c r="AA356" s="399"/>
    </row>
    <row r="357" spans="1:28" s="403" customFormat="1" ht="30" customHeight="1">
      <c r="A357" s="405"/>
      <c r="B357" s="377"/>
      <c r="C357" s="400"/>
      <c r="D357" s="379"/>
      <c r="E357" s="380"/>
      <c r="F357" s="381"/>
      <c r="G357" s="392"/>
      <c r="H357" s="392"/>
      <c r="I357" s="381"/>
      <c r="J357" s="381"/>
      <c r="K357" s="381"/>
      <c r="L357" s="385">
        <f t="shared" si="362"/>
        <v>0</v>
      </c>
      <c r="M357" s="385">
        <f t="shared" si="363"/>
        <v>0</v>
      </c>
      <c r="N357" s="385">
        <f t="shared" si="364"/>
        <v>0</v>
      </c>
      <c r="O357" s="385">
        <f t="shared" si="365"/>
        <v>0</v>
      </c>
      <c r="P357" s="381"/>
      <c r="Q357" s="381"/>
      <c r="R357" s="381"/>
      <c r="S357" s="393"/>
      <c r="T357" s="407"/>
      <c r="U357" s="406"/>
      <c r="V357" s="399"/>
      <c r="W357" s="399"/>
      <c r="X357" s="399"/>
      <c r="Y357" s="399"/>
      <c r="Z357" s="389"/>
      <c r="AA357" s="399"/>
    </row>
    <row r="358" spans="1:28" s="403" customFormat="1" ht="30" customHeight="1">
      <c r="A358" s="405"/>
      <c r="B358" s="377"/>
      <c r="C358" s="400"/>
      <c r="D358" s="379"/>
      <c r="E358" s="380"/>
      <c r="F358" s="381"/>
      <c r="G358" s="392"/>
      <c r="H358" s="392"/>
      <c r="I358" s="381"/>
      <c r="J358" s="381"/>
      <c r="K358" s="381"/>
      <c r="L358" s="385">
        <f t="shared" si="362"/>
        <v>0</v>
      </c>
      <c r="M358" s="385">
        <f t="shared" si="363"/>
        <v>0</v>
      </c>
      <c r="N358" s="385">
        <f t="shared" si="364"/>
        <v>0</v>
      </c>
      <c r="O358" s="385">
        <f t="shared" si="365"/>
        <v>0</v>
      </c>
      <c r="P358" s="381"/>
      <c r="Q358" s="381"/>
      <c r="R358" s="381"/>
      <c r="S358" s="393"/>
      <c r="T358" s="407"/>
      <c r="U358" s="406"/>
      <c r="V358" s="399"/>
      <c r="W358" s="399"/>
      <c r="X358" s="399"/>
      <c r="Y358" s="399"/>
      <c r="Z358" s="389"/>
      <c r="AA358" s="399"/>
    </row>
    <row r="359" spans="1:28" s="403" customFormat="1" ht="30" customHeight="1">
      <c r="A359" s="405"/>
      <c r="B359" s="377"/>
      <c r="C359" s="400"/>
      <c r="D359" s="379"/>
      <c r="E359" s="380"/>
      <c r="F359" s="381"/>
      <c r="G359" s="392"/>
      <c r="H359" s="392"/>
      <c r="I359" s="381"/>
      <c r="J359" s="381"/>
      <c r="K359" s="381"/>
      <c r="L359" s="385">
        <f t="shared" si="362"/>
        <v>0</v>
      </c>
      <c r="M359" s="385">
        <f t="shared" si="363"/>
        <v>0</v>
      </c>
      <c r="N359" s="385">
        <f t="shared" si="364"/>
        <v>0</v>
      </c>
      <c r="O359" s="385">
        <f t="shared" si="365"/>
        <v>0</v>
      </c>
      <c r="P359" s="381"/>
      <c r="Q359" s="381"/>
      <c r="R359" s="381"/>
      <c r="S359" s="393"/>
      <c r="T359" s="407"/>
      <c r="U359" s="406"/>
      <c r="V359" s="399"/>
      <c r="W359" s="399"/>
      <c r="X359" s="399"/>
      <c r="Y359" s="399"/>
      <c r="Z359" s="389"/>
      <c r="AA359" s="399"/>
    </row>
    <row r="360" spans="1:28" s="403" customFormat="1" ht="30" customHeight="1">
      <c r="A360" s="405"/>
      <c r="B360" s="377"/>
      <c r="C360" s="400"/>
      <c r="D360" s="379"/>
      <c r="E360" s="380"/>
      <c r="F360" s="381"/>
      <c r="G360" s="392"/>
      <c r="H360" s="392"/>
      <c r="I360" s="381"/>
      <c r="J360" s="381"/>
      <c r="K360" s="381"/>
      <c r="L360" s="385">
        <f t="shared" si="362"/>
        <v>0</v>
      </c>
      <c r="M360" s="385">
        <f t="shared" si="363"/>
        <v>0</v>
      </c>
      <c r="N360" s="385">
        <f t="shared" si="364"/>
        <v>0</v>
      </c>
      <c r="O360" s="385">
        <f t="shared" si="365"/>
        <v>0</v>
      </c>
      <c r="P360" s="381"/>
      <c r="Q360" s="381"/>
      <c r="R360" s="381"/>
      <c r="S360" s="393"/>
      <c r="T360" s="394"/>
      <c r="U360" s="406"/>
      <c r="V360" s="399"/>
      <c r="W360" s="399"/>
      <c r="X360" s="399"/>
      <c r="Y360" s="399"/>
      <c r="Z360" s="389"/>
      <c r="AA360" s="399"/>
    </row>
    <row r="361" spans="1:28" s="403" customFormat="1" ht="30" customHeight="1">
      <c r="A361" s="405"/>
      <c r="B361" s="377"/>
      <c r="C361" s="400"/>
      <c r="D361" s="379"/>
      <c r="E361" s="380"/>
      <c r="F361" s="381" t="s">
        <v>48</v>
      </c>
      <c r="G361" s="392"/>
      <c r="H361" s="392"/>
      <c r="I361" s="381" t="s">
        <v>48</v>
      </c>
      <c r="J361" s="381" t="s">
        <v>48</v>
      </c>
      <c r="K361" s="381" t="s">
        <v>48</v>
      </c>
      <c r="L361" s="385">
        <f t="shared" si="362"/>
        <v>0</v>
      </c>
      <c r="M361" s="385">
        <f t="shared" si="363"/>
        <v>0</v>
      </c>
      <c r="N361" s="385">
        <f t="shared" si="364"/>
        <v>0</v>
      </c>
      <c r="O361" s="385">
        <f t="shared" si="365"/>
        <v>0</v>
      </c>
      <c r="P361" s="381"/>
      <c r="Q361" s="381"/>
      <c r="R361" s="381"/>
      <c r="S361" s="393"/>
      <c r="T361" s="394"/>
      <c r="U361" s="406"/>
      <c r="V361" s="399"/>
      <c r="W361" s="399"/>
      <c r="X361" s="399"/>
      <c r="Y361" s="399"/>
      <c r="Z361" s="389"/>
      <c r="AA361" s="399"/>
    </row>
    <row r="362" spans="1:28" s="403" customFormat="1" ht="30" customHeight="1">
      <c r="A362" s="405"/>
      <c r="B362" s="377"/>
      <c r="C362" s="400"/>
      <c r="D362" s="379"/>
      <c r="E362" s="380"/>
      <c r="F362" s="381"/>
      <c r="G362" s="392"/>
      <c r="H362" s="392"/>
      <c r="I362" s="381"/>
      <c r="J362" s="381"/>
      <c r="K362" s="381"/>
      <c r="L362" s="385">
        <f t="shared" si="362"/>
        <v>0</v>
      </c>
      <c r="M362" s="385">
        <f t="shared" si="363"/>
        <v>0</v>
      </c>
      <c r="N362" s="385">
        <f t="shared" si="364"/>
        <v>0</v>
      </c>
      <c r="O362" s="385">
        <f t="shared" si="365"/>
        <v>0</v>
      </c>
      <c r="P362" s="381"/>
      <c r="Q362" s="381"/>
      <c r="R362" s="381"/>
      <c r="S362" s="393"/>
      <c r="T362" s="394"/>
      <c r="U362" s="406"/>
      <c r="V362" s="399"/>
      <c r="W362" s="399"/>
      <c r="X362" s="399"/>
      <c r="Y362" s="399"/>
      <c r="Z362" s="389"/>
      <c r="AA362" s="399"/>
    </row>
    <row r="363" spans="1:28" s="404" customFormat="1" ht="30" customHeight="1">
      <c r="A363" s="398"/>
      <c r="B363" s="399"/>
      <c r="C363" s="400" t="s">
        <v>52</v>
      </c>
      <c r="D363" s="379"/>
      <c r="E363" s="380"/>
      <c r="F363" s="381" t="s">
        <v>48</v>
      </c>
      <c r="G363" s="413"/>
      <c r="H363" s="413"/>
      <c r="I363" s="381" t="s">
        <v>48</v>
      </c>
      <c r="J363" s="381" t="s">
        <v>48</v>
      </c>
      <c r="K363" s="381" t="s">
        <v>48</v>
      </c>
      <c r="L363" s="385">
        <f>SUM(L353:L362)</f>
        <v>0</v>
      </c>
      <c r="M363" s="385">
        <f>SUM(M353:M362)</f>
        <v>0</v>
      </c>
      <c r="N363" s="385">
        <f>SUM(N353:N362)</f>
        <v>0</v>
      </c>
      <c r="O363" s="385">
        <f>SUM(O353:O362)</f>
        <v>3.8458333333328483</v>
      </c>
      <c r="P363" s="381"/>
      <c r="Q363" s="381"/>
      <c r="R363" s="381"/>
      <c r="S363" s="399"/>
      <c r="T363" s="415"/>
      <c r="U363" s="399"/>
      <c r="V363" s="389">
        <f>$AB$11-((N363*24))</f>
        <v>720</v>
      </c>
      <c r="W363" s="380">
        <v>469</v>
      </c>
      <c r="X363" s="379">
        <v>260.05099999999999</v>
      </c>
      <c r="Y363" s="390">
        <f>W363*X363</f>
        <v>121963.91899999999</v>
      </c>
      <c r="Z363" s="389">
        <f>(Y363*(V363-L363*24))/V363</f>
        <v>121963.91899999999</v>
      </c>
      <c r="AA363" s="389">
        <f>(Z363/Y363)*100</f>
        <v>100</v>
      </c>
      <c r="AB363" s="403"/>
    </row>
    <row r="364" spans="1:28" s="403" customFormat="1" ht="30" customHeight="1">
      <c r="A364" s="405">
        <v>34</v>
      </c>
      <c r="B364" s="377" t="s">
        <v>112</v>
      </c>
      <c r="C364" s="400" t="s">
        <v>113</v>
      </c>
      <c r="D364" s="379">
        <v>260.05099999999999</v>
      </c>
      <c r="E364" s="380" t="s">
        <v>534</v>
      </c>
      <c r="F364" s="381" t="s">
        <v>48</v>
      </c>
      <c r="G364" s="121">
        <v>43191.305555555555</v>
      </c>
      <c r="H364" s="121">
        <v>43192.412499999999</v>
      </c>
      <c r="I364" s="381" t="s">
        <v>48</v>
      </c>
      <c r="J364" s="381" t="s">
        <v>48</v>
      </c>
      <c r="K364" s="381" t="s">
        <v>48</v>
      </c>
      <c r="L364" s="385">
        <f t="shared" ref="L364" si="366">IF(RIGHT(S364)="T",(+H364-G364),0)</f>
        <v>0</v>
      </c>
      <c r="M364" s="385">
        <f t="shared" ref="M364" si="367">IF(RIGHT(S364)="U",(+H364-G364),0)</f>
        <v>0</v>
      </c>
      <c r="N364" s="385">
        <f t="shared" ref="N364" si="368">IF(RIGHT(S364)="C",(+H364-G364),0)</f>
        <v>0</v>
      </c>
      <c r="O364" s="385">
        <f t="shared" ref="O364" si="369">IF(RIGHT(S364)="D",(+H364-G364),0)</f>
        <v>1.1069444444437977</v>
      </c>
      <c r="P364" s="381"/>
      <c r="Q364" s="381"/>
      <c r="R364" s="381"/>
      <c r="S364" s="11" t="s">
        <v>51</v>
      </c>
      <c r="T364" s="140" t="s">
        <v>1272</v>
      </c>
      <c r="U364" s="406"/>
      <c r="V364" s="399"/>
      <c r="W364" s="399"/>
      <c r="X364" s="399"/>
      <c r="Y364" s="399"/>
      <c r="Z364" s="389"/>
      <c r="AA364" s="399"/>
    </row>
    <row r="365" spans="1:28" s="403" customFormat="1" ht="30" customHeight="1">
      <c r="A365" s="405"/>
      <c r="B365" s="377"/>
      <c r="C365" s="400"/>
      <c r="D365" s="379"/>
      <c r="E365" s="380"/>
      <c r="F365" s="381"/>
      <c r="G365" s="121">
        <v>43201.3</v>
      </c>
      <c r="H365" s="121">
        <v>43201.830555555556</v>
      </c>
      <c r="I365" s="381"/>
      <c r="J365" s="381"/>
      <c r="K365" s="381"/>
      <c r="L365" s="385">
        <f t="shared" ref="L365:L381" si="370">IF(RIGHT(S365)="T",(+H365-G365),0)</f>
        <v>0</v>
      </c>
      <c r="M365" s="385">
        <f t="shared" ref="M365:M381" si="371">IF(RIGHT(S365)="U",(+H365-G365),0)</f>
        <v>0</v>
      </c>
      <c r="N365" s="385">
        <f t="shared" ref="N365:N381" si="372">IF(RIGHT(S365)="C",(+H365-G365),0)</f>
        <v>0</v>
      </c>
      <c r="O365" s="385">
        <f t="shared" ref="O365:O381" si="373">IF(RIGHT(S365)="D",(+H365-G365),0)</f>
        <v>0.53055555555329192</v>
      </c>
      <c r="P365" s="381"/>
      <c r="Q365" s="381"/>
      <c r="R365" s="381"/>
      <c r="S365" s="11" t="s">
        <v>51</v>
      </c>
      <c r="T365" s="140" t="s">
        <v>1288</v>
      </c>
      <c r="U365" s="406"/>
      <c r="V365" s="399"/>
      <c r="W365" s="399"/>
      <c r="X365" s="399"/>
      <c r="Y365" s="399"/>
      <c r="Z365" s="389"/>
      <c r="AA365" s="399"/>
    </row>
    <row r="366" spans="1:28" s="403" customFormat="1" ht="30" customHeight="1">
      <c r="A366" s="405"/>
      <c r="B366" s="377"/>
      <c r="C366" s="400"/>
      <c r="D366" s="379"/>
      <c r="E366" s="380"/>
      <c r="F366" s="381"/>
      <c r="G366" s="121">
        <v>43201.899305555555</v>
      </c>
      <c r="H366" s="121">
        <v>43207.466666666667</v>
      </c>
      <c r="I366" s="381"/>
      <c r="J366" s="381"/>
      <c r="K366" s="381"/>
      <c r="L366" s="385">
        <f t="shared" si="370"/>
        <v>0</v>
      </c>
      <c r="M366" s="385">
        <f t="shared" si="371"/>
        <v>0</v>
      </c>
      <c r="N366" s="385">
        <f t="shared" si="372"/>
        <v>0</v>
      </c>
      <c r="O366" s="385">
        <f t="shared" si="373"/>
        <v>5.5673611111124046</v>
      </c>
      <c r="P366" s="381"/>
      <c r="Q366" s="381"/>
      <c r="R366" s="381"/>
      <c r="S366" s="11" t="s">
        <v>51</v>
      </c>
      <c r="T366" s="140" t="s">
        <v>1290</v>
      </c>
      <c r="U366" s="406"/>
      <c r="V366" s="399"/>
      <c r="W366" s="399"/>
      <c r="X366" s="399"/>
      <c r="Y366" s="399"/>
      <c r="Z366" s="389"/>
      <c r="AA366" s="399"/>
    </row>
    <row r="367" spans="1:28" s="403" customFormat="1" ht="30" customHeight="1">
      <c r="A367" s="405"/>
      <c r="B367" s="377"/>
      <c r="C367" s="400"/>
      <c r="D367" s="379"/>
      <c r="E367" s="380"/>
      <c r="F367" s="381"/>
      <c r="G367" s="121">
        <v>43208.558333333334</v>
      </c>
      <c r="H367" s="121">
        <v>43209.363194444442</v>
      </c>
      <c r="I367" s="381"/>
      <c r="J367" s="381"/>
      <c r="K367" s="381"/>
      <c r="L367" s="385">
        <f t="shared" si="370"/>
        <v>0</v>
      </c>
      <c r="M367" s="385">
        <f t="shared" si="371"/>
        <v>0</v>
      </c>
      <c r="N367" s="385">
        <f t="shared" si="372"/>
        <v>0</v>
      </c>
      <c r="O367" s="385">
        <f t="shared" si="373"/>
        <v>0.80486111110803904</v>
      </c>
      <c r="P367" s="381"/>
      <c r="Q367" s="381"/>
      <c r="R367" s="381"/>
      <c r="S367" s="11" t="s">
        <v>51</v>
      </c>
      <c r="T367" s="140" t="s">
        <v>1278</v>
      </c>
      <c r="U367" s="406"/>
      <c r="V367" s="399"/>
      <c r="W367" s="399"/>
      <c r="X367" s="399"/>
      <c r="Y367" s="399"/>
      <c r="Z367" s="389"/>
      <c r="AA367" s="399"/>
    </row>
    <row r="368" spans="1:28" s="403" customFormat="1" ht="30" customHeight="1">
      <c r="A368" s="405"/>
      <c r="B368" s="377"/>
      <c r="C368" s="400"/>
      <c r="D368" s="379"/>
      <c r="E368" s="380"/>
      <c r="F368" s="381"/>
      <c r="G368" s="121">
        <v>43212.55</v>
      </c>
      <c r="H368" s="121">
        <v>43212.884722222225</v>
      </c>
      <c r="I368" s="381"/>
      <c r="J368" s="381"/>
      <c r="K368" s="381"/>
      <c r="L368" s="385">
        <f t="shared" si="370"/>
        <v>0</v>
      </c>
      <c r="M368" s="385">
        <f t="shared" si="371"/>
        <v>0</v>
      </c>
      <c r="N368" s="385">
        <f t="shared" si="372"/>
        <v>0</v>
      </c>
      <c r="O368" s="385">
        <f t="shared" si="373"/>
        <v>0.33472222222189885</v>
      </c>
      <c r="P368" s="381"/>
      <c r="Q368" s="381"/>
      <c r="R368" s="381"/>
      <c r="S368" s="11" t="s">
        <v>51</v>
      </c>
      <c r="T368" s="140" t="s">
        <v>1281</v>
      </c>
      <c r="U368" s="406"/>
      <c r="V368" s="399"/>
      <c r="W368" s="399"/>
      <c r="X368" s="399"/>
      <c r="Y368" s="399"/>
      <c r="Z368" s="389"/>
      <c r="AA368" s="399"/>
    </row>
    <row r="369" spans="1:27" s="403" customFormat="1" ht="30" customHeight="1">
      <c r="A369" s="405"/>
      <c r="B369" s="377"/>
      <c r="C369" s="400"/>
      <c r="D369" s="379"/>
      <c r="E369" s="380"/>
      <c r="F369" s="381"/>
      <c r="G369" s="121">
        <v>43214.29791666667</v>
      </c>
      <c r="H369" s="121">
        <v>43214.453472222223</v>
      </c>
      <c r="I369" s="381"/>
      <c r="J369" s="381"/>
      <c r="K369" s="381"/>
      <c r="L369" s="385">
        <f t="shared" si="370"/>
        <v>0</v>
      </c>
      <c r="M369" s="385">
        <f t="shared" si="371"/>
        <v>0</v>
      </c>
      <c r="N369" s="385">
        <f t="shared" si="372"/>
        <v>0</v>
      </c>
      <c r="O369" s="385">
        <f t="shared" si="373"/>
        <v>0.15555555555329192</v>
      </c>
      <c r="P369" s="381"/>
      <c r="Q369" s="381"/>
      <c r="R369" s="381"/>
      <c r="S369" s="11" t="s">
        <v>51</v>
      </c>
      <c r="T369" s="140" t="s">
        <v>1283</v>
      </c>
      <c r="U369" s="406"/>
      <c r="V369" s="399"/>
      <c r="W369" s="399"/>
      <c r="X369" s="399"/>
      <c r="Y369" s="399"/>
      <c r="Z369" s="389"/>
      <c r="AA369" s="399"/>
    </row>
    <row r="370" spans="1:27" s="403" customFormat="1" ht="30" customHeight="1">
      <c r="A370" s="405"/>
      <c r="B370" s="377"/>
      <c r="C370" s="400"/>
      <c r="D370" s="379"/>
      <c r="E370" s="380"/>
      <c r="F370" s="381"/>
      <c r="G370" s="121">
        <v>43218.293055555558</v>
      </c>
      <c r="H370" s="121">
        <v>43218.681250000001</v>
      </c>
      <c r="I370" s="381"/>
      <c r="J370" s="381"/>
      <c r="K370" s="381"/>
      <c r="L370" s="385">
        <f t="shared" si="370"/>
        <v>0</v>
      </c>
      <c r="M370" s="385">
        <f t="shared" si="371"/>
        <v>0</v>
      </c>
      <c r="N370" s="385">
        <f t="shared" si="372"/>
        <v>0</v>
      </c>
      <c r="O370" s="385">
        <f t="shared" si="373"/>
        <v>0.38819444444379769</v>
      </c>
      <c r="P370" s="381"/>
      <c r="Q370" s="381"/>
      <c r="R370" s="381"/>
      <c r="S370" s="11" t="s">
        <v>51</v>
      </c>
      <c r="T370" s="140" t="s">
        <v>1278</v>
      </c>
      <c r="U370" s="406"/>
      <c r="V370" s="399"/>
      <c r="W370" s="399"/>
      <c r="X370" s="399"/>
      <c r="Y370" s="399"/>
      <c r="Z370" s="389"/>
      <c r="AA370" s="399"/>
    </row>
    <row r="371" spans="1:27" s="403" customFormat="1" ht="30" customHeight="1">
      <c r="A371" s="405"/>
      <c r="B371" s="377"/>
      <c r="C371" s="400"/>
      <c r="D371" s="379"/>
      <c r="E371" s="380"/>
      <c r="F371" s="381"/>
      <c r="G371" s="121">
        <v>43219.743750000001</v>
      </c>
      <c r="H371" s="121">
        <v>43221.03125</v>
      </c>
      <c r="I371" s="381"/>
      <c r="J371" s="381"/>
      <c r="K371" s="381"/>
      <c r="L371" s="385">
        <f t="shared" si="370"/>
        <v>0</v>
      </c>
      <c r="M371" s="385">
        <f t="shared" si="371"/>
        <v>0</v>
      </c>
      <c r="N371" s="385">
        <f t="shared" si="372"/>
        <v>0</v>
      </c>
      <c r="O371" s="385">
        <f t="shared" si="373"/>
        <v>1.2874999999985448</v>
      </c>
      <c r="P371" s="381"/>
      <c r="Q371" s="381"/>
      <c r="R371" s="381"/>
      <c r="S371" s="11" t="s">
        <v>51</v>
      </c>
      <c r="T371" s="140" t="s">
        <v>1286</v>
      </c>
      <c r="U371" s="406"/>
      <c r="V371" s="399"/>
      <c r="W371" s="399"/>
      <c r="X371" s="399"/>
      <c r="Y371" s="399"/>
      <c r="Z371" s="389"/>
      <c r="AA371" s="399"/>
    </row>
    <row r="372" spans="1:27" s="403" customFormat="1" ht="30" customHeight="1">
      <c r="A372" s="405"/>
      <c r="B372" s="377"/>
      <c r="C372" s="400"/>
      <c r="D372" s="379"/>
      <c r="E372" s="380"/>
      <c r="F372" s="381"/>
      <c r="G372" s="382"/>
      <c r="H372" s="383"/>
      <c r="I372" s="381"/>
      <c r="J372" s="381"/>
      <c r="K372" s="381"/>
      <c r="L372" s="385">
        <f t="shared" si="370"/>
        <v>0</v>
      </c>
      <c r="M372" s="385">
        <f t="shared" si="371"/>
        <v>0</v>
      </c>
      <c r="N372" s="385">
        <f t="shared" si="372"/>
        <v>0</v>
      </c>
      <c r="O372" s="385">
        <f t="shared" si="373"/>
        <v>0</v>
      </c>
      <c r="P372" s="381"/>
      <c r="Q372" s="381"/>
      <c r="R372" s="381"/>
      <c r="S372" s="387"/>
      <c r="T372" s="388"/>
      <c r="U372" s="406"/>
      <c r="V372" s="399"/>
      <c r="W372" s="399"/>
      <c r="X372" s="399"/>
      <c r="Y372" s="399"/>
      <c r="Z372" s="389"/>
      <c r="AA372" s="399"/>
    </row>
    <row r="373" spans="1:27" s="403" customFormat="1" ht="30" customHeight="1">
      <c r="A373" s="405"/>
      <c r="B373" s="377"/>
      <c r="C373" s="400"/>
      <c r="D373" s="379"/>
      <c r="E373" s="380"/>
      <c r="F373" s="381"/>
      <c r="G373" s="383"/>
      <c r="H373" s="383"/>
      <c r="I373" s="381"/>
      <c r="J373" s="381"/>
      <c r="K373" s="381"/>
      <c r="L373" s="385">
        <f t="shared" si="370"/>
        <v>0</v>
      </c>
      <c r="M373" s="385">
        <f t="shared" si="371"/>
        <v>0</v>
      </c>
      <c r="N373" s="385">
        <f t="shared" si="372"/>
        <v>0</v>
      </c>
      <c r="O373" s="385">
        <f t="shared" si="373"/>
        <v>0</v>
      </c>
      <c r="P373" s="381"/>
      <c r="Q373" s="381"/>
      <c r="R373" s="381"/>
      <c r="S373" s="387"/>
      <c r="T373" s="388"/>
      <c r="U373" s="406"/>
      <c r="V373" s="399"/>
      <c r="W373" s="399"/>
      <c r="X373" s="399"/>
      <c r="Y373" s="399"/>
      <c r="Z373" s="389"/>
      <c r="AA373" s="399"/>
    </row>
    <row r="374" spans="1:27" s="403" customFormat="1" ht="30" customHeight="1">
      <c r="A374" s="405"/>
      <c r="B374" s="377"/>
      <c r="C374" s="400"/>
      <c r="D374" s="379"/>
      <c r="E374" s="380"/>
      <c r="F374" s="381"/>
      <c r="G374" s="382"/>
      <c r="H374" s="382"/>
      <c r="I374" s="381"/>
      <c r="J374" s="381"/>
      <c r="K374" s="381"/>
      <c r="L374" s="385">
        <f t="shared" si="370"/>
        <v>0</v>
      </c>
      <c r="M374" s="385">
        <f t="shared" si="371"/>
        <v>0</v>
      </c>
      <c r="N374" s="385">
        <f t="shared" si="372"/>
        <v>0</v>
      </c>
      <c r="O374" s="385">
        <f t="shared" si="373"/>
        <v>0</v>
      </c>
      <c r="P374" s="381"/>
      <c r="Q374" s="381"/>
      <c r="R374" s="381"/>
      <c r="S374" s="387"/>
      <c r="T374" s="388"/>
      <c r="U374" s="406"/>
      <c r="V374" s="399"/>
      <c r="W374" s="399"/>
      <c r="X374" s="399"/>
      <c r="Y374" s="399"/>
      <c r="Z374" s="389"/>
      <c r="AA374" s="399"/>
    </row>
    <row r="375" spans="1:27" s="403" customFormat="1" ht="30" customHeight="1">
      <c r="A375" s="405"/>
      <c r="B375" s="377"/>
      <c r="C375" s="400"/>
      <c r="D375" s="379"/>
      <c r="E375" s="380"/>
      <c r="F375" s="381"/>
      <c r="G375" s="382"/>
      <c r="H375" s="382"/>
      <c r="I375" s="381"/>
      <c r="J375" s="381"/>
      <c r="K375" s="381"/>
      <c r="L375" s="385">
        <f t="shared" si="370"/>
        <v>0</v>
      </c>
      <c r="M375" s="385">
        <f t="shared" si="371"/>
        <v>0</v>
      </c>
      <c r="N375" s="385">
        <f t="shared" si="372"/>
        <v>0</v>
      </c>
      <c r="O375" s="385">
        <f t="shared" si="373"/>
        <v>0</v>
      </c>
      <c r="P375" s="381"/>
      <c r="Q375" s="381"/>
      <c r="R375" s="381"/>
      <c r="S375" s="387"/>
      <c r="T375" s="388"/>
      <c r="U375" s="406"/>
      <c r="V375" s="399"/>
      <c r="W375" s="399"/>
      <c r="X375" s="399"/>
      <c r="Y375" s="399"/>
      <c r="Z375" s="389"/>
      <c r="AA375" s="399"/>
    </row>
    <row r="376" spans="1:27" s="403" customFormat="1" ht="30" customHeight="1">
      <c r="A376" s="405"/>
      <c r="B376" s="377"/>
      <c r="C376" s="400"/>
      <c r="D376" s="379"/>
      <c r="E376" s="380"/>
      <c r="F376" s="381"/>
      <c r="G376" s="382"/>
      <c r="H376" s="382"/>
      <c r="I376" s="381"/>
      <c r="J376" s="381"/>
      <c r="K376" s="381"/>
      <c r="L376" s="385">
        <f t="shared" si="370"/>
        <v>0</v>
      </c>
      <c r="M376" s="385">
        <f t="shared" si="371"/>
        <v>0</v>
      </c>
      <c r="N376" s="385">
        <f t="shared" si="372"/>
        <v>0</v>
      </c>
      <c r="O376" s="385">
        <f t="shared" si="373"/>
        <v>0</v>
      </c>
      <c r="P376" s="381"/>
      <c r="Q376" s="381"/>
      <c r="R376" s="381"/>
      <c r="S376" s="387"/>
      <c r="T376" s="388"/>
      <c r="U376" s="406"/>
      <c r="V376" s="399"/>
      <c r="W376" s="399"/>
      <c r="X376" s="399"/>
      <c r="Y376" s="399"/>
      <c r="Z376" s="389"/>
      <c r="AA376" s="399"/>
    </row>
    <row r="377" spans="1:27" s="403" customFormat="1" ht="30" customHeight="1">
      <c r="A377" s="405"/>
      <c r="B377" s="377"/>
      <c r="C377" s="400"/>
      <c r="D377" s="379"/>
      <c r="E377" s="380"/>
      <c r="F377" s="381"/>
      <c r="G377" s="392"/>
      <c r="H377" s="458"/>
      <c r="I377" s="381"/>
      <c r="J377" s="381"/>
      <c r="K377" s="381"/>
      <c r="L377" s="385">
        <f t="shared" si="370"/>
        <v>0</v>
      </c>
      <c r="M377" s="385">
        <f t="shared" si="371"/>
        <v>0</v>
      </c>
      <c r="N377" s="385">
        <f t="shared" si="372"/>
        <v>0</v>
      </c>
      <c r="O377" s="385">
        <f t="shared" si="373"/>
        <v>0</v>
      </c>
      <c r="P377" s="381"/>
      <c r="Q377" s="381"/>
      <c r="R377" s="381"/>
      <c r="S377" s="393"/>
      <c r="T377" s="407"/>
      <c r="U377" s="406"/>
      <c r="V377" s="399"/>
      <c r="W377" s="399"/>
      <c r="X377" s="399"/>
      <c r="Y377" s="399"/>
      <c r="Z377" s="389"/>
      <c r="AA377" s="399"/>
    </row>
    <row r="378" spans="1:27" s="403" customFormat="1" ht="30" customHeight="1">
      <c r="A378" s="405"/>
      <c r="B378" s="377"/>
      <c r="C378" s="400"/>
      <c r="D378" s="379"/>
      <c r="E378" s="380"/>
      <c r="F378" s="381"/>
      <c r="G378" s="392"/>
      <c r="H378" s="392"/>
      <c r="I378" s="381"/>
      <c r="J378" s="381"/>
      <c r="K378" s="381"/>
      <c r="L378" s="385">
        <f t="shared" si="370"/>
        <v>0</v>
      </c>
      <c r="M378" s="385">
        <f t="shared" si="371"/>
        <v>0</v>
      </c>
      <c r="N378" s="385">
        <f t="shared" si="372"/>
        <v>0</v>
      </c>
      <c r="O378" s="385">
        <f t="shared" si="373"/>
        <v>0</v>
      </c>
      <c r="P378" s="381"/>
      <c r="Q378" s="381"/>
      <c r="R378" s="381"/>
      <c r="S378" s="393"/>
      <c r="T378" s="407"/>
      <c r="U378" s="406"/>
      <c r="V378" s="399"/>
      <c r="W378" s="399"/>
      <c r="X378" s="399"/>
      <c r="Y378" s="399"/>
      <c r="Z378" s="389"/>
      <c r="AA378" s="399"/>
    </row>
    <row r="379" spans="1:27" s="403" customFormat="1" ht="30" customHeight="1">
      <c r="A379" s="405"/>
      <c r="B379" s="377"/>
      <c r="C379" s="400"/>
      <c r="D379" s="379"/>
      <c r="E379" s="380"/>
      <c r="F379" s="381"/>
      <c r="G379" s="392"/>
      <c r="H379" s="392"/>
      <c r="I379" s="381"/>
      <c r="J379" s="381"/>
      <c r="K379" s="381"/>
      <c r="L379" s="385">
        <f t="shared" si="370"/>
        <v>0</v>
      </c>
      <c r="M379" s="385">
        <f t="shared" si="371"/>
        <v>0</v>
      </c>
      <c r="N379" s="385">
        <f t="shared" si="372"/>
        <v>0</v>
      </c>
      <c r="O379" s="385">
        <f t="shared" si="373"/>
        <v>0</v>
      </c>
      <c r="P379" s="381"/>
      <c r="Q379" s="381"/>
      <c r="R379" s="381"/>
      <c r="S379" s="393"/>
      <c r="T379" s="407"/>
      <c r="U379" s="406"/>
      <c r="V379" s="399"/>
      <c r="W379" s="399"/>
      <c r="X379" s="399"/>
      <c r="Y379" s="399"/>
      <c r="Z379" s="389"/>
      <c r="AA379" s="399"/>
    </row>
    <row r="380" spans="1:27" s="403" customFormat="1" ht="30" customHeight="1">
      <c r="A380" s="405"/>
      <c r="B380" s="377"/>
      <c r="C380" s="400"/>
      <c r="D380" s="379"/>
      <c r="E380" s="380"/>
      <c r="F380" s="381"/>
      <c r="G380" s="392"/>
      <c r="H380" s="392"/>
      <c r="I380" s="381"/>
      <c r="J380" s="381"/>
      <c r="K380" s="381"/>
      <c r="L380" s="385">
        <f t="shared" si="370"/>
        <v>0</v>
      </c>
      <c r="M380" s="385">
        <f t="shared" si="371"/>
        <v>0</v>
      </c>
      <c r="N380" s="385">
        <f t="shared" si="372"/>
        <v>0</v>
      </c>
      <c r="O380" s="385">
        <f t="shared" si="373"/>
        <v>0</v>
      </c>
      <c r="P380" s="381"/>
      <c r="Q380" s="381"/>
      <c r="R380" s="381"/>
      <c r="S380" s="393"/>
      <c r="T380" s="407"/>
      <c r="U380" s="406"/>
      <c r="V380" s="399"/>
      <c r="W380" s="399"/>
      <c r="X380" s="399"/>
      <c r="Y380" s="399"/>
      <c r="Z380" s="389"/>
      <c r="AA380" s="399"/>
    </row>
    <row r="381" spans="1:27" s="403" customFormat="1" ht="30" customHeight="1">
      <c r="A381" s="405"/>
      <c r="B381" s="377"/>
      <c r="C381" s="400"/>
      <c r="D381" s="379"/>
      <c r="E381" s="380"/>
      <c r="F381" s="381"/>
      <c r="G381" s="392"/>
      <c r="H381" s="392"/>
      <c r="I381" s="381"/>
      <c r="J381" s="381"/>
      <c r="K381" s="381"/>
      <c r="L381" s="385">
        <f t="shared" si="370"/>
        <v>0</v>
      </c>
      <c r="M381" s="385">
        <f t="shared" si="371"/>
        <v>0</v>
      </c>
      <c r="N381" s="385">
        <f t="shared" si="372"/>
        <v>0</v>
      </c>
      <c r="O381" s="385">
        <f t="shared" si="373"/>
        <v>0</v>
      </c>
      <c r="P381" s="381"/>
      <c r="Q381" s="381"/>
      <c r="R381" s="381"/>
      <c r="S381" s="393"/>
      <c r="T381" s="407"/>
      <c r="U381" s="406"/>
      <c r="V381" s="399"/>
      <c r="W381" s="399"/>
      <c r="X381" s="399"/>
      <c r="Y381" s="399"/>
      <c r="Z381" s="389"/>
      <c r="AA381" s="399"/>
    </row>
    <row r="382" spans="1:27" s="403" customFormat="1" ht="30" customHeight="1">
      <c r="A382" s="405"/>
      <c r="B382" s="377"/>
      <c r="C382" s="400"/>
      <c r="D382" s="379"/>
      <c r="E382" s="380"/>
      <c r="F382" s="381"/>
      <c r="G382" s="392"/>
      <c r="H382" s="392"/>
      <c r="I382" s="381"/>
      <c r="J382" s="381"/>
      <c r="K382" s="381"/>
      <c r="L382" s="385">
        <f t="shared" ref="L382:L384" si="374">IF(RIGHT(S382)="T",(+H382-G382),0)</f>
        <v>0</v>
      </c>
      <c r="M382" s="385">
        <f t="shared" ref="M382:M384" si="375">IF(RIGHT(S382)="U",(+H382-G382),0)</f>
        <v>0</v>
      </c>
      <c r="N382" s="385">
        <f t="shared" ref="N382:N384" si="376">IF(RIGHT(S382)="C",(+H382-G382),0)</f>
        <v>0</v>
      </c>
      <c r="O382" s="385">
        <f t="shared" ref="O382:O384" si="377">IF(RIGHT(S382)="D",(+H382-G382),0)</f>
        <v>0</v>
      </c>
      <c r="P382" s="381"/>
      <c r="Q382" s="381"/>
      <c r="R382" s="381"/>
      <c r="S382" s="393"/>
      <c r="T382" s="407"/>
      <c r="U382" s="406"/>
      <c r="V382" s="399"/>
      <c r="W382" s="399"/>
      <c r="X382" s="399"/>
      <c r="Y382" s="399"/>
      <c r="Z382" s="389"/>
      <c r="AA382" s="399"/>
    </row>
    <row r="383" spans="1:27" s="403" customFormat="1" ht="30" customHeight="1">
      <c r="A383" s="405"/>
      <c r="B383" s="377"/>
      <c r="C383" s="400"/>
      <c r="D383" s="379"/>
      <c r="E383" s="380"/>
      <c r="F383" s="381"/>
      <c r="G383" s="408"/>
      <c r="H383" s="408"/>
      <c r="I383" s="381"/>
      <c r="J383" s="381"/>
      <c r="K383" s="381"/>
      <c r="L383" s="385">
        <f t="shared" si="374"/>
        <v>0</v>
      </c>
      <c r="M383" s="385">
        <f t="shared" si="375"/>
        <v>0</v>
      </c>
      <c r="N383" s="385">
        <f t="shared" si="376"/>
        <v>0</v>
      </c>
      <c r="O383" s="385">
        <f t="shared" si="377"/>
        <v>0</v>
      </c>
      <c r="P383" s="381"/>
      <c r="Q383" s="381"/>
      <c r="R383" s="381"/>
      <c r="S383" s="409"/>
      <c r="T383" s="410"/>
      <c r="U383" s="406"/>
      <c r="V383" s="399"/>
      <c r="W383" s="399"/>
      <c r="X383" s="399"/>
      <c r="Y383" s="399"/>
      <c r="Z383" s="389"/>
      <c r="AA383" s="399"/>
    </row>
    <row r="384" spans="1:27" s="403" customFormat="1" ht="30" customHeight="1">
      <c r="A384" s="405"/>
      <c r="B384" s="377"/>
      <c r="C384" s="400"/>
      <c r="D384" s="379"/>
      <c r="E384" s="380"/>
      <c r="F384" s="381"/>
      <c r="G384" s="408"/>
      <c r="H384" s="408"/>
      <c r="I384" s="381"/>
      <c r="J384" s="381"/>
      <c r="K384" s="381"/>
      <c r="L384" s="385">
        <f t="shared" si="374"/>
        <v>0</v>
      </c>
      <c r="M384" s="385">
        <f t="shared" si="375"/>
        <v>0</v>
      </c>
      <c r="N384" s="385">
        <f t="shared" si="376"/>
        <v>0</v>
      </c>
      <c r="O384" s="385">
        <f t="shared" si="377"/>
        <v>0</v>
      </c>
      <c r="P384" s="381"/>
      <c r="Q384" s="381"/>
      <c r="R384" s="381"/>
      <c r="S384" s="409"/>
      <c r="T384" s="410"/>
      <c r="U384" s="406"/>
      <c r="V384" s="399"/>
      <c r="W384" s="399"/>
      <c r="X384" s="399"/>
      <c r="Y384" s="399"/>
      <c r="Z384" s="389"/>
      <c r="AA384" s="399"/>
    </row>
    <row r="385" spans="1:44" s="403" customFormat="1" ht="30" customHeight="1">
      <c r="A385" s="405"/>
      <c r="B385" s="377"/>
      <c r="C385" s="400"/>
      <c r="D385" s="379"/>
      <c r="E385" s="380"/>
      <c r="F385" s="381"/>
      <c r="G385" s="408"/>
      <c r="H385" s="408"/>
      <c r="I385" s="381"/>
      <c r="J385" s="381"/>
      <c r="K385" s="381"/>
      <c r="L385" s="385">
        <f t="shared" ref="L385:L387" si="378">IF(RIGHT(S385)="T",(+H385-G385),0)</f>
        <v>0</v>
      </c>
      <c r="M385" s="385">
        <f t="shared" ref="M385:M387" si="379">IF(RIGHT(S385)="U",(+H385-G385),0)</f>
        <v>0</v>
      </c>
      <c r="N385" s="385">
        <f t="shared" ref="N385:N387" si="380">IF(RIGHT(S385)="C",(+H385-G385),0)</f>
        <v>0</v>
      </c>
      <c r="O385" s="385">
        <f t="shared" ref="O385:O387" si="381">IF(RIGHT(S385)="D",(+H385-G385),0)</f>
        <v>0</v>
      </c>
      <c r="P385" s="381"/>
      <c r="Q385" s="381"/>
      <c r="R385" s="381"/>
      <c r="S385" s="409"/>
      <c r="T385" s="410"/>
      <c r="U385" s="406"/>
      <c r="V385" s="399"/>
      <c r="W385" s="399"/>
      <c r="X385" s="399"/>
      <c r="Y385" s="399"/>
      <c r="Z385" s="389"/>
      <c r="AA385" s="399"/>
    </row>
    <row r="386" spans="1:44" s="403" customFormat="1" ht="30" customHeight="1">
      <c r="A386" s="405"/>
      <c r="B386" s="377"/>
      <c r="C386" s="400"/>
      <c r="D386" s="379"/>
      <c r="E386" s="380"/>
      <c r="F386" s="381"/>
      <c r="G386" s="408"/>
      <c r="H386" s="408"/>
      <c r="I386" s="381"/>
      <c r="J386" s="381"/>
      <c r="K386" s="381"/>
      <c r="L386" s="385">
        <f t="shared" si="378"/>
        <v>0</v>
      </c>
      <c r="M386" s="385">
        <f t="shared" si="379"/>
        <v>0</v>
      </c>
      <c r="N386" s="385">
        <f t="shared" si="380"/>
        <v>0</v>
      </c>
      <c r="O386" s="385">
        <f t="shared" si="381"/>
        <v>0</v>
      </c>
      <c r="P386" s="381"/>
      <c r="Q386" s="381"/>
      <c r="R386" s="381"/>
      <c r="S386" s="409"/>
      <c r="T386" s="410"/>
      <c r="U386" s="406"/>
      <c r="V386" s="399"/>
      <c r="W386" s="399"/>
      <c r="X386" s="399"/>
      <c r="Y386" s="399"/>
      <c r="Z386" s="389"/>
      <c r="AA386" s="399"/>
    </row>
    <row r="387" spans="1:44" s="403" customFormat="1" ht="30" customHeight="1">
      <c r="A387" s="405"/>
      <c r="B387" s="377"/>
      <c r="C387" s="400"/>
      <c r="D387" s="379"/>
      <c r="E387" s="380"/>
      <c r="F387" s="381" t="s">
        <v>48</v>
      </c>
      <c r="G387" s="408"/>
      <c r="H387" s="408"/>
      <c r="I387" s="381" t="s">
        <v>48</v>
      </c>
      <c r="J387" s="381" t="s">
        <v>48</v>
      </c>
      <c r="K387" s="381" t="s">
        <v>48</v>
      </c>
      <c r="L387" s="385">
        <f t="shared" si="378"/>
        <v>0</v>
      </c>
      <c r="M387" s="385">
        <f t="shared" si="379"/>
        <v>0</v>
      </c>
      <c r="N387" s="385">
        <f t="shared" si="380"/>
        <v>0</v>
      </c>
      <c r="O387" s="385">
        <f t="shared" si="381"/>
        <v>0</v>
      </c>
      <c r="P387" s="381"/>
      <c r="Q387" s="381"/>
      <c r="R387" s="381"/>
      <c r="S387" s="409"/>
      <c r="T387" s="410"/>
      <c r="U387" s="406"/>
      <c r="V387" s="399"/>
      <c r="W387" s="399"/>
      <c r="X387" s="399"/>
      <c r="Y387" s="399"/>
      <c r="Z387" s="389"/>
      <c r="AA387" s="399"/>
    </row>
    <row r="388" spans="1:44" s="404" customFormat="1" ht="30" customHeight="1">
      <c r="A388" s="398"/>
      <c r="B388" s="399"/>
      <c r="C388" s="400" t="s">
        <v>52</v>
      </c>
      <c r="D388" s="399"/>
      <c r="E388" s="380"/>
      <c r="F388" s="381" t="s">
        <v>48</v>
      </c>
      <c r="G388" s="413"/>
      <c r="H388" s="413"/>
      <c r="I388" s="381" t="s">
        <v>48</v>
      </c>
      <c r="J388" s="381" t="s">
        <v>48</v>
      </c>
      <c r="K388" s="381" t="s">
        <v>48</v>
      </c>
      <c r="L388" s="385">
        <f>SUM(L364:L387)</f>
        <v>0</v>
      </c>
      <c r="M388" s="385">
        <f>SUM(M364:M387)</f>
        <v>0</v>
      </c>
      <c r="N388" s="385">
        <f>SUM(N364:N387)</f>
        <v>0</v>
      </c>
      <c r="O388" s="385">
        <f>SUM(O364:O387)</f>
        <v>10.175694444435067</v>
      </c>
      <c r="P388" s="381"/>
      <c r="Q388" s="381"/>
      <c r="R388" s="381"/>
      <c r="S388" s="399"/>
      <c r="T388" s="415"/>
      <c r="U388" s="399"/>
      <c r="V388" s="389">
        <f>$AB$11-((N388*24))</f>
        <v>720</v>
      </c>
      <c r="W388" s="380">
        <v>469</v>
      </c>
      <c r="X388" s="379">
        <v>260.05099999999999</v>
      </c>
      <c r="Y388" s="390">
        <f>W388*X388</f>
        <v>121963.91899999999</v>
      </c>
      <c r="Z388" s="389">
        <f>(Y388*(V388-L388*24))/V388</f>
        <v>121963.91899999999</v>
      </c>
      <c r="AA388" s="389">
        <f>(Z388/Y388)*100</f>
        <v>100</v>
      </c>
      <c r="AB388" s="403"/>
    </row>
    <row r="389" spans="1:44" s="403" customFormat="1" ht="30" customHeight="1">
      <c r="A389" s="405">
        <v>35</v>
      </c>
      <c r="B389" s="377" t="s">
        <v>114</v>
      </c>
      <c r="C389" s="400" t="s">
        <v>115</v>
      </c>
      <c r="D389" s="379">
        <v>45.94</v>
      </c>
      <c r="E389" s="380" t="s">
        <v>534</v>
      </c>
      <c r="F389" s="381" t="s">
        <v>48</v>
      </c>
      <c r="G389" s="392"/>
      <c r="H389" s="392"/>
      <c r="I389" s="381" t="s">
        <v>48</v>
      </c>
      <c r="J389" s="381" t="s">
        <v>48</v>
      </c>
      <c r="K389" s="381" t="s">
        <v>48</v>
      </c>
      <c r="L389" s="385">
        <f t="shared" ref="L389" si="382">IF(RIGHT(S389)="T",(+H389-G389),0)</f>
        <v>0</v>
      </c>
      <c r="M389" s="385">
        <f t="shared" ref="M389" si="383">IF(RIGHT(S389)="U",(+H389-G389),0)</f>
        <v>0</v>
      </c>
      <c r="N389" s="385">
        <f t="shared" ref="N389" si="384">IF(RIGHT(S389)="C",(+H389-G389),0)</f>
        <v>0</v>
      </c>
      <c r="O389" s="385">
        <f t="shared" ref="O389" si="385">IF(RIGHT(S389)="D",(+H389-G389),0)</f>
        <v>0</v>
      </c>
      <c r="P389" s="381"/>
      <c r="Q389" s="381"/>
      <c r="R389" s="381"/>
      <c r="S389" s="393"/>
      <c r="T389" s="394"/>
      <c r="U389" s="406"/>
      <c r="V389" s="399"/>
      <c r="W389" s="399"/>
      <c r="X389" s="399"/>
      <c r="Y389" s="399"/>
      <c r="Z389" s="389"/>
      <c r="AA389" s="399"/>
    </row>
    <row r="390" spans="1:44" s="403" customFormat="1" ht="30" customHeight="1">
      <c r="A390" s="405"/>
      <c r="B390" s="377"/>
      <c r="C390" s="400"/>
      <c r="D390" s="379"/>
      <c r="E390" s="380"/>
      <c r="F390" s="381"/>
      <c r="G390" s="392"/>
      <c r="H390" s="392"/>
      <c r="I390" s="381"/>
      <c r="J390" s="381"/>
      <c r="K390" s="381"/>
      <c r="L390" s="385">
        <f t="shared" ref="L390:L394" si="386">IF(RIGHT(S390)="T",(+H390-G390),0)</f>
        <v>0</v>
      </c>
      <c r="M390" s="385">
        <f t="shared" ref="M390:M394" si="387">IF(RIGHT(S390)="U",(+H390-G390),0)</f>
        <v>0</v>
      </c>
      <c r="N390" s="385">
        <f t="shared" ref="N390:N394" si="388">IF(RIGHT(S390)="C",(+H390-G390),0)</f>
        <v>0</v>
      </c>
      <c r="O390" s="385">
        <f t="shared" ref="O390:O394" si="389">IF(RIGHT(S390)="D",(+H390-G390),0)</f>
        <v>0</v>
      </c>
      <c r="P390" s="381"/>
      <c r="Q390" s="381"/>
      <c r="R390" s="381"/>
      <c r="S390" s="393"/>
      <c r="T390" s="394"/>
      <c r="U390" s="406"/>
      <c r="V390" s="399"/>
      <c r="W390" s="399"/>
      <c r="X390" s="399"/>
      <c r="Y390" s="399"/>
      <c r="Z390" s="389"/>
      <c r="AA390" s="399"/>
    </row>
    <row r="391" spans="1:44" s="403" customFormat="1" ht="30" customHeight="1">
      <c r="A391" s="405"/>
      <c r="B391" s="377"/>
      <c r="C391" s="400"/>
      <c r="D391" s="379"/>
      <c r="E391" s="380"/>
      <c r="F391" s="381"/>
      <c r="G391" s="392"/>
      <c r="H391" s="392"/>
      <c r="I391" s="381"/>
      <c r="J391" s="381"/>
      <c r="K391" s="381"/>
      <c r="L391" s="385">
        <f t="shared" si="386"/>
        <v>0</v>
      </c>
      <c r="M391" s="385">
        <f t="shared" si="387"/>
        <v>0</v>
      </c>
      <c r="N391" s="385">
        <f t="shared" si="388"/>
        <v>0</v>
      </c>
      <c r="O391" s="385">
        <f t="shared" si="389"/>
        <v>0</v>
      </c>
      <c r="P391" s="381"/>
      <c r="Q391" s="381"/>
      <c r="R391" s="381"/>
      <c r="S391" s="393"/>
      <c r="T391" s="394"/>
      <c r="U391" s="406"/>
      <c r="V391" s="399"/>
      <c r="W391" s="399"/>
      <c r="X391" s="399"/>
      <c r="Y391" s="399"/>
      <c r="Z391" s="389"/>
      <c r="AA391" s="399"/>
    </row>
    <row r="392" spans="1:44" s="403" customFormat="1" ht="30" customHeight="1">
      <c r="A392" s="405"/>
      <c r="B392" s="377"/>
      <c r="C392" s="400"/>
      <c r="D392" s="379"/>
      <c r="E392" s="380"/>
      <c r="F392" s="381"/>
      <c r="G392" s="392"/>
      <c r="H392" s="392"/>
      <c r="I392" s="381"/>
      <c r="J392" s="381"/>
      <c r="K392" s="381"/>
      <c r="L392" s="385">
        <f t="shared" si="386"/>
        <v>0</v>
      </c>
      <c r="M392" s="385">
        <f t="shared" si="387"/>
        <v>0</v>
      </c>
      <c r="N392" s="385">
        <f t="shared" si="388"/>
        <v>0</v>
      </c>
      <c r="O392" s="385">
        <f t="shared" si="389"/>
        <v>0</v>
      </c>
      <c r="P392" s="381"/>
      <c r="Q392" s="381"/>
      <c r="R392" s="381"/>
      <c r="S392" s="393"/>
      <c r="T392" s="394"/>
      <c r="U392" s="406"/>
      <c r="V392" s="399"/>
      <c r="W392" s="399"/>
      <c r="X392" s="399"/>
      <c r="Y392" s="399"/>
      <c r="Z392" s="389"/>
      <c r="AA392" s="399"/>
    </row>
    <row r="393" spans="1:44" s="403" customFormat="1" ht="30" customHeight="1">
      <c r="A393" s="405"/>
      <c r="B393" s="377"/>
      <c r="C393" s="400"/>
      <c r="D393" s="379"/>
      <c r="E393" s="380"/>
      <c r="F393" s="381"/>
      <c r="G393" s="392"/>
      <c r="H393" s="392"/>
      <c r="I393" s="381"/>
      <c r="J393" s="381"/>
      <c r="K393" s="381"/>
      <c r="L393" s="385">
        <f t="shared" si="386"/>
        <v>0</v>
      </c>
      <c r="M393" s="385">
        <f t="shared" si="387"/>
        <v>0</v>
      </c>
      <c r="N393" s="385">
        <f t="shared" si="388"/>
        <v>0</v>
      </c>
      <c r="O393" s="385">
        <f t="shared" si="389"/>
        <v>0</v>
      </c>
      <c r="P393" s="381"/>
      <c r="Q393" s="381"/>
      <c r="R393" s="381"/>
      <c r="S393" s="393"/>
      <c r="T393" s="394"/>
      <c r="U393" s="406"/>
      <c r="V393" s="399"/>
      <c r="W393" s="399"/>
      <c r="X393" s="399"/>
      <c r="Y393" s="399"/>
      <c r="Z393" s="389"/>
      <c r="AA393" s="399"/>
    </row>
    <row r="394" spans="1:44" s="403" customFormat="1" ht="30" customHeight="1">
      <c r="A394" s="405"/>
      <c r="B394" s="377"/>
      <c r="C394" s="400"/>
      <c r="D394" s="379"/>
      <c r="E394" s="380"/>
      <c r="F394" s="381"/>
      <c r="G394" s="411"/>
      <c r="H394" s="411"/>
      <c r="I394" s="381"/>
      <c r="J394" s="381"/>
      <c r="K394" s="381"/>
      <c r="L394" s="385">
        <f t="shared" si="386"/>
        <v>0</v>
      </c>
      <c r="M394" s="385">
        <f t="shared" si="387"/>
        <v>0</v>
      </c>
      <c r="N394" s="385">
        <f t="shared" si="388"/>
        <v>0</v>
      </c>
      <c r="O394" s="385">
        <f t="shared" si="389"/>
        <v>0</v>
      </c>
      <c r="P394" s="381"/>
      <c r="Q394" s="381"/>
      <c r="R394" s="381"/>
      <c r="S394" s="362"/>
      <c r="T394" s="471"/>
      <c r="U394" s="406"/>
      <c r="V394" s="399"/>
      <c r="W394" s="399"/>
      <c r="X394" s="399"/>
      <c r="Y394" s="399"/>
      <c r="Z394" s="389"/>
      <c r="AA394" s="399"/>
    </row>
    <row r="395" spans="1:44" s="404" customFormat="1" ht="30" customHeight="1">
      <c r="A395" s="398"/>
      <c r="B395" s="399"/>
      <c r="C395" s="400" t="s">
        <v>52</v>
      </c>
      <c r="D395" s="399"/>
      <c r="E395" s="380"/>
      <c r="F395" s="381" t="s">
        <v>48</v>
      </c>
      <c r="G395" s="413"/>
      <c r="H395" s="413"/>
      <c r="I395" s="381" t="s">
        <v>48</v>
      </c>
      <c r="J395" s="381" t="s">
        <v>48</v>
      </c>
      <c r="K395" s="381" t="s">
        <v>48</v>
      </c>
      <c r="L395" s="385">
        <f>SUM(L389:L394)</f>
        <v>0</v>
      </c>
      <c r="M395" s="385">
        <f>SUM(M389:M394)</f>
        <v>0</v>
      </c>
      <c r="N395" s="385">
        <f>SUM(N389:N394)</f>
        <v>0</v>
      </c>
      <c r="O395" s="385">
        <f>SUM(O389:O394)</f>
        <v>0</v>
      </c>
      <c r="P395" s="381"/>
      <c r="Q395" s="381"/>
      <c r="R395" s="381"/>
      <c r="S395" s="399"/>
      <c r="T395" s="415"/>
      <c r="U395" s="399"/>
      <c r="V395" s="389">
        <f>$AB$11-((N395*24))</f>
        <v>720</v>
      </c>
      <c r="W395" s="380">
        <v>515</v>
      </c>
      <c r="X395" s="379">
        <v>45.94</v>
      </c>
      <c r="Y395" s="390">
        <f>W395*X395</f>
        <v>23659.1</v>
      </c>
      <c r="Z395" s="389">
        <f>(Y395*(V395-L395*24))/V395</f>
        <v>23659.1</v>
      </c>
      <c r="AA395" s="389">
        <f>(Z395/Y395)*100</f>
        <v>100</v>
      </c>
      <c r="AB395" s="403"/>
    </row>
    <row r="396" spans="1:44" ht="30" customHeight="1">
      <c r="A396" s="369">
        <v>36</v>
      </c>
      <c r="B396" s="372" t="s">
        <v>116</v>
      </c>
      <c r="C396" s="416" t="s">
        <v>117</v>
      </c>
      <c r="D396" s="379">
        <v>45.94</v>
      </c>
      <c r="E396" s="380" t="s">
        <v>534</v>
      </c>
      <c r="F396" s="381" t="s">
        <v>48</v>
      </c>
      <c r="G396" s="392"/>
      <c r="H396" s="392"/>
      <c r="I396" s="384"/>
      <c r="J396" s="384"/>
      <c r="K396" s="384"/>
      <c r="L396" s="385">
        <f t="shared" ref="L396" si="390">IF(RIGHT(S396)="T",(+H396-G396),0)</f>
        <v>0</v>
      </c>
      <c r="M396" s="385">
        <f t="shared" ref="M396" si="391">IF(RIGHT(S396)="U",(+H396-G396),0)</f>
        <v>0</v>
      </c>
      <c r="N396" s="385">
        <f t="shared" ref="N396" si="392">IF(RIGHT(S396)="C",(+H396-G396),0)</f>
        <v>0</v>
      </c>
      <c r="O396" s="385">
        <f t="shared" ref="O396" si="393">IF(RIGHT(S396)="D",(+H396-G396),0)</f>
        <v>0</v>
      </c>
      <c r="P396" s="386"/>
      <c r="Q396" s="386"/>
      <c r="R396" s="386"/>
      <c r="S396" s="393"/>
      <c r="T396" s="394"/>
      <c r="U396" s="386"/>
      <c r="V396" s="389"/>
      <c r="W396" s="389"/>
      <c r="X396" s="389"/>
      <c r="Y396" s="389"/>
      <c r="Z396" s="389"/>
      <c r="AA396" s="389"/>
      <c r="AB396" s="333"/>
      <c r="AC396" s="333"/>
      <c r="AD396" s="333"/>
      <c r="AE396" s="333"/>
      <c r="AF396" s="333"/>
      <c r="AG396" s="333"/>
      <c r="AH396" s="333"/>
      <c r="AI396" s="333"/>
      <c r="AJ396" s="333"/>
      <c r="AK396" s="333"/>
      <c r="AL396" s="333"/>
      <c r="AM396" s="333"/>
      <c r="AN396" s="333"/>
      <c r="AO396" s="333"/>
      <c r="AP396" s="333"/>
      <c r="AQ396" s="333"/>
      <c r="AR396" s="333"/>
    </row>
    <row r="397" spans="1:44" ht="30" customHeight="1">
      <c r="A397" s="369"/>
      <c r="B397" s="372"/>
      <c r="C397" s="416"/>
      <c r="D397" s="379"/>
      <c r="E397" s="380"/>
      <c r="F397" s="381"/>
      <c r="G397" s="392"/>
      <c r="H397" s="392"/>
      <c r="I397" s="384"/>
      <c r="J397" s="384"/>
      <c r="K397" s="384"/>
      <c r="L397" s="385">
        <f t="shared" ref="L397:L399" si="394">IF(RIGHT(S397)="T",(+H397-G397),0)</f>
        <v>0</v>
      </c>
      <c r="M397" s="385">
        <f t="shared" ref="M397:M399" si="395">IF(RIGHT(S397)="U",(+H397-G397),0)</f>
        <v>0</v>
      </c>
      <c r="N397" s="385">
        <f t="shared" ref="N397:N399" si="396">IF(RIGHT(S397)="C",(+H397-G397),0)</f>
        <v>0</v>
      </c>
      <c r="O397" s="385">
        <f t="shared" ref="O397:O399" si="397">IF(RIGHT(S397)="D",(+H397-G397),0)</f>
        <v>0</v>
      </c>
      <c r="P397" s="386"/>
      <c r="Q397" s="386"/>
      <c r="R397" s="386"/>
      <c r="S397" s="393"/>
      <c r="T397" s="394"/>
      <c r="U397" s="386"/>
      <c r="V397" s="389"/>
      <c r="W397" s="389"/>
      <c r="X397" s="389"/>
      <c r="Y397" s="389"/>
      <c r="Z397" s="389"/>
      <c r="AA397" s="389"/>
      <c r="AB397" s="333"/>
      <c r="AC397" s="333"/>
      <c r="AD397" s="333"/>
      <c r="AE397" s="333"/>
      <c r="AF397" s="333"/>
      <c r="AG397" s="333"/>
      <c r="AH397" s="333"/>
      <c r="AI397" s="333"/>
      <c r="AJ397" s="333"/>
      <c r="AK397" s="333"/>
      <c r="AL397" s="333"/>
      <c r="AM397" s="333"/>
      <c r="AN397" s="333"/>
      <c r="AO397" s="333"/>
      <c r="AP397" s="333"/>
      <c r="AQ397" s="333"/>
      <c r="AR397" s="333"/>
    </row>
    <row r="398" spans="1:44" ht="30" customHeight="1">
      <c r="A398" s="369"/>
      <c r="B398" s="372"/>
      <c r="C398" s="416"/>
      <c r="D398" s="379"/>
      <c r="E398" s="380"/>
      <c r="F398" s="381"/>
      <c r="G398" s="392"/>
      <c r="H398" s="392"/>
      <c r="I398" s="384"/>
      <c r="J398" s="384"/>
      <c r="K398" s="384"/>
      <c r="L398" s="385">
        <f t="shared" si="394"/>
        <v>0</v>
      </c>
      <c r="M398" s="385">
        <f t="shared" si="395"/>
        <v>0</v>
      </c>
      <c r="N398" s="385">
        <f t="shared" si="396"/>
        <v>0</v>
      </c>
      <c r="O398" s="385">
        <f t="shared" si="397"/>
        <v>0</v>
      </c>
      <c r="P398" s="386"/>
      <c r="Q398" s="386"/>
      <c r="R398" s="386"/>
      <c r="S398" s="393"/>
      <c r="T398" s="394"/>
      <c r="U398" s="386"/>
      <c r="V398" s="389"/>
      <c r="W398" s="389"/>
      <c r="X398" s="389"/>
      <c r="Y398" s="389"/>
      <c r="Z398" s="389"/>
      <c r="AA398" s="389"/>
      <c r="AB398" s="333"/>
      <c r="AC398" s="333"/>
      <c r="AD398" s="333"/>
      <c r="AE398" s="333"/>
      <c r="AF398" s="333"/>
      <c r="AG398" s="333"/>
      <c r="AH398" s="333"/>
      <c r="AI398" s="333"/>
      <c r="AJ398" s="333"/>
      <c r="AK398" s="333"/>
      <c r="AL398" s="333"/>
      <c r="AM398" s="333"/>
      <c r="AN398" s="333"/>
      <c r="AO398" s="333"/>
      <c r="AP398" s="333"/>
      <c r="AQ398" s="333"/>
      <c r="AR398" s="333"/>
    </row>
    <row r="399" spans="1:44" ht="30" customHeight="1">
      <c r="A399" s="369"/>
      <c r="B399" s="372"/>
      <c r="C399" s="416"/>
      <c r="D399" s="379"/>
      <c r="E399" s="380"/>
      <c r="F399" s="381"/>
      <c r="G399" s="392"/>
      <c r="H399" s="392"/>
      <c r="I399" s="384"/>
      <c r="J399" s="384"/>
      <c r="K399" s="384"/>
      <c r="L399" s="385">
        <f t="shared" si="394"/>
        <v>0</v>
      </c>
      <c r="M399" s="385">
        <f t="shared" si="395"/>
        <v>0</v>
      </c>
      <c r="N399" s="385">
        <f t="shared" si="396"/>
        <v>0</v>
      </c>
      <c r="O399" s="385">
        <f t="shared" si="397"/>
        <v>0</v>
      </c>
      <c r="P399" s="386"/>
      <c r="Q399" s="386"/>
      <c r="R399" s="386"/>
      <c r="S399" s="393"/>
      <c r="T399" s="394"/>
      <c r="U399" s="386"/>
      <c r="V399" s="389"/>
      <c r="W399" s="389"/>
      <c r="X399" s="389"/>
      <c r="Y399" s="389"/>
      <c r="Z399" s="389"/>
      <c r="AA399" s="389"/>
      <c r="AB399" s="333"/>
      <c r="AC399" s="333"/>
      <c r="AD399" s="333"/>
      <c r="AE399" s="333"/>
      <c r="AF399" s="333"/>
      <c r="AG399" s="333"/>
      <c r="AH399" s="333"/>
      <c r="AI399" s="333"/>
      <c r="AJ399" s="333"/>
      <c r="AK399" s="333"/>
      <c r="AL399" s="333"/>
      <c r="AM399" s="333"/>
      <c r="AN399" s="333"/>
      <c r="AO399" s="333"/>
      <c r="AP399" s="333"/>
      <c r="AQ399" s="333"/>
      <c r="AR399" s="333"/>
    </row>
    <row r="400" spans="1:44" s="404" customFormat="1" ht="30" customHeight="1">
      <c r="A400" s="398"/>
      <c r="B400" s="399"/>
      <c r="C400" s="400" t="s">
        <v>52</v>
      </c>
      <c r="D400" s="399"/>
      <c r="E400" s="380"/>
      <c r="F400" s="381" t="s">
        <v>48</v>
      </c>
      <c r="G400" s="413"/>
      <c r="H400" s="413"/>
      <c r="I400" s="381" t="s">
        <v>48</v>
      </c>
      <c r="J400" s="381" t="s">
        <v>48</v>
      </c>
      <c r="K400" s="381" t="s">
        <v>48</v>
      </c>
      <c r="L400" s="385">
        <f>SUM(L396:L399)</f>
        <v>0</v>
      </c>
      <c r="M400" s="385">
        <f t="shared" ref="M400:O400" si="398">SUM(M396:M399)</f>
        <v>0</v>
      </c>
      <c r="N400" s="385">
        <f t="shared" si="398"/>
        <v>0</v>
      </c>
      <c r="O400" s="385">
        <f t="shared" si="398"/>
        <v>0</v>
      </c>
      <c r="P400" s="381"/>
      <c r="Q400" s="381"/>
      <c r="R400" s="381"/>
      <c r="S400" s="399"/>
      <c r="T400" s="415"/>
      <c r="U400" s="399"/>
      <c r="V400" s="389">
        <f>$AB$11-((N400*24))</f>
        <v>720</v>
      </c>
      <c r="W400" s="380">
        <v>515</v>
      </c>
      <c r="X400" s="379">
        <v>45.94</v>
      </c>
      <c r="Y400" s="390">
        <f>W400*X400</f>
        <v>23659.1</v>
      </c>
      <c r="Z400" s="389">
        <f>(Y400*(V400-L400*24))/V400</f>
        <v>23659.1</v>
      </c>
      <c r="AA400" s="389">
        <f>(Z400/Y400)*100</f>
        <v>100</v>
      </c>
      <c r="AB400" s="403"/>
    </row>
    <row r="401" spans="1:44" ht="30" customHeight="1">
      <c r="A401" s="369">
        <v>37</v>
      </c>
      <c r="B401" s="372" t="s">
        <v>118</v>
      </c>
      <c r="C401" s="416" t="s">
        <v>119</v>
      </c>
      <c r="D401" s="379">
        <v>240</v>
      </c>
      <c r="E401" s="380" t="s">
        <v>534</v>
      </c>
      <c r="F401" s="381" t="s">
        <v>48</v>
      </c>
      <c r="G401" s="121">
        <v>43203.465277777781</v>
      </c>
      <c r="H401" s="121">
        <v>43203.481249999997</v>
      </c>
      <c r="I401" s="384"/>
      <c r="J401" s="384"/>
      <c r="K401" s="384"/>
      <c r="L401" s="385">
        <f>IF(RIGHT(S401)="T",(+H399-G399),0)</f>
        <v>0</v>
      </c>
      <c r="M401" s="385">
        <f>IF(RIGHT(S401)="U",(+H399-G399),0)</f>
        <v>0</v>
      </c>
      <c r="N401" s="385">
        <f>IF(RIGHT(S401)="C",(+H399-G399),0)</f>
        <v>0</v>
      </c>
      <c r="O401" s="385">
        <f>IF(RIGHT(S401)="D",(+H399-G399),0)</f>
        <v>0</v>
      </c>
      <c r="P401" s="386"/>
      <c r="Q401" s="386"/>
      <c r="R401" s="386"/>
      <c r="S401" s="11" t="s">
        <v>1093</v>
      </c>
      <c r="T401" s="138" t="s">
        <v>1293</v>
      </c>
      <c r="U401" s="386"/>
      <c r="V401" s="389"/>
      <c r="W401" s="380"/>
      <c r="X401" s="379"/>
      <c r="Y401" s="390"/>
      <c r="Z401" s="389"/>
      <c r="AA401" s="389"/>
      <c r="AB401" s="472"/>
      <c r="AD401" s="333"/>
      <c r="AE401" s="333"/>
      <c r="AF401" s="333"/>
      <c r="AG401" s="333"/>
      <c r="AH401" s="333"/>
      <c r="AI401" s="333"/>
      <c r="AJ401" s="333"/>
      <c r="AK401" s="333"/>
      <c r="AL401" s="333"/>
      <c r="AM401" s="333"/>
      <c r="AN401" s="333"/>
      <c r="AO401" s="333"/>
      <c r="AP401" s="333"/>
      <c r="AQ401" s="333"/>
      <c r="AR401" s="333"/>
    </row>
    <row r="402" spans="1:44" ht="30" customHeight="1">
      <c r="A402" s="369"/>
      <c r="B402" s="372"/>
      <c r="C402" s="416"/>
      <c r="D402" s="379"/>
      <c r="E402" s="380"/>
      <c r="F402" s="381"/>
      <c r="G402" s="383"/>
      <c r="H402" s="383"/>
      <c r="I402" s="384"/>
      <c r="J402" s="384"/>
      <c r="K402" s="384"/>
      <c r="L402" s="385">
        <f t="shared" ref="L402:L405" si="399">IF(RIGHT(S402)="T",(+H402-G402),0)</f>
        <v>0</v>
      </c>
      <c r="M402" s="385">
        <f t="shared" ref="M402:M405" si="400">IF(RIGHT(S402)="U",(+H402-G402),0)</f>
        <v>0</v>
      </c>
      <c r="N402" s="385">
        <f t="shared" ref="N402:N405" si="401">IF(RIGHT(S402)="C",(+H402-G402),0)</f>
        <v>0</v>
      </c>
      <c r="O402" s="385">
        <f t="shared" ref="O402:O405" si="402">IF(RIGHT(S402)="D",(+H402-G402),0)</f>
        <v>0</v>
      </c>
      <c r="P402" s="386"/>
      <c r="Q402" s="386"/>
      <c r="R402" s="386"/>
      <c r="S402" s="387"/>
      <c r="T402" s="388"/>
      <c r="U402" s="386"/>
      <c r="V402" s="389"/>
      <c r="W402" s="380"/>
      <c r="X402" s="379"/>
      <c r="Y402" s="390"/>
      <c r="Z402" s="389"/>
      <c r="AA402" s="389"/>
      <c r="AB402" s="472"/>
      <c r="AD402" s="333"/>
      <c r="AE402" s="333"/>
      <c r="AF402" s="333"/>
      <c r="AG402" s="333"/>
      <c r="AH402" s="333"/>
      <c r="AI402" s="333"/>
      <c r="AJ402" s="333"/>
      <c r="AK402" s="333"/>
      <c r="AL402" s="333"/>
      <c r="AM402" s="333"/>
      <c r="AN402" s="333"/>
      <c r="AO402" s="333"/>
      <c r="AP402" s="333"/>
      <c r="AQ402" s="333"/>
      <c r="AR402" s="333"/>
    </row>
    <row r="403" spans="1:44" ht="30" customHeight="1">
      <c r="A403" s="369"/>
      <c r="B403" s="372"/>
      <c r="C403" s="416"/>
      <c r="D403" s="379"/>
      <c r="E403" s="380"/>
      <c r="F403" s="381"/>
      <c r="G403" s="392"/>
      <c r="H403" s="392"/>
      <c r="I403" s="384"/>
      <c r="J403" s="384"/>
      <c r="K403" s="384"/>
      <c r="L403" s="385">
        <f t="shared" si="399"/>
        <v>0</v>
      </c>
      <c r="M403" s="385">
        <f t="shared" si="400"/>
        <v>0</v>
      </c>
      <c r="N403" s="385">
        <f t="shared" si="401"/>
        <v>0</v>
      </c>
      <c r="O403" s="385">
        <f t="shared" si="402"/>
        <v>0</v>
      </c>
      <c r="P403" s="386"/>
      <c r="Q403" s="386"/>
      <c r="R403" s="386"/>
      <c r="S403" s="393"/>
      <c r="T403" s="394"/>
      <c r="U403" s="386"/>
      <c r="V403" s="389"/>
      <c r="W403" s="380"/>
      <c r="X403" s="379"/>
      <c r="Y403" s="390"/>
      <c r="Z403" s="389"/>
      <c r="AA403" s="389"/>
      <c r="AB403" s="472"/>
      <c r="AD403" s="333"/>
      <c r="AE403" s="333"/>
      <c r="AF403" s="333"/>
      <c r="AG403" s="333"/>
      <c r="AH403" s="333"/>
      <c r="AI403" s="333"/>
      <c r="AJ403" s="333"/>
      <c r="AK403" s="333"/>
      <c r="AL403" s="333"/>
      <c r="AM403" s="333"/>
      <c r="AN403" s="333"/>
      <c r="AO403" s="333"/>
      <c r="AP403" s="333"/>
      <c r="AQ403" s="333"/>
      <c r="AR403" s="333"/>
    </row>
    <row r="404" spans="1:44" ht="30" customHeight="1">
      <c r="A404" s="369"/>
      <c r="B404" s="372"/>
      <c r="C404" s="416"/>
      <c r="D404" s="379"/>
      <c r="E404" s="380"/>
      <c r="F404" s="381"/>
      <c r="G404" s="392"/>
      <c r="H404" s="392"/>
      <c r="I404" s="384"/>
      <c r="J404" s="384"/>
      <c r="K404" s="384"/>
      <c r="L404" s="385">
        <f t="shared" si="399"/>
        <v>0</v>
      </c>
      <c r="M404" s="385">
        <f t="shared" si="400"/>
        <v>0</v>
      </c>
      <c r="N404" s="385">
        <f t="shared" si="401"/>
        <v>0</v>
      </c>
      <c r="O404" s="385">
        <f t="shared" si="402"/>
        <v>0</v>
      </c>
      <c r="P404" s="386"/>
      <c r="Q404" s="386"/>
      <c r="R404" s="386"/>
      <c r="S404" s="393"/>
      <c r="T404" s="394"/>
      <c r="U404" s="386"/>
      <c r="V404" s="389"/>
      <c r="W404" s="380"/>
      <c r="X404" s="379"/>
      <c r="Y404" s="390"/>
      <c r="Z404" s="389"/>
      <c r="AA404" s="389"/>
      <c r="AB404" s="472"/>
      <c r="AD404" s="333"/>
      <c r="AE404" s="333"/>
      <c r="AF404" s="333"/>
      <c r="AG404" s="333"/>
      <c r="AH404" s="333"/>
      <c r="AI404" s="333"/>
      <c r="AJ404" s="333"/>
      <c r="AK404" s="333"/>
      <c r="AL404" s="333"/>
      <c r="AM404" s="333"/>
      <c r="AN404" s="333"/>
      <c r="AO404" s="333"/>
      <c r="AP404" s="333"/>
      <c r="AQ404" s="333"/>
      <c r="AR404" s="333"/>
    </row>
    <row r="405" spans="1:44" ht="30" customHeight="1">
      <c r="A405" s="369"/>
      <c r="B405" s="372"/>
      <c r="C405" s="416"/>
      <c r="D405" s="379"/>
      <c r="E405" s="380"/>
      <c r="F405" s="381"/>
      <c r="G405" s="392"/>
      <c r="H405" s="392"/>
      <c r="I405" s="384"/>
      <c r="J405" s="384"/>
      <c r="K405" s="384"/>
      <c r="L405" s="385">
        <f t="shared" si="399"/>
        <v>0</v>
      </c>
      <c r="M405" s="385">
        <f t="shared" si="400"/>
        <v>0</v>
      </c>
      <c r="N405" s="385">
        <f t="shared" si="401"/>
        <v>0</v>
      </c>
      <c r="O405" s="385">
        <f t="shared" si="402"/>
        <v>0</v>
      </c>
      <c r="P405" s="386"/>
      <c r="Q405" s="386"/>
      <c r="R405" s="386"/>
      <c r="S405" s="393"/>
      <c r="T405" s="394"/>
      <c r="U405" s="386"/>
      <c r="V405" s="389"/>
      <c r="W405" s="380"/>
      <c r="X405" s="379"/>
      <c r="Y405" s="390"/>
      <c r="Z405" s="389"/>
      <c r="AA405" s="389"/>
      <c r="AB405" s="472"/>
      <c r="AD405" s="333"/>
      <c r="AE405" s="333"/>
      <c r="AF405" s="333"/>
      <c r="AG405" s="333"/>
      <c r="AH405" s="333"/>
      <c r="AI405" s="333"/>
      <c r="AJ405" s="333"/>
      <c r="AK405" s="333"/>
      <c r="AL405" s="333"/>
      <c r="AM405" s="333"/>
      <c r="AN405" s="333"/>
      <c r="AO405" s="333"/>
      <c r="AP405" s="333"/>
      <c r="AQ405" s="333"/>
      <c r="AR405" s="333"/>
    </row>
    <row r="406" spans="1:44" s="404" customFormat="1" ht="30" customHeight="1">
      <c r="A406" s="398"/>
      <c r="B406" s="399"/>
      <c r="C406" s="400" t="s">
        <v>52</v>
      </c>
      <c r="D406" s="399"/>
      <c r="E406" s="380"/>
      <c r="F406" s="381" t="s">
        <v>48</v>
      </c>
      <c r="G406" s="401"/>
      <c r="H406" s="401"/>
      <c r="I406" s="381" t="s">
        <v>48</v>
      </c>
      <c r="J406" s="381" t="s">
        <v>48</v>
      </c>
      <c r="K406" s="384"/>
      <c r="L406" s="385">
        <f>SUM(L401:L405)</f>
        <v>0</v>
      </c>
      <c r="M406" s="385">
        <f>SUM(M401:M405)</f>
        <v>0</v>
      </c>
      <c r="N406" s="385">
        <f>SUM(N401:N405)</f>
        <v>0</v>
      </c>
      <c r="O406" s="385">
        <f>SUM(O401:O405)</f>
        <v>0</v>
      </c>
      <c r="P406" s="381"/>
      <c r="Q406" s="381"/>
      <c r="R406" s="381"/>
      <c r="S406" s="399"/>
      <c r="T406" s="415"/>
      <c r="U406" s="399"/>
      <c r="V406" s="389">
        <f>$AB$11-((N406*24))</f>
        <v>720</v>
      </c>
      <c r="W406" s="380">
        <v>291</v>
      </c>
      <c r="X406" s="379">
        <v>240</v>
      </c>
      <c r="Y406" s="390">
        <f>W406*X406</f>
        <v>69840</v>
      </c>
      <c r="Z406" s="389">
        <f>(Y406*(V406-L406*24))/V406</f>
        <v>69840</v>
      </c>
      <c r="AA406" s="389">
        <f>(Z406/Y406)*100</f>
        <v>100</v>
      </c>
      <c r="AB406" s="403"/>
    </row>
    <row r="407" spans="1:44" ht="48.75" customHeight="1">
      <c r="A407" s="369">
        <v>38</v>
      </c>
      <c r="B407" s="372" t="s">
        <v>120</v>
      </c>
      <c r="C407" s="416" t="s">
        <v>121</v>
      </c>
      <c r="D407" s="379">
        <v>72.599999999999994</v>
      </c>
      <c r="E407" s="380" t="s">
        <v>534</v>
      </c>
      <c r="F407" s="381" t="s">
        <v>48</v>
      </c>
      <c r="G407" s="121">
        <v>43204.527777777781</v>
      </c>
      <c r="H407" s="121">
        <v>43204.855555555558</v>
      </c>
      <c r="I407" s="384"/>
      <c r="J407" s="384"/>
      <c r="K407" s="384"/>
      <c r="L407" s="385">
        <f>IF(RIGHT(S407)="T",(+H407-G407),0)</f>
        <v>0.32777777777664596</v>
      </c>
      <c r="M407" s="385">
        <f>IF(RIGHT(S407)="U",(+H407-G407),0)</f>
        <v>0</v>
      </c>
      <c r="N407" s="385">
        <f>IF(RIGHT(S407)="C",(+H407-G407),0)</f>
        <v>0</v>
      </c>
      <c r="O407" s="385">
        <f>IF(RIGHT(S407)="D",(+H407-G407),0)</f>
        <v>0</v>
      </c>
      <c r="P407" s="386"/>
      <c r="Q407" s="386"/>
      <c r="R407" s="386"/>
      <c r="S407" s="121" t="s">
        <v>1115</v>
      </c>
      <c r="T407" s="442" t="s">
        <v>1294</v>
      </c>
      <c r="U407" s="386"/>
      <c r="V407" s="389"/>
      <c r="W407" s="380"/>
      <c r="X407" s="379"/>
      <c r="Y407" s="390"/>
      <c r="Z407" s="389"/>
      <c r="AA407" s="389"/>
      <c r="AB407" s="472"/>
      <c r="AD407" s="333"/>
      <c r="AE407" s="333"/>
      <c r="AF407" s="333"/>
      <c r="AG407" s="333"/>
      <c r="AH407" s="333"/>
      <c r="AI407" s="333"/>
      <c r="AJ407" s="333"/>
      <c r="AK407" s="333"/>
      <c r="AL407" s="333"/>
      <c r="AM407" s="333"/>
      <c r="AN407" s="333"/>
      <c r="AO407" s="333"/>
      <c r="AP407" s="333"/>
      <c r="AQ407" s="333"/>
      <c r="AR407" s="333"/>
    </row>
    <row r="408" spans="1:44" ht="30" customHeight="1">
      <c r="A408" s="369"/>
      <c r="B408" s="372"/>
      <c r="C408" s="416"/>
      <c r="D408" s="379"/>
      <c r="E408" s="380"/>
      <c r="F408" s="381" t="s">
        <v>48</v>
      </c>
      <c r="G408" s="449"/>
      <c r="H408" s="449"/>
      <c r="I408" s="384"/>
      <c r="J408" s="384"/>
      <c r="K408" s="384"/>
      <c r="L408" s="385">
        <f>IF(RIGHT(S408)="T",(+H408-G408),0)</f>
        <v>0</v>
      </c>
      <c r="M408" s="385">
        <f>IF(RIGHT(S408)="U",(+H408-G408),0)</f>
        <v>0</v>
      </c>
      <c r="N408" s="385">
        <f>IF(RIGHT(S408)="C",(+H408-G408),0)</f>
        <v>0</v>
      </c>
      <c r="O408" s="385">
        <f>IF(RIGHT(S408)="D",(+H408-G408),0)</f>
        <v>0</v>
      </c>
      <c r="P408" s="386"/>
      <c r="Q408" s="386"/>
      <c r="R408" s="386"/>
      <c r="S408" s="362"/>
      <c r="T408" s="471"/>
      <c r="U408" s="386"/>
      <c r="V408" s="389"/>
      <c r="W408" s="380"/>
      <c r="X408" s="379"/>
      <c r="Y408" s="390"/>
      <c r="Z408" s="389"/>
      <c r="AA408" s="389"/>
      <c r="AB408" s="472"/>
      <c r="AD408" s="333"/>
      <c r="AE408" s="333"/>
      <c r="AF408" s="333"/>
      <c r="AG408" s="333"/>
      <c r="AH408" s="333"/>
      <c r="AI408" s="333"/>
      <c r="AJ408" s="333"/>
      <c r="AK408" s="333"/>
      <c r="AL408" s="333"/>
      <c r="AM408" s="333"/>
      <c r="AN408" s="333"/>
      <c r="AO408" s="333"/>
      <c r="AP408" s="333"/>
      <c r="AQ408" s="333"/>
      <c r="AR408" s="333"/>
    </row>
    <row r="409" spans="1:44" s="404" customFormat="1" ht="30" customHeight="1">
      <c r="A409" s="398"/>
      <c r="B409" s="399"/>
      <c r="C409" s="400" t="s">
        <v>52</v>
      </c>
      <c r="D409" s="399"/>
      <c r="E409" s="380"/>
      <c r="F409" s="381" t="s">
        <v>48</v>
      </c>
      <c r="G409" s="401"/>
      <c r="H409" s="401"/>
      <c r="I409" s="381" t="s">
        <v>48</v>
      </c>
      <c r="J409" s="381" t="s">
        <v>48</v>
      </c>
      <c r="K409" s="384"/>
      <c r="L409" s="385">
        <f t="shared" ref="L409" si="403">SUM(L407:L408)</f>
        <v>0.32777777777664596</v>
      </c>
      <c r="M409" s="385">
        <f>SUM(M407:M408)</f>
        <v>0</v>
      </c>
      <c r="N409" s="385">
        <f t="shared" ref="N409:O409" si="404">SUM(N407:N408)</f>
        <v>0</v>
      </c>
      <c r="O409" s="385">
        <f t="shared" si="404"/>
        <v>0</v>
      </c>
      <c r="P409" s="381"/>
      <c r="Q409" s="381"/>
      <c r="R409" s="381"/>
      <c r="S409" s="399"/>
      <c r="T409" s="415"/>
      <c r="U409" s="399"/>
      <c r="V409" s="389">
        <f>$AB$11-((N409*24))</f>
        <v>720</v>
      </c>
      <c r="W409" s="380">
        <v>515</v>
      </c>
      <c r="X409" s="379">
        <v>72.599999999999994</v>
      </c>
      <c r="Y409" s="390">
        <f>W409*X409</f>
        <v>37389</v>
      </c>
      <c r="Z409" s="389">
        <f>(Y409*(V409-L409*24))/V409</f>
        <v>36980.490555556964</v>
      </c>
      <c r="AA409" s="389">
        <f>(Z409/Y409)*100</f>
        <v>98.907407407411171</v>
      </c>
      <c r="AB409" s="403"/>
    </row>
    <row r="410" spans="1:44" s="403" customFormat="1" ht="30" customHeight="1">
      <c r="A410" s="405">
        <v>39</v>
      </c>
      <c r="B410" s="377" t="s">
        <v>122</v>
      </c>
      <c r="C410" s="400" t="s">
        <v>123</v>
      </c>
      <c r="D410" s="379">
        <v>73.2</v>
      </c>
      <c r="E410" s="380" t="s">
        <v>534</v>
      </c>
      <c r="F410" s="381" t="s">
        <v>48</v>
      </c>
      <c r="G410" s="392"/>
      <c r="H410" s="392"/>
      <c r="I410" s="381" t="s">
        <v>48</v>
      </c>
      <c r="J410" s="381" t="s">
        <v>48</v>
      </c>
      <c r="K410" s="384"/>
      <c r="L410" s="385">
        <f>IF(RIGHT(S410)="T",(+H410-G410),0)</f>
        <v>0</v>
      </c>
      <c r="M410" s="385">
        <f>IF(RIGHT(S410)="U",(+H410-G410),0)</f>
        <v>0</v>
      </c>
      <c r="N410" s="385">
        <f>IF(RIGHT(S410)="C",(+H410-G410),0)</f>
        <v>0</v>
      </c>
      <c r="O410" s="385">
        <f>IF(RIGHT(S410)="D",(+H410-G410),0)</f>
        <v>0</v>
      </c>
      <c r="P410" s="381"/>
      <c r="Q410" s="381"/>
      <c r="R410" s="381"/>
      <c r="S410" s="393"/>
      <c r="T410" s="394"/>
      <c r="U410" s="406"/>
      <c r="V410" s="399"/>
      <c r="W410" s="399"/>
      <c r="X410" s="399"/>
      <c r="Y410" s="399"/>
      <c r="Z410" s="389"/>
      <c r="AA410" s="399"/>
    </row>
    <row r="411" spans="1:44" s="403" customFormat="1" ht="30" customHeight="1">
      <c r="A411" s="405"/>
      <c r="B411" s="377"/>
      <c r="C411" s="400"/>
      <c r="D411" s="379"/>
      <c r="E411" s="380"/>
      <c r="F411" s="381"/>
      <c r="G411" s="449"/>
      <c r="H411" s="449"/>
      <c r="I411" s="381"/>
      <c r="J411" s="381"/>
      <c r="K411" s="384"/>
      <c r="L411" s="385">
        <f>IF(RIGHT(S411)="T",(+H411-G411),0)</f>
        <v>0</v>
      </c>
      <c r="M411" s="385">
        <f>IF(RIGHT(S411)="U",(+H411-G411),0)</f>
        <v>0</v>
      </c>
      <c r="N411" s="385">
        <f>IF(RIGHT(S411)="C",(+H411-G411),0)</f>
        <v>0</v>
      </c>
      <c r="O411" s="385">
        <f>IF(RIGHT(S411)="D",(+H411-G411),0)</f>
        <v>0</v>
      </c>
      <c r="P411" s="381"/>
      <c r="Q411" s="381"/>
      <c r="R411" s="381"/>
      <c r="S411" s="362"/>
      <c r="T411" s="471"/>
      <c r="U411" s="406"/>
      <c r="V411" s="399"/>
      <c r="W411" s="399"/>
      <c r="X411" s="399"/>
      <c r="Y411" s="399"/>
      <c r="Z411" s="389"/>
      <c r="AA411" s="399"/>
    </row>
    <row r="412" spans="1:44" s="404" customFormat="1" ht="30" customHeight="1">
      <c r="A412" s="398"/>
      <c r="B412" s="399"/>
      <c r="C412" s="400" t="s">
        <v>52</v>
      </c>
      <c r="D412" s="399"/>
      <c r="E412" s="380"/>
      <c r="F412" s="381" t="s">
        <v>48</v>
      </c>
      <c r="G412" s="401"/>
      <c r="H412" s="401"/>
      <c r="I412" s="381" t="s">
        <v>48</v>
      </c>
      <c r="J412" s="381" t="s">
        <v>48</v>
      </c>
      <c r="K412" s="384"/>
      <c r="L412" s="385">
        <f>SUM(L410:L411)</f>
        <v>0</v>
      </c>
      <c r="M412" s="385">
        <f t="shared" ref="M412:O412" si="405">SUM(M410:M411)</f>
        <v>0</v>
      </c>
      <c r="N412" s="385">
        <f t="shared" si="405"/>
        <v>0</v>
      </c>
      <c r="O412" s="385">
        <f t="shared" si="405"/>
        <v>0</v>
      </c>
      <c r="P412" s="381"/>
      <c r="Q412" s="381"/>
      <c r="R412" s="381"/>
      <c r="S412" s="399"/>
      <c r="T412" s="415"/>
      <c r="U412" s="399"/>
      <c r="V412" s="389">
        <f>$AB$11-((N412*24))</f>
        <v>720</v>
      </c>
      <c r="W412" s="380">
        <v>515</v>
      </c>
      <c r="X412" s="379">
        <v>73.2</v>
      </c>
      <c r="Y412" s="390">
        <f>W412*X412</f>
        <v>37698</v>
      </c>
      <c r="Z412" s="389">
        <f>(Y412*(V412-L412*24))/V412</f>
        <v>37698</v>
      </c>
      <c r="AA412" s="389">
        <f>(Z412/Y412)*100</f>
        <v>100</v>
      </c>
      <c r="AB412" s="403"/>
    </row>
    <row r="413" spans="1:44" s="403" customFormat="1" ht="70.5" customHeight="1">
      <c r="A413" s="405">
        <v>40</v>
      </c>
      <c r="B413" s="377" t="s">
        <v>124</v>
      </c>
      <c r="C413" s="400" t="s">
        <v>125</v>
      </c>
      <c r="D413" s="324">
        <v>385.69</v>
      </c>
      <c r="E413" s="380" t="s">
        <v>534</v>
      </c>
      <c r="F413" s="381" t="s">
        <v>48</v>
      </c>
      <c r="G413" s="121">
        <v>43203.104166666664</v>
      </c>
      <c r="H413" s="121">
        <v>43203.104166666664</v>
      </c>
      <c r="I413" s="381" t="s">
        <v>48</v>
      </c>
      <c r="J413" s="381" t="s">
        <v>48</v>
      </c>
      <c r="K413" s="384"/>
      <c r="L413" s="385">
        <f>IF(RIGHT(S413)="T",(+H413-G413),0)</f>
        <v>0</v>
      </c>
      <c r="M413" s="385">
        <f>IF(RIGHT(S413)="U",(+H413-G413),0)</f>
        <v>0</v>
      </c>
      <c r="N413" s="385">
        <f>IF(RIGHT(S413)="C",(+H413-G413),0)</f>
        <v>0</v>
      </c>
      <c r="O413" s="385">
        <f>IF(RIGHT(S413)="D",(+H413-G413),0)</f>
        <v>0</v>
      </c>
      <c r="P413" s="381"/>
      <c r="Q413" s="381"/>
      <c r="R413" s="381"/>
      <c r="S413" s="121" t="s">
        <v>482</v>
      </c>
      <c r="T413" s="442" t="s">
        <v>1296</v>
      </c>
      <c r="U413" s="406"/>
      <c r="V413" s="399"/>
      <c r="W413" s="399"/>
      <c r="X413" s="399"/>
      <c r="Y413" s="399"/>
      <c r="Z413" s="389"/>
      <c r="AA413" s="399"/>
    </row>
    <row r="414" spans="1:44" s="403" customFormat="1" ht="46.5" customHeight="1">
      <c r="A414" s="405"/>
      <c r="B414" s="377"/>
      <c r="C414" s="400"/>
      <c r="D414" s="324"/>
      <c r="E414" s="380"/>
      <c r="F414" s="381"/>
      <c r="G414" s="121">
        <v>43205.302777777775</v>
      </c>
      <c r="H414" s="121">
        <v>43214.853472222225</v>
      </c>
      <c r="I414" s="381"/>
      <c r="J414" s="381"/>
      <c r="K414" s="384"/>
      <c r="L414" s="385">
        <f t="shared" ref="L414:L425" si="406">IF(RIGHT(S414)="T",(+H414-G414),0)</f>
        <v>0</v>
      </c>
      <c r="M414" s="385">
        <f t="shared" ref="M414:M425" si="407">IF(RIGHT(S414)="U",(+H414-G414),0)</f>
        <v>0</v>
      </c>
      <c r="N414" s="385">
        <f t="shared" ref="N414:N425" si="408">IF(RIGHT(S414)="C",(+H414-G414),0)</f>
        <v>0</v>
      </c>
      <c r="O414" s="385">
        <f t="shared" ref="O414:O425" si="409">IF(RIGHT(S414)="D",(+H414-G414),0)</f>
        <v>9.5506944444496185</v>
      </c>
      <c r="P414" s="381"/>
      <c r="Q414" s="381"/>
      <c r="R414" s="381"/>
      <c r="S414" s="11" t="s">
        <v>467</v>
      </c>
      <c r="T414" s="140" t="s">
        <v>1297</v>
      </c>
      <c r="U414" s="406"/>
      <c r="V414" s="399"/>
      <c r="W414" s="399"/>
      <c r="X414" s="399"/>
      <c r="Y414" s="399"/>
      <c r="Z414" s="389"/>
      <c r="AA414" s="399"/>
    </row>
    <row r="415" spans="1:44" s="403" customFormat="1" ht="61.5" customHeight="1">
      <c r="A415" s="405"/>
      <c r="B415" s="377"/>
      <c r="C415" s="400"/>
      <c r="D415" s="324"/>
      <c r="E415" s="380"/>
      <c r="F415" s="381"/>
      <c r="G415" s="121">
        <v>43215.486111111109</v>
      </c>
      <c r="H415" s="121">
        <v>43215.486111111109</v>
      </c>
      <c r="I415" s="381"/>
      <c r="J415" s="381"/>
      <c r="K415" s="384"/>
      <c r="L415" s="385">
        <f t="shared" ref="L415" si="410">IF(RIGHT(S415)="T",(+H415-G415),0)</f>
        <v>0</v>
      </c>
      <c r="M415" s="385">
        <f t="shared" ref="M415" si="411">IF(RIGHT(S415)="U",(+H415-G415),0)</f>
        <v>0</v>
      </c>
      <c r="N415" s="385">
        <f t="shared" ref="N415" si="412">IF(RIGHT(S415)="C",(+H415-G415),0)</f>
        <v>0</v>
      </c>
      <c r="O415" s="385">
        <f t="shared" ref="O415" si="413">IF(RIGHT(S415)="D",(+H415-G415),0)</f>
        <v>0</v>
      </c>
      <c r="P415" s="381"/>
      <c r="Q415" s="381"/>
      <c r="R415" s="381"/>
      <c r="S415" s="121" t="s">
        <v>482</v>
      </c>
      <c r="T415" s="442" t="s">
        <v>1298</v>
      </c>
      <c r="U415" s="406"/>
      <c r="V415" s="399"/>
      <c r="W415" s="399"/>
      <c r="X415" s="399"/>
      <c r="Y415" s="399"/>
      <c r="Z415" s="389"/>
      <c r="AA415" s="399"/>
    </row>
    <row r="416" spans="1:44" s="403" customFormat="1" ht="57" customHeight="1">
      <c r="A416" s="405"/>
      <c r="B416" s="377"/>
      <c r="C416" s="400"/>
      <c r="D416" s="324"/>
      <c r="E416" s="380"/>
      <c r="F416" s="381"/>
      <c r="G416" s="121">
        <v>43215.52847222222</v>
      </c>
      <c r="H416" s="121">
        <v>43215.706250000003</v>
      </c>
      <c r="I416" s="381"/>
      <c r="J416" s="381"/>
      <c r="K416" s="384"/>
      <c r="L416" s="385">
        <f t="shared" si="406"/>
        <v>0.17777777778246673</v>
      </c>
      <c r="M416" s="385">
        <f t="shared" si="407"/>
        <v>0</v>
      </c>
      <c r="N416" s="385">
        <f t="shared" si="408"/>
        <v>0</v>
      </c>
      <c r="O416" s="385">
        <f t="shared" si="409"/>
        <v>0</v>
      </c>
      <c r="P416" s="381"/>
      <c r="Q416" s="381"/>
      <c r="R416" s="381"/>
      <c r="S416" s="121" t="s">
        <v>1115</v>
      </c>
      <c r="T416" s="442" t="s">
        <v>1300</v>
      </c>
      <c r="U416" s="406"/>
      <c r="V416" s="399"/>
      <c r="W416" s="399"/>
      <c r="X416" s="399"/>
      <c r="Y416" s="399"/>
      <c r="Z416" s="389"/>
      <c r="AA416" s="399"/>
    </row>
    <row r="417" spans="1:28" s="403" customFormat="1" ht="44.25" customHeight="1">
      <c r="A417" s="405"/>
      <c r="B417" s="377"/>
      <c r="C417" s="400"/>
      <c r="D417" s="324"/>
      <c r="E417" s="380"/>
      <c r="F417" s="381"/>
      <c r="G417" s="408"/>
      <c r="H417" s="408"/>
      <c r="I417" s="381"/>
      <c r="J417" s="381"/>
      <c r="K417" s="384"/>
      <c r="L417" s="385">
        <f t="shared" si="406"/>
        <v>0</v>
      </c>
      <c r="M417" s="385">
        <f t="shared" si="407"/>
        <v>0</v>
      </c>
      <c r="N417" s="385">
        <f t="shared" si="408"/>
        <v>0</v>
      </c>
      <c r="O417" s="385">
        <f t="shared" si="409"/>
        <v>0</v>
      </c>
      <c r="P417" s="381"/>
      <c r="Q417" s="381"/>
      <c r="R417" s="381"/>
      <c r="S417" s="409"/>
      <c r="T417" s="410"/>
      <c r="U417" s="406"/>
      <c r="V417" s="399"/>
      <c r="W417" s="399"/>
      <c r="X417" s="399"/>
      <c r="Y417" s="399"/>
      <c r="Z417" s="389"/>
      <c r="AA417" s="399"/>
    </row>
    <row r="418" spans="1:28" s="403" customFormat="1" ht="30" customHeight="1">
      <c r="A418" s="405"/>
      <c r="B418" s="377"/>
      <c r="C418" s="400"/>
      <c r="D418" s="324"/>
      <c r="E418" s="380"/>
      <c r="F418" s="381"/>
      <c r="G418" s="408"/>
      <c r="H418" s="408"/>
      <c r="I418" s="381"/>
      <c r="J418" s="381"/>
      <c r="K418" s="384"/>
      <c r="L418" s="385">
        <f t="shared" si="406"/>
        <v>0</v>
      </c>
      <c r="M418" s="385">
        <f t="shared" si="407"/>
        <v>0</v>
      </c>
      <c r="N418" s="385">
        <f t="shared" si="408"/>
        <v>0</v>
      </c>
      <c r="O418" s="385">
        <f t="shared" si="409"/>
        <v>0</v>
      </c>
      <c r="P418" s="381"/>
      <c r="Q418" s="381"/>
      <c r="R418" s="381"/>
      <c r="S418" s="409"/>
      <c r="T418" s="410"/>
      <c r="U418" s="406"/>
      <c r="V418" s="399"/>
      <c r="W418" s="399"/>
      <c r="X418" s="399"/>
      <c r="Y418" s="399"/>
      <c r="Z418" s="389"/>
      <c r="AA418" s="399"/>
    </row>
    <row r="419" spans="1:28" s="403" customFormat="1" ht="30" customHeight="1">
      <c r="A419" s="405"/>
      <c r="B419" s="377"/>
      <c r="C419" s="400"/>
      <c r="D419" s="324"/>
      <c r="E419" s="380"/>
      <c r="F419" s="381"/>
      <c r="G419" s="408"/>
      <c r="H419" s="408"/>
      <c r="I419" s="381"/>
      <c r="J419" s="381"/>
      <c r="K419" s="384"/>
      <c r="L419" s="385">
        <f t="shared" si="406"/>
        <v>0</v>
      </c>
      <c r="M419" s="385">
        <f t="shared" si="407"/>
        <v>0</v>
      </c>
      <c r="N419" s="385">
        <f t="shared" si="408"/>
        <v>0</v>
      </c>
      <c r="O419" s="385">
        <f t="shared" si="409"/>
        <v>0</v>
      </c>
      <c r="P419" s="381"/>
      <c r="Q419" s="381"/>
      <c r="R419" s="381"/>
      <c r="S419" s="409"/>
      <c r="T419" s="410"/>
      <c r="U419" s="406"/>
      <c r="V419" s="399"/>
      <c r="W419" s="399"/>
      <c r="X419" s="399"/>
      <c r="Y419" s="399"/>
      <c r="Z419" s="389"/>
      <c r="AA419" s="399"/>
    </row>
    <row r="420" spans="1:28" s="403" customFormat="1" ht="30" customHeight="1">
      <c r="A420" s="405"/>
      <c r="B420" s="377"/>
      <c r="C420" s="400"/>
      <c r="D420" s="324"/>
      <c r="E420" s="380"/>
      <c r="F420" s="381"/>
      <c r="G420" s="408"/>
      <c r="H420" s="408"/>
      <c r="I420" s="381"/>
      <c r="J420" s="381"/>
      <c r="K420" s="384"/>
      <c r="L420" s="385">
        <f t="shared" si="406"/>
        <v>0</v>
      </c>
      <c r="M420" s="385">
        <f t="shared" si="407"/>
        <v>0</v>
      </c>
      <c r="N420" s="385">
        <f t="shared" si="408"/>
        <v>0</v>
      </c>
      <c r="O420" s="385">
        <f t="shared" si="409"/>
        <v>0</v>
      </c>
      <c r="P420" s="381"/>
      <c r="Q420" s="381"/>
      <c r="R420" s="381"/>
      <c r="S420" s="409"/>
      <c r="T420" s="410"/>
      <c r="U420" s="406"/>
      <c r="V420" s="399"/>
      <c r="W420" s="399"/>
      <c r="X420" s="399"/>
      <c r="Y420" s="399"/>
      <c r="Z420" s="389"/>
      <c r="AA420" s="399"/>
    </row>
    <row r="421" spans="1:28" s="403" customFormat="1" ht="30" customHeight="1">
      <c r="A421" s="405"/>
      <c r="B421" s="377"/>
      <c r="C421" s="400"/>
      <c r="D421" s="324"/>
      <c r="E421" s="380"/>
      <c r="F421" s="381"/>
      <c r="G421" s="408"/>
      <c r="H421" s="408"/>
      <c r="I421" s="381"/>
      <c r="J421" s="381"/>
      <c r="K421" s="384"/>
      <c r="L421" s="385">
        <f t="shared" si="406"/>
        <v>0</v>
      </c>
      <c r="M421" s="385">
        <f t="shared" si="407"/>
        <v>0</v>
      </c>
      <c r="N421" s="385">
        <f t="shared" si="408"/>
        <v>0</v>
      </c>
      <c r="O421" s="385">
        <f t="shared" si="409"/>
        <v>0</v>
      </c>
      <c r="P421" s="381"/>
      <c r="Q421" s="381"/>
      <c r="R421" s="381"/>
      <c r="S421" s="409"/>
      <c r="T421" s="410"/>
      <c r="U421" s="406"/>
      <c r="V421" s="399"/>
      <c r="W421" s="399"/>
      <c r="X421" s="399"/>
      <c r="Y421" s="399"/>
      <c r="Z421" s="389"/>
      <c r="AA421" s="399"/>
    </row>
    <row r="422" spans="1:28" s="403" customFormat="1" ht="30" customHeight="1">
      <c r="A422" s="405"/>
      <c r="B422" s="377"/>
      <c r="C422" s="400"/>
      <c r="D422" s="324"/>
      <c r="E422" s="380"/>
      <c r="F422" s="381"/>
      <c r="G422" s="408"/>
      <c r="H422" s="408"/>
      <c r="I422" s="381"/>
      <c r="J422" s="381"/>
      <c r="K422" s="384"/>
      <c r="L422" s="385">
        <f t="shared" si="406"/>
        <v>0</v>
      </c>
      <c r="M422" s="385">
        <f t="shared" si="407"/>
        <v>0</v>
      </c>
      <c r="N422" s="385">
        <f t="shared" si="408"/>
        <v>0</v>
      </c>
      <c r="O422" s="385">
        <f t="shared" si="409"/>
        <v>0</v>
      </c>
      <c r="P422" s="381"/>
      <c r="Q422" s="381"/>
      <c r="R422" s="381"/>
      <c r="S422" s="409"/>
      <c r="T422" s="410"/>
      <c r="U422" s="406"/>
      <c r="V422" s="399"/>
      <c r="W422" s="399"/>
      <c r="X422" s="399"/>
      <c r="Y422" s="399"/>
      <c r="Z422" s="389"/>
      <c r="AA422" s="399"/>
    </row>
    <row r="423" spans="1:28" s="403" customFormat="1" ht="30" customHeight="1">
      <c r="A423" s="405"/>
      <c r="B423" s="377"/>
      <c r="C423" s="400"/>
      <c r="D423" s="324"/>
      <c r="E423" s="380"/>
      <c r="F423" s="381"/>
      <c r="G423" s="408"/>
      <c r="H423" s="408"/>
      <c r="I423" s="381"/>
      <c r="J423" s="381"/>
      <c r="K423" s="384"/>
      <c r="L423" s="385">
        <f t="shared" si="406"/>
        <v>0</v>
      </c>
      <c r="M423" s="385">
        <f t="shared" si="407"/>
        <v>0</v>
      </c>
      <c r="N423" s="385">
        <f t="shared" si="408"/>
        <v>0</v>
      </c>
      <c r="O423" s="385">
        <f t="shared" si="409"/>
        <v>0</v>
      </c>
      <c r="P423" s="381"/>
      <c r="Q423" s="381"/>
      <c r="R423" s="381"/>
      <c r="S423" s="409"/>
      <c r="T423" s="410"/>
      <c r="U423" s="406"/>
      <c r="V423" s="399"/>
      <c r="W423" s="399"/>
      <c r="X423" s="399"/>
      <c r="Y423" s="399"/>
      <c r="Z423" s="389"/>
      <c r="AA423" s="399"/>
    </row>
    <row r="424" spans="1:28" s="403" customFormat="1" ht="30" customHeight="1">
      <c r="A424" s="405"/>
      <c r="B424" s="377"/>
      <c r="C424" s="400"/>
      <c r="D424" s="324"/>
      <c r="E424" s="380"/>
      <c r="F424" s="381"/>
      <c r="G424" s="408"/>
      <c r="H424" s="408"/>
      <c r="I424" s="381"/>
      <c r="J424" s="381"/>
      <c r="K424" s="384"/>
      <c r="L424" s="385">
        <f t="shared" si="406"/>
        <v>0</v>
      </c>
      <c r="M424" s="385">
        <f t="shared" si="407"/>
        <v>0</v>
      </c>
      <c r="N424" s="385">
        <f t="shared" si="408"/>
        <v>0</v>
      </c>
      <c r="O424" s="385">
        <f t="shared" si="409"/>
        <v>0</v>
      </c>
      <c r="P424" s="381"/>
      <c r="Q424" s="381"/>
      <c r="R424" s="381"/>
      <c r="S424" s="408"/>
      <c r="T424" s="412"/>
      <c r="U424" s="406"/>
      <c r="V424" s="399"/>
      <c r="W424" s="399"/>
      <c r="X424" s="399"/>
      <c r="Y424" s="399"/>
      <c r="Z424" s="389"/>
      <c r="AA424" s="399"/>
    </row>
    <row r="425" spans="1:28" s="403" customFormat="1" ht="30" customHeight="1">
      <c r="A425" s="405"/>
      <c r="B425" s="377"/>
      <c r="C425" s="400"/>
      <c r="D425" s="324"/>
      <c r="E425" s="380"/>
      <c r="F425" s="381" t="s">
        <v>48</v>
      </c>
      <c r="G425" s="408"/>
      <c r="H425" s="408"/>
      <c r="I425" s="381" t="s">
        <v>48</v>
      </c>
      <c r="J425" s="381" t="s">
        <v>48</v>
      </c>
      <c r="K425" s="384"/>
      <c r="L425" s="385">
        <f t="shared" si="406"/>
        <v>0</v>
      </c>
      <c r="M425" s="385">
        <f t="shared" si="407"/>
        <v>0</v>
      </c>
      <c r="N425" s="385">
        <f t="shared" si="408"/>
        <v>0</v>
      </c>
      <c r="O425" s="385">
        <f t="shared" si="409"/>
        <v>0</v>
      </c>
      <c r="P425" s="381"/>
      <c r="Q425" s="381"/>
      <c r="R425" s="381"/>
      <c r="S425" s="409"/>
      <c r="T425" s="410"/>
      <c r="U425" s="406"/>
      <c r="V425" s="399"/>
      <c r="W425" s="399"/>
      <c r="X425" s="399"/>
      <c r="Y425" s="399"/>
      <c r="Z425" s="389"/>
      <c r="AA425" s="399"/>
    </row>
    <row r="426" spans="1:28" s="404" customFormat="1" ht="30" customHeight="1">
      <c r="A426" s="398"/>
      <c r="B426" s="399"/>
      <c r="C426" s="400" t="s">
        <v>52</v>
      </c>
      <c r="D426" s="399"/>
      <c r="E426" s="380"/>
      <c r="F426" s="381" t="s">
        <v>48</v>
      </c>
      <c r="G426" s="413"/>
      <c r="H426" s="413"/>
      <c r="I426" s="381" t="s">
        <v>48</v>
      </c>
      <c r="J426" s="381" t="s">
        <v>48</v>
      </c>
      <c r="K426" s="384"/>
      <c r="L426" s="385">
        <f>SUM(L413:L425)</f>
        <v>0.17777777778246673</v>
      </c>
      <c r="M426" s="385">
        <f>SUM(M413:M425)</f>
        <v>0</v>
      </c>
      <c r="N426" s="385">
        <f>SUM(N413:N425)</f>
        <v>0</v>
      </c>
      <c r="O426" s="385">
        <f>SUM(O413:O425)</f>
        <v>9.5506944444496185</v>
      </c>
      <c r="P426" s="381"/>
      <c r="Q426" s="381"/>
      <c r="R426" s="381"/>
      <c r="S426" s="399"/>
      <c r="T426" s="415"/>
      <c r="U426" s="399"/>
      <c r="V426" s="389">
        <f>$AB$11-((N426*24))</f>
        <v>720</v>
      </c>
      <c r="W426" s="380">
        <v>342</v>
      </c>
      <c r="X426" s="379">
        <v>385.69</v>
      </c>
      <c r="Y426" s="390">
        <f>W426*X426</f>
        <v>131905.98000000001</v>
      </c>
      <c r="Z426" s="389">
        <f>(Y426*(V426-L426*24))/V426</f>
        <v>131124.31493331274</v>
      </c>
      <c r="AA426" s="389">
        <f>(Z426/Y426)*100</f>
        <v>99.407407407391787</v>
      </c>
      <c r="AB426" s="403"/>
    </row>
    <row r="427" spans="1:28" s="403" customFormat="1" ht="30" customHeight="1">
      <c r="A427" s="405">
        <v>47</v>
      </c>
      <c r="B427" s="377" t="s">
        <v>126</v>
      </c>
      <c r="C427" s="400" t="s">
        <v>127</v>
      </c>
      <c r="D427" s="324">
        <v>370.77199999999999</v>
      </c>
      <c r="E427" s="380" t="s">
        <v>534</v>
      </c>
      <c r="F427" s="381" t="s">
        <v>48</v>
      </c>
      <c r="G427" s="392"/>
      <c r="H427" s="392"/>
      <c r="I427" s="381" t="s">
        <v>48</v>
      </c>
      <c r="J427" s="381" t="s">
        <v>48</v>
      </c>
      <c r="K427" s="384"/>
      <c r="L427" s="385">
        <f t="shared" ref="L427" si="414">IF(RIGHT(S427)="T",(+H427-G427),0)</f>
        <v>0</v>
      </c>
      <c r="M427" s="385">
        <f t="shared" ref="M427" si="415">IF(RIGHT(S427)="U",(+H427-G427),0)</f>
        <v>0</v>
      </c>
      <c r="N427" s="385">
        <f t="shared" ref="N427" si="416">IF(RIGHT(S427)="C",(+H427-G427),0)</f>
        <v>0</v>
      </c>
      <c r="O427" s="385">
        <f t="shared" ref="O427" si="417">IF(RIGHT(S427)="D",(+H427-G427),0)</f>
        <v>0</v>
      </c>
      <c r="P427" s="381"/>
      <c r="Q427" s="381"/>
      <c r="R427" s="381"/>
      <c r="S427" s="392"/>
      <c r="T427" s="467"/>
      <c r="U427" s="406"/>
      <c r="V427" s="399"/>
      <c r="W427" s="399"/>
      <c r="X427" s="399"/>
      <c r="Y427" s="399"/>
      <c r="Z427" s="389"/>
      <c r="AA427" s="399"/>
    </row>
    <row r="428" spans="1:28" s="403" customFormat="1" ht="30" customHeight="1">
      <c r="A428" s="405"/>
      <c r="B428" s="377"/>
      <c r="C428" s="400"/>
      <c r="D428" s="324"/>
      <c r="E428" s="380"/>
      <c r="F428" s="381"/>
      <c r="G428" s="392"/>
      <c r="H428" s="458"/>
      <c r="I428" s="381"/>
      <c r="J428" s="381"/>
      <c r="K428" s="384"/>
      <c r="L428" s="385">
        <f t="shared" ref="L428" si="418">IF(RIGHT(S428)="T",(+H428-G428),0)</f>
        <v>0</v>
      </c>
      <c r="M428" s="385">
        <f t="shared" ref="M428" si="419">IF(RIGHT(S428)="U",(+H428-G428),0)</f>
        <v>0</v>
      </c>
      <c r="N428" s="385">
        <f t="shared" ref="N428" si="420">IF(RIGHT(S428)="C",(+H428-G428),0)</f>
        <v>0</v>
      </c>
      <c r="O428" s="385">
        <f t="shared" ref="O428" si="421">IF(RIGHT(S428)="D",(+H428-G428),0)</f>
        <v>0</v>
      </c>
      <c r="P428" s="381"/>
      <c r="Q428" s="381"/>
      <c r="R428" s="381"/>
      <c r="S428" s="393"/>
      <c r="T428" s="407"/>
      <c r="U428" s="406"/>
      <c r="V428" s="399"/>
      <c r="W428" s="399"/>
      <c r="X428" s="399"/>
      <c r="Y428" s="399"/>
      <c r="Z428" s="389"/>
      <c r="AA428" s="399"/>
    </row>
    <row r="429" spans="1:28" s="403" customFormat="1" ht="30" customHeight="1">
      <c r="A429" s="405"/>
      <c r="B429" s="377"/>
      <c r="C429" s="400"/>
      <c r="D429" s="324"/>
      <c r="E429" s="380"/>
      <c r="F429" s="381"/>
      <c r="G429" s="392"/>
      <c r="H429" s="392"/>
      <c r="I429" s="381"/>
      <c r="J429" s="381"/>
      <c r="K429" s="384"/>
      <c r="L429" s="385">
        <f t="shared" ref="L429:L432" si="422">IF(RIGHT(S429)="T",(+H429-G429),0)</f>
        <v>0</v>
      </c>
      <c r="M429" s="385">
        <f t="shared" ref="M429:M432" si="423">IF(RIGHT(S429)="U",(+H429-G429),0)</f>
        <v>0</v>
      </c>
      <c r="N429" s="385">
        <f t="shared" ref="N429:N432" si="424">IF(RIGHT(S429)="C",(+H429-G429),0)</f>
        <v>0</v>
      </c>
      <c r="O429" s="385">
        <f t="shared" ref="O429:O432" si="425">IF(RIGHT(S429)="D",(+H429-G429),0)</f>
        <v>0</v>
      </c>
      <c r="P429" s="381"/>
      <c r="Q429" s="381"/>
      <c r="R429" s="381"/>
      <c r="S429" s="393"/>
      <c r="T429" s="407"/>
      <c r="U429" s="406"/>
      <c r="V429" s="399"/>
      <c r="W429" s="399"/>
      <c r="X429" s="399"/>
      <c r="Y429" s="399"/>
      <c r="Z429" s="389"/>
      <c r="AA429" s="399"/>
    </row>
    <row r="430" spans="1:28" s="403" customFormat="1" ht="30" customHeight="1">
      <c r="A430" s="405"/>
      <c r="B430" s="377"/>
      <c r="C430" s="400"/>
      <c r="D430" s="324"/>
      <c r="E430" s="380"/>
      <c r="F430" s="381"/>
      <c r="G430" s="457"/>
      <c r="H430" s="457"/>
      <c r="I430" s="381"/>
      <c r="J430" s="381"/>
      <c r="K430" s="384"/>
      <c r="L430" s="385">
        <f t="shared" si="422"/>
        <v>0</v>
      </c>
      <c r="M430" s="385">
        <f t="shared" si="423"/>
        <v>0</v>
      </c>
      <c r="N430" s="385">
        <f t="shared" si="424"/>
        <v>0</v>
      </c>
      <c r="O430" s="385">
        <f t="shared" si="425"/>
        <v>0</v>
      </c>
      <c r="P430" s="381"/>
      <c r="Q430" s="381"/>
      <c r="R430" s="381"/>
      <c r="S430" s="393"/>
      <c r="T430" s="407"/>
      <c r="U430" s="406"/>
      <c r="V430" s="399"/>
      <c r="W430" s="399"/>
      <c r="X430" s="399"/>
      <c r="Y430" s="399"/>
      <c r="Z430" s="389"/>
      <c r="AA430" s="399"/>
    </row>
    <row r="431" spans="1:28" s="403" customFormat="1" ht="30" customHeight="1">
      <c r="A431" s="405"/>
      <c r="B431" s="377"/>
      <c r="C431" s="400"/>
      <c r="D431" s="324"/>
      <c r="E431" s="380"/>
      <c r="F431" s="381"/>
      <c r="G431" s="392"/>
      <c r="H431" s="457"/>
      <c r="I431" s="381"/>
      <c r="J431" s="381"/>
      <c r="K431" s="384"/>
      <c r="L431" s="385">
        <f t="shared" si="422"/>
        <v>0</v>
      </c>
      <c r="M431" s="385">
        <f t="shared" si="423"/>
        <v>0</v>
      </c>
      <c r="N431" s="385">
        <f t="shared" si="424"/>
        <v>0</v>
      </c>
      <c r="O431" s="385">
        <f t="shared" si="425"/>
        <v>0</v>
      </c>
      <c r="P431" s="381"/>
      <c r="Q431" s="381"/>
      <c r="R431" s="381"/>
      <c r="S431" s="393"/>
      <c r="T431" s="407"/>
      <c r="U431" s="406"/>
      <c r="V431" s="399"/>
      <c r="W431" s="399"/>
      <c r="X431" s="399"/>
      <c r="Y431" s="399"/>
      <c r="Z431" s="389"/>
      <c r="AA431" s="399"/>
    </row>
    <row r="432" spans="1:28" s="403" customFormat="1" ht="30" customHeight="1">
      <c r="A432" s="405"/>
      <c r="B432" s="377"/>
      <c r="C432" s="400"/>
      <c r="D432" s="324"/>
      <c r="E432" s="380"/>
      <c r="F432" s="381"/>
      <c r="G432" s="392"/>
      <c r="H432" s="392"/>
      <c r="I432" s="381"/>
      <c r="J432" s="381"/>
      <c r="K432" s="384"/>
      <c r="L432" s="385">
        <f t="shared" si="422"/>
        <v>0</v>
      </c>
      <c r="M432" s="385">
        <f t="shared" si="423"/>
        <v>0</v>
      </c>
      <c r="N432" s="385">
        <f t="shared" si="424"/>
        <v>0</v>
      </c>
      <c r="O432" s="385">
        <f t="shared" si="425"/>
        <v>0</v>
      </c>
      <c r="P432" s="381"/>
      <c r="Q432" s="381"/>
      <c r="R432" s="381"/>
      <c r="S432" s="393"/>
      <c r="T432" s="407"/>
      <c r="U432" s="406"/>
      <c r="V432" s="399"/>
      <c r="W432" s="399"/>
      <c r="X432" s="399"/>
      <c r="Y432" s="399"/>
      <c r="Z432" s="389"/>
      <c r="AA432" s="399"/>
    </row>
    <row r="433" spans="1:44" s="403" customFormat="1" ht="30" customHeight="1">
      <c r="A433" s="398"/>
      <c r="B433" s="399"/>
      <c r="C433" s="400" t="s">
        <v>52</v>
      </c>
      <c r="D433" s="399"/>
      <c r="E433" s="380"/>
      <c r="F433" s="381" t="s">
        <v>48</v>
      </c>
      <c r="G433" s="411"/>
      <c r="H433" s="411"/>
      <c r="I433" s="381" t="s">
        <v>48</v>
      </c>
      <c r="J433" s="381" t="s">
        <v>48</v>
      </c>
      <c r="K433" s="384"/>
      <c r="L433" s="385">
        <f>SUM(L427:L432)</f>
        <v>0</v>
      </c>
      <c r="M433" s="385">
        <f>SUM(M427:M432)</f>
        <v>0</v>
      </c>
      <c r="N433" s="385">
        <f>SUM(N427:N432)</f>
        <v>0</v>
      </c>
      <c r="O433" s="385">
        <f>SUM(O427:O432)</f>
        <v>0</v>
      </c>
      <c r="P433" s="381"/>
      <c r="Q433" s="381"/>
      <c r="R433" s="381"/>
      <c r="S433" s="399"/>
      <c r="T433" s="415"/>
      <c r="U433" s="399"/>
      <c r="V433" s="389">
        <f>$AB$11-((N433*24))</f>
        <v>720</v>
      </c>
      <c r="W433" s="380">
        <v>361</v>
      </c>
      <c r="X433" s="379">
        <v>370.77199999999999</v>
      </c>
      <c r="Y433" s="390">
        <f>W433*X433</f>
        <v>133848.69200000001</v>
      </c>
      <c r="Z433" s="389">
        <f>(Y433*(V433-L433*24))/V433</f>
        <v>133848.69200000001</v>
      </c>
      <c r="AA433" s="389">
        <f>(Z433/Y433)*100</f>
        <v>100</v>
      </c>
    </row>
    <row r="434" spans="1:44" s="403" customFormat="1" ht="30" customHeight="1">
      <c r="A434" s="405">
        <v>41</v>
      </c>
      <c r="B434" s="377" t="s">
        <v>128</v>
      </c>
      <c r="C434" s="400" t="s">
        <v>129</v>
      </c>
      <c r="D434" s="379">
        <v>370.77199999999999</v>
      </c>
      <c r="E434" s="380" t="s">
        <v>534</v>
      </c>
      <c r="F434" s="381" t="s">
        <v>48</v>
      </c>
      <c r="G434" s="121">
        <v>43218.308333333334</v>
      </c>
      <c r="H434" s="121">
        <v>43220.330555555556</v>
      </c>
      <c r="I434" s="381" t="s">
        <v>48</v>
      </c>
      <c r="J434" s="381" t="s">
        <v>48</v>
      </c>
      <c r="K434" s="381" t="s">
        <v>48</v>
      </c>
      <c r="L434" s="385">
        <f t="shared" ref="L434" si="426">IF(RIGHT(S434)="T",(+H434-G434),0)</f>
        <v>0</v>
      </c>
      <c r="M434" s="385">
        <f t="shared" ref="M434" si="427">IF(RIGHT(S434)="U",(+H434-G434),0)</f>
        <v>0</v>
      </c>
      <c r="N434" s="385">
        <f t="shared" ref="N434" si="428">IF(RIGHT(S434)="C",(+H434-G434),0)</f>
        <v>0</v>
      </c>
      <c r="O434" s="385">
        <f t="shared" ref="O434" si="429">IF(RIGHT(S434)="D",(+H434-G434),0)</f>
        <v>2.0222222222218988</v>
      </c>
      <c r="P434" s="381"/>
      <c r="Q434" s="381"/>
      <c r="R434" s="381"/>
      <c r="S434" s="11" t="s">
        <v>51</v>
      </c>
      <c r="T434" s="140" t="s">
        <v>1301</v>
      </c>
      <c r="U434" s="406"/>
      <c r="V434" s="399"/>
      <c r="W434" s="399"/>
      <c r="X434" s="399"/>
      <c r="Y434" s="399"/>
      <c r="Z434" s="389"/>
      <c r="AA434" s="399"/>
    </row>
    <row r="435" spans="1:44" s="403" customFormat="1" ht="30" customHeight="1">
      <c r="A435" s="405"/>
      <c r="B435" s="377"/>
      <c r="C435" s="400"/>
      <c r="D435" s="379"/>
      <c r="E435" s="380"/>
      <c r="F435" s="381"/>
      <c r="G435" s="382"/>
      <c r="H435" s="383"/>
      <c r="I435" s="381"/>
      <c r="J435" s="381"/>
      <c r="K435" s="381"/>
      <c r="L435" s="385">
        <f t="shared" ref="L435:L443" si="430">IF(RIGHT(S435)="T",(+H435-G435),0)</f>
        <v>0</v>
      </c>
      <c r="M435" s="385">
        <f t="shared" ref="M435:M443" si="431">IF(RIGHT(S435)="U",(+H435-G435),0)</f>
        <v>0</v>
      </c>
      <c r="N435" s="385">
        <f t="shared" ref="N435:N443" si="432">IF(RIGHT(S435)="C",(+H435-G435),0)</f>
        <v>0</v>
      </c>
      <c r="O435" s="385">
        <f t="shared" ref="O435:O443" si="433">IF(RIGHT(S435)="D",(+H435-G435),0)</f>
        <v>0</v>
      </c>
      <c r="P435" s="381"/>
      <c r="Q435" s="381"/>
      <c r="R435" s="381"/>
      <c r="S435" s="387"/>
      <c r="T435" s="388"/>
      <c r="U435" s="406"/>
      <c r="V435" s="399"/>
      <c r="W435" s="399"/>
      <c r="X435" s="399"/>
      <c r="Y435" s="399"/>
      <c r="Z435" s="389"/>
      <c r="AA435" s="399"/>
    </row>
    <row r="436" spans="1:44" s="403" customFormat="1" ht="30" customHeight="1">
      <c r="A436" s="405"/>
      <c r="B436" s="377"/>
      <c r="C436" s="400"/>
      <c r="D436" s="379"/>
      <c r="E436" s="380"/>
      <c r="F436" s="381"/>
      <c r="G436" s="382"/>
      <c r="H436" s="382"/>
      <c r="I436" s="381"/>
      <c r="J436" s="381"/>
      <c r="K436" s="381"/>
      <c r="L436" s="385">
        <f t="shared" si="430"/>
        <v>0</v>
      </c>
      <c r="M436" s="385">
        <f t="shared" si="431"/>
        <v>0</v>
      </c>
      <c r="N436" s="385">
        <f t="shared" si="432"/>
        <v>0</v>
      </c>
      <c r="O436" s="385">
        <f t="shared" si="433"/>
        <v>0</v>
      </c>
      <c r="P436" s="381"/>
      <c r="Q436" s="381"/>
      <c r="R436" s="381"/>
      <c r="S436" s="387"/>
      <c r="T436" s="388"/>
      <c r="U436" s="406"/>
      <c r="V436" s="399"/>
      <c r="W436" s="399"/>
      <c r="X436" s="399"/>
      <c r="Y436" s="399"/>
      <c r="Z436" s="389"/>
      <c r="AA436" s="399"/>
    </row>
    <row r="437" spans="1:44" s="403" customFormat="1" ht="30" customHeight="1">
      <c r="A437" s="405"/>
      <c r="B437" s="377"/>
      <c r="C437" s="400"/>
      <c r="D437" s="379"/>
      <c r="E437" s="380"/>
      <c r="F437" s="381"/>
      <c r="G437" s="382"/>
      <c r="H437" s="382"/>
      <c r="I437" s="381"/>
      <c r="J437" s="381"/>
      <c r="K437" s="381"/>
      <c r="L437" s="385">
        <f t="shared" si="430"/>
        <v>0</v>
      </c>
      <c r="M437" s="385">
        <f t="shared" si="431"/>
        <v>0</v>
      </c>
      <c r="N437" s="385">
        <f t="shared" si="432"/>
        <v>0</v>
      </c>
      <c r="O437" s="385">
        <f t="shared" si="433"/>
        <v>0</v>
      </c>
      <c r="P437" s="381"/>
      <c r="Q437" s="381"/>
      <c r="R437" s="381"/>
      <c r="S437" s="387"/>
      <c r="T437" s="388"/>
      <c r="U437" s="406"/>
      <c r="V437" s="399"/>
      <c r="W437" s="399"/>
      <c r="X437" s="399"/>
      <c r="Y437" s="399"/>
      <c r="Z437" s="389"/>
      <c r="AA437" s="399"/>
    </row>
    <row r="438" spans="1:44" s="403" customFormat="1" ht="30" customHeight="1">
      <c r="A438" s="405"/>
      <c r="B438" s="377"/>
      <c r="C438" s="400"/>
      <c r="D438" s="379"/>
      <c r="E438" s="380"/>
      <c r="F438" s="381"/>
      <c r="G438" s="382"/>
      <c r="H438" s="382"/>
      <c r="I438" s="381"/>
      <c r="J438" s="381"/>
      <c r="K438" s="381"/>
      <c r="L438" s="385">
        <f t="shared" si="430"/>
        <v>0</v>
      </c>
      <c r="M438" s="385">
        <f t="shared" si="431"/>
        <v>0</v>
      </c>
      <c r="N438" s="385">
        <f t="shared" si="432"/>
        <v>0</v>
      </c>
      <c r="O438" s="385">
        <f t="shared" si="433"/>
        <v>0</v>
      </c>
      <c r="P438" s="381"/>
      <c r="Q438" s="381"/>
      <c r="R438" s="381"/>
      <c r="S438" s="387"/>
      <c r="T438" s="388"/>
      <c r="U438" s="406"/>
      <c r="V438" s="399"/>
      <c r="W438" s="399"/>
      <c r="X438" s="399"/>
      <c r="Y438" s="399"/>
      <c r="Z438" s="389"/>
      <c r="AA438" s="399"/>
    </row>
    <row r="439" spans="1:44" s="403" customFormat="1" ht="30" customHeight="1">
      <c r="A439" s="405"/>
      <c r="B439" s="377"/>
      <c r="C439" s="400"/>
      <c r="D439" s="379"/>
      <c r="E439" s="380"/>
      <c r="F439" s="381"/>
      <c r="G439" s="408"/>
      <c r="H439" s="408"/>
      <c r="I439" s="381"/>
      <c r="J439" s="381"/>
      <c r="K439" s="381"/>
      <c r="L439" s="385">
        <f t="shared" si="430"/>
        <v>0</v>
      </c>
      <c r="M439" s="385">
        <f t="shared" si="431"/>
        <v>0</v>
      </c>
      <c r="N439" s="385">
        <f t="shared" si="432"/>
        <v>0</v>
      </c>
      <c r="O439" s="385">
        <f t="shared" si="433"/>
        <v>0</v>
      </c>
      <c r="P439" s="381"/>
      <c r="Q439" s="381"/>
      <c r="R439" s="381"/>
      <c r="S439" s="409"/>
      <c r="T439" s="410"/>
      <c r="U439" s="406"/>
      <c r="V439" s="399"/>
      <c r="W439" s="399"/>
      <c r="X439" s="399"/>
      <c r="Y439" s="399"/>
      <c r="Z439" s="389"/>
      <c r="AA439" s="399"/>
    </row>
    <row r="440" spans="1:44" s="403" customFormat="1" ht="30" customHeight="1">
      <c r="A440" s="405"/>
      <c r="B440" s="377"/>
      <c r="C440" s="400"/>
      <c r="D440" s="379"/>
      <c r="E440" s="380"/>
      <c r="F440" s="381"/>
      <c r="G440" s="408"/>
      <c r="H440" s="408"/>
      <c r="I440" s="381"/>
      <c r="J440" s="381"/>
      <c r="K440" s="381"/>
      <c r="L440" s="385">
        <f t="shared" si="430"/>
        <v>0</v>
      </c>
      <c r="M440" s="385">
        <f t="shared" si="431"/>
        <v>0</v>
      </c>
      <c r="N440" s="385">
        <f t="shared" si="432"/>
        <v>0</v>
      </c>
      <c r="O440" s="385">
        <f t="shared" si="433"/>
        <v>0</v>
      </c>
      <c r="P440" s="381"/>
      <c r="Q440" s="381"/>
      <c r="R440" s="381"/>
      <c r="S440" s="408"/>
      <c r="T440" s="412"/>
      <c r="U440" s="406"/>
      <c r="V440" s="399"/>
      <c r="W440" s="399"/>
      <c r="X440" s="399"/>
      <c r="Y440" s="399"/>
      <c r="Z440" s="389"/>
      <c r="AA440" s="399"/>
    </row>
    <row r="441" spans="1:44" s="403" customFormat="1" ht="30" customHeight="1">
      <c r="A441" s="405"/>
      <c r="B441" s="377"/>
      <c r="C441" s="400"/>
      <c r="D441" s="379"/>
      <c r="E441" s="380"/>
      <c r="F441" s="381"/>
      <c r="G441" s="408"/>
      <c r="H441" s="408"/>
      <c r="I441" s="381"/>
      <c r="J441" s="381"/>
      <c r="K441" s="381"/>
      <c r="L441" s="385">
        <f t="shared" si="430"/>
        <v>0</v>
      </c>
      <c r="M441" s="385">
        <f t="shared" si="431"/>
        <v>0</v>
      </c>
      <c r="N441" s="385">
        <f t="shared" si="432"/>
        <v>0</v>
      </c>
      <c r="O441" s="385">
        <f t="shared" si="433"/>
        <v>0</v>
      </c>
      <c r="P441" s="381"/>
      <c r="Q441" s="381"/>
      <c r="R441" s="381"/>
      <c r="S441" s="409"/>
      <c r="T441" s="410"/>
      <c r="U441" s="406"/>
      <c r="V441" s="399"/>
      <c r="W441" s="399"/>
      <c r="X441" s="399"/>
      <c r="Y441" s="399"/>
      <c r="Z441" s="389"/>
      <c r="AA441" s="399"/>
    </row>
    <row r="442" spans="1:44" s="403" customFormat="1" ht="30" customHeight="1">
      <c r="A442" s="405"/>
      <c r="B442" s="377"/>
      <c r="C442" s="400"/>
      <c r="D442" s="379"/>
      <c r="E442" s="380"/>
      <c r="F442" s="381"/>
      <c r="G442" s="408"/>
      <c r="H442" s="408"/>
      <c r="I442" s="381"/>
      <c r="J442" s="381"/>
      <c r="K442" s="381"/>
      <c r="L442" s="385">
        <f t="shared" si="430"/>
        <v>0</v>
      </c>
      <c r="M442" s="385">
        <f t="shared" si="431"/>
        <v>0</v>
      </c>
      <c r="N442" s="385">
        <f t="shared" si="432"/>
        <v>0</v>
      </c>
      <c r="O442" s="385">
        <f t="shared" si="433"/>
        <v>0</v>
      </c>
      <c r="P442" s="381"/>
      <c r="Q442" s="381"/>
      <c r="R442" s="381"/>
      <c r="S442" s="409"/>
      <c r="T442" s="410"/>
      <c r="U442" s="406"/>
      <c r="V442" s="399"/>
      <c r="W442" s="399"/>
      <c r="X442" s="399"/>
      <c r="Y442" s="399"/>
      <c r="Z442" s="389"/>
      <c r="AA442" s="399"/>
    </row>
    <row r="443" spans="1:44" s="403" customFormat="1" ht="30" customHeight="1">
      <c r="A443" s="405"/>
      <c r="B443" s="377"/>
      <c r="C443" s="400"/>
      <c r="D443" s="379"/>
      <c r="E443" s="380"/>
      <c r="F443" s="381"/>
      <c r="G443" s="408"/>
      <c r="H443" s="408"/>
      <c r="I443" s="381"/>
      <c r="J443" s="381"/>
      <c r="K443" s="381"/>
      <c r="L443" s="385">
        <f t="shared" si="430"/>
        <v>0</v>
      </c>
      <c r="M443" s="385">
        <f t="shared" si="431"/>
        <v>0</v>
      </c>
      <c r="N443" s="385">
        <f t="shared" si="432"/>
        <v>0</v>
      </c>
      <c r="O443" s="385">
        <f t="shared" si="433"/>
        <v>0</v>
      </c>
      <c r="P443" s="381"/>
      <c r="Q443" s="381"/>
      <c r="R443" s="381"/>
      <c r="S443" s="409"/>
      <c r="T443" s="410"/>
      <c r="U443" s="406"/>
      <c r="V443" s="399"/>
      <c r="W443" s="399"/>
      <c r="X443" s="399"/>
      <c r="Y443" s="399"/>
      <c r="Z443" s="389"/>
      <c r="AA443" s="399"/>
    </row>
    <row r="444" spans="1:44" s="404" customFormat="1" ht="30" customHeight="1">
      <c r="A444" s="398"/>
      <c r="B444" s="399"/>
      <c r="C444" s="400" t="s">
        <v>52</v>
      </c>
      <c r="D444" s="399"/>
      <c r="E444" s="380"/>
      <c r="F444" s="381" t="s">
        <v>48</v>
      </c>
      <c r="G444" s="413"/>
      <c r="H444" s="413"/>
      <c r="I444" s="381" t="s">
        <v>48</v>
      </c>
      <c r="J444" s="381" t="s">
        <v>48</v>
      </c>
      <c r="K444" s="381" t="s">
        <v>48</v>
      </c>
      <c r="L444" s="385">
        <f>SUM(L434:L443)</f>
        <v>0</v>
      </c>
      <c r="M444" s="385">
        <f t="shared" ref="M444:O444" si="434">SUM(M434:M443)</f>
        <v>0</v>
      </c>
      <c r="N444" s="385">
        <f t="shared" si="434"/>
        <v>0</v>
      </c>
      <c r="O444" s="385">
        <f t="shared" si="434"/>
        <v>2.0222222222218988</v>
      </c>
      <c r="P444" s="381"/>
      <c r="Q444" s="381"/>
      <c r="R444" s="381"/>
      <c r="S444" s="399"/>
      <c r="T444" s="415"/>
      <c r="U444" s="399"/>
      <c r="V444" s="389">
        <f>$AB$11-((N444*24))</f>
        <v>720</v>
      </c>
      <c r="W444" s="380">
        <v>361</v>
      </c>
      <c r="X444" s="379">
        <v>370.77199999999999</v>
      </c>
      <c r="Y444" s="390">
        <f>W444*X444</f>
        <v>133848.69200000001</v>
      </c>
      <c r="Z444" s="389">
        <f>(Y444*(V444-L444*24))/V444</f>
        <v>133848.69200000001</v>
      </c>
      <c r="AA444" s="389">
        <f>(Z444/Y444)*100</f>
        <v>100</v>
      </c>
      <c r="AB444" s="403"/>
    </row>
    <row r="445" spans="1:44" s="403" customFormat="1" ht="30" customHeight="1">
      <c r="A445" s="405">
        <v>42</v>
      </c>
      <c r="B445" s="377" t="s">
        <v>130</v>
      </c>
      <c r="C445" s="400" t="s">
        <v>131</v>
      </c>
      <c r="D445" s="379">
        <v>107.07899999999999</v>
      </c>
      <c r="E445" s="380" t="s">
        <v>534</v>
      </c>
      <c r="F445" s="381" t="s">
        <v>48</v>
      </c>
      <c r="G445" s="382"/>
      <c r="H445" s="382"/>
      <c r="I445" s="381" t="s">
        <v>48</v>
      </c>
      <c r="J445" s="381" t="s">
        <v>48</v>
      </c>
      <c r="K445" s="381" t="s">
        <v>48</v>
      </c>
      <c r="L445" s="385">
        <f>IF(RIGHT(S445)="T",(+H441-G441),0)</f>
        <v>0</v>
      </c>
      <c r="M445" s="385">
        <f>IF(RIGHT(S445)="U",(+H441-G441),0)</f>
        <v>0</v>
      </c>
      <c r="N445" s="385">
        <f>IF(RIGHT(S445)="C",(+H441-G441),0)</f>
        <v>0</v>
      </c>
      <c r="O445" s="385">
        <f>IF(RIGHT(S445)="D",(+H441-G441),0)</f>
        <v>0</v>
      </c>
      <c r="P445" s="381"/>
      <c r="Q445" s="381"/>
      <c r="R445" s="381"/>
      <c r="S445" s="382"/>
      <c r="T445" s="388"/>
      <c r="U445" s="406"/>
      <c r="V445" s="399"/>
      <c r="W445" s="393"/>
      <c r="X445" s="393"/>
      <c r="Y445" s="393"/>
      <c r="Z445" s="389"/>
      <c r="AA445" s="393"/>
    </row>
    <row r="446" spans="1:44" s="403" customFormat="1" ht="30" customHeight="1">
      <c r="A446" s="405"/>
      <c r="B446" s="377"/>
      <c r="C446" s="400"/>
      <c r="D446" s="379"/>
      <c r="E446" s="380"/>
      <c r="F446" s="381" t="s">
        <v>48</v>
      </c>
      <c r="G446" s="411"/>
      <c r="H446" s="411"/>
      <c r="I446" s="381" t="s">
        <v>48</v>
      </c>
      <c r="J446" s="381" t="s">
        <v>48</v>
      </c>
      <c r="K446" s="381" t="s">
        <v>48</v>
      </c>
      <c r="L446" s="385">
        <f>IF(RIGHT(S446)="T",(+H442-G442),0)</f>
        <v>0</v>
      </c>
      <c r="M446" s="385">
        <f>IF(RIGHT(S446)="U",(+H442-G442),0)</f>
        <v>0</v>
      </c>
      <c r="N446" s="385">
        <f>IF(RIGHT(S446)="C",(+H442-G442),0)</f>
        <v>0</v>
      </c>
      <c r="O446" s="385">
        <f>IF(RIGHT(S446)="D",(+H442-G442),0)</f>
        <v>0</v>
      </c>
      <c r="P446" s="381"/>
      <c r="Q446" s="381"/>
      <c r="R446" s="381"/>
      <c r="S446" s="409"/>
      <c r="T446" s="410"/>
      <c r="U446" s="406"/>
      <c r="V446" s="399"/>
      <c r="W446" s="393"/>
      <c r="X446" s="393"/>
      <c r="Y446" s="393"/>
      <c r="Z446" s="389"/>
      <c r="AA446" s="393"/>
    </row>
    <row r="447" spans="1:44" s="404" customFormat="1" ht="30" customHeight="1">
      <c r="A447" s="398"/>
      <c r="B447" s="399"/>
      <c r="C447" s="400" t="s">
        <v>52</v>
      </c>
      <c r="D447" s="399"/>
      <c r="E447" s="380"/>
      <c r="F447" s="381" t="s">
        <v>48</v>
      </c>
      <c r="G447" s="413"/>
      <c r="H447" s="413"/>
      <c r="I447" s="381" t="s">
        <v>48</v>
      </c>
      <c r="J447" s="381" t="s">
        <v>48</v>
      </c>
      <c r="K447" s="381" t="s">
        <v>48</v>
      </c>
      <c r="L447" s="385">
        <f>SUM(L445:L446)</f>
        <v>0</v>
      </c>
      <c r="M447" s="385">
        <f>SUM(M445:M446)</f>
        <v>0</v>
      </c>
      <c r="N447" s="385">
        <f>SUM(N445:N446)</f>
        <v>0</v>
      </c>
      <c r="O447" s="385">
        <f>SUM(O445:O446)</f>
        <v>0</v>
      </c>
      <c r="P447" s="381"/>
      <c r="Q447" s="381"/>
      <c r="R447" s="381"/>
      <c r="S447" s="399"/>
      <c r="T447" s="415"/>
      <c r="U447" s="399"/>
      <c r="V447" s="389">
        <f>$AB$11-((N447*24))</f>
        <v>720</v>
      </c>
      <c r="W447" s="380">
        <v>515</v>
      </c>
      <c r="X447" s="379">
        <v>107.07899999999999</v>
      </c>
      <c r="Y447" s="390">
        <f>W447*X447</f>
        <v>55145.684999999998</v>
      </c>
      <c r="Z447" s="389">
        <f>(Y447*(V447-L447*24))/V447</f>
        <v>55145.68499999999</v>
      </c>
      <c r="AA447" s="389">
        <f>(Z447/Y447)*100</f>
        <v>99.999999999999986</v>
      </c>
      <c r="AB447" s="403"/>
    </row>
    <row r="448" spans="1:44" ht="30" customHeight="1">
      <c r="A448" s="369">
        <v>43</v>
      </c>
      <c r="B448" s="372" t="s">
        <v>132</v>
      </c>
      <c r="C448" s="416" t="s">
        <v>133</v>
      </c>
      <c r="D448" s="379">
        <v>107.1</v>
      </c>
      <c r="E448" s="380" t="s">
        <v>534</v>
      </c>
      <c r="F448" s="381" t="s">
        <v>48</v>
      </c>
      <c r="G448" s="392"/>
      <c r="H448" s="392"/>
      <c r="I448" s="384"/>
      <c r="J448" s="384"/>
      <c r="K448" s="384"/>
      <c r="L448" s="385">
        <f>IF(RIGHT(S448)="T",(+H448-G448),0)</f>
        <v>0</v>
      </c>
      <c r="M448" s="385">
        <f>IF(RIGHT(S448)="U",(+H448-G448),0)</f>
        <v>0</v>
      </c>
      <c r="N448" s="385">
        <f>IF(RIGHT(S448)="C",(+H448-G448),0)</f>
        <v>0</v>
      </c>
      <c r="O448" s="385">
        <f>IF(RIGHT(S448)="D",(+H448-G448),0)</f>
        <v>0</v>
      </c>
      <c r="P448" s="386"/>
      <c r="Q448" s="386"/>
      <c r="R448" s="386"/>
      <c r="S448" s="392"/>
      <c r="T448" s="467"/>
      <c r="U448" s="386"/>
      <c r="V448" s="389"/>
      <c r="W448" s="393"/>
      <c r="X448" s="393"/>
      <c r="Y448" s="393"/>
      <c r="Z448" s="389"/>
      <c r="AA448" s="393"/>
      <c r="AB448" s="472"/>
      <c r="AD448" s="333"/>
      <c r="AE448" s="333"/>
      <c r="AF448" s="333"/>
      <c r="AG448" s="333"/>
      <c r="AH448" s="333"/>
      <c r="AI448" s="333"/>
      <c r="AJ448" s="333"/>
      <c r="AK448" s="333"/>
      <c r="AL448" s="333"/>
      <c r="AM448" s="333"/>
      <c r="AN448" s="333"/>
      <c r="AO448" s="333"/>
      <c r="AP448" s="333"/>
      <c r="AQ448" s="333"/>
      <c r="AR448" s="333"/>
    </row>
    <row r="449" spans="1:44" ht="30" customHeight="1">
      <c r="A449" s="369"/>
      <c r="B449" s="372"/>
      <c r="C449" s="416"/>
      <c r="D449" s="379"/>
      <c r="E449" s="380"/>
      <c r="F449" s="381"/>
      <c r="G449" s="392"/>
      <c r="H449" s="392"/>
      <c r="I449" s="384"/>
      <c r="J449" s="384"/>
      <c r="K449" s="384"/>
      <c r="L449" s="385">
        <f t="shared" ref="L449:L450" si="435">IF(RIGHT(S449)="T",(+H449-G449),0)</f>
        <v>0</v>
      </c>
      <c r="M449" s="385">
        <f t="shared" ref="M449:M450" si="436">IF(RIGHT(S449)="U",(+H449-G449),0)</f>
        <v>0</v>
      </c>
      <c r="N449" s="385">
        <f t="shared" ref="N449:N450" si="437">IF(RIGHT(S449)="C",(+H449-G449),0)</f>
        <v>0</v>
      </c>
      <c r="O449" s="385">
        <f t="shared" ref="O449:O450" si="438">IF(RIGHT(S449)="D",(+H449-G449),0)</f>
        <v>0</v>
      </c>
      <c r="P449" s="386"/>
      <c r="Q449" s="386"/>
      <c r="R449" s="386"/>
      <c r="S449" s="393"/>
      <c r="T449" s="394"/>
      <c r="U449" s="386"/>
      <c r="V449" s="389"/>
      <c r="W449" s="393"/>
      <c r="X449" s="393"/>
      <c r="Y449" s="393"/>
      <c r="Z449" s="389"/>
      <c r="AA449" s="393"/>
      <c r="AB449" s="472"/>
      <c r="AD449" s="333"/>
      <c r="AE449" s="333"/>
      <c r="AF449" s="333"/>
      <c r="AG449" s="333"/>
      <c r="AH449" s="333"/>
      <c r="AI449" s="333"/>
      <c r="AJ449" s="333"/>
      <c r="AK449" s="333"/>
      <c r="AL449" s="333"/>
      <c r="AM449" s="333"/>
      <c r="AN449" s="333"/>
      <c r="AO449" s="333"/>
      <c r="AP449" s="333"/>
      <c r="AQ449" s="333"/>
      <c r="AR449" s="333"/>
    </row>
    <row r="450" spans="1:44" ht="30" customHeight="1">
      <c r="A450" s="369"/>
      <c r="B450" s="372"/>
      <c r="C450" s="416"/>
      <c r="D450" s="379"/>
      <c r="E450" s="380"/>
      <c r="F450" s="381"/>
      <c r="G450" s="392"/>
      <c r="H450" s="392"/>
      <c r="I450" s="384"/>
      <c r="J450" s="384"/>
      <c r="K450" s="384"/>
      <c r="L450" s="385">
        <f t="shared" si="435"/>
        <v>0</v>
      </c>
      <c r="M450" s="385">
        <f t="shared" si="436"/>
        <v>0</v>
      </c>
      <c r="N450" s="385">
        <f t="shared" si="437"/>
        <v>0</v>
      </c>
      <c r="O450" s="385">
        <f t="shared" si="438"/>
        <v>0</v>
      </c>
      <c r="P450" s="386"/>
      <c r="Q450" s="386"/>
      <c r="R450" s="386"/>
      <c r="S450" s="393"/>
      <c r="T450" s="394"/>
      <c r="U450" s="386"/>
      <c r="V450" s="389"/>
      <c r="W450" s="393"/>
      <c r="X450" s="393"/>
      <c r="Y450" s="393"/>
      <c r="Z450" s="389"/>
      <c r="AA450" s="393"/>
      <c r="AB450" s="472"/>
      <c r="AD450" s="333"/>
      <c r="AE450" s="333"/>
      <c r="AF450" s="333"/>
      <c r="AG450" s="333"/>
      <c r="AH450" s="333"/>
      <c r="AI450" s="333"/>
      <c r="AJ450" s="333"/>
      <c r="AK450" s="333"/>
      <c r="AL450" s="333"/>
      <c r="AM450" s="333"/>
      <c r="AN450" s="333"/>
      <c r="AO450" s="333"/>
      <c r="AP450" s="333"/>
      <c r="AQ450" s="333"/>
      <c r="AR450" s="333"/>
    </row>
    <row r="451" spans="1:44" s="404" customFormat="1" ht="30" customHeight="1">
      <c r="A451" s="398"/>
      <c r="B451" s="399"/>
      <c r="C451" s="400" t="s">
        <v>52</v>
      </c>
      <c r="D451" s="399"/>
      <c r="E451" s="380"/>
      <c r="F451" s="381" t="s">
        <v>48</v>
      </c>
      <c r="G451" s="413"/>
      <c r="H451" s="413"/>
      <c r="I451" s="381" t="s">
        <v>48</v>
      </c>
      <c r="J451" s="381" t="s">
        <v>48</v>
      </c>
      <c r="K451" s="381" t="s">
        <v>48</v>
      </c>
      <c r="L451" s="385">
        <f>SUM(L448:L450)</f>
        <v>0</v>
      </c>
      <c r="M451" s="385">
        <f>SUM(M448:M450)</f>
        <v>0</v>
      </c>
      <c r="N451" s="385">
        <f>SUM(N448:N450)</f>
        <v>0</v>
      </c>
      <c r="O451" s="385">
        <f>SUM(O448:O450)</f>
        <v>0</v>
      </c>
      <c r="P451" s="381"/>
      <c r="Q451" s="381"/>
      <c r="R451" s="381"/>
      <c r="S451" s="399"/>
      <c r="T451" s="415"/>
      <c r="U451" s="399"/>
      <c r="V451" s="389">
        <f>$AB$11-((N451*24))</f>
        <v>720</v>
      </c>
      <c r="W451" s="380">
        <v>515</v>
      </c>
      <c r="X451" s="379">
        <v>107.1</v>
      </c>
      <c r="Y451" s="390">
        <f>W451*X451</f>
        <v>55156.5</v>
      </c>
      <c r="Z451" s="389">
        <f>(Y451*(V451-L451*24))/V451</f>
        <v>55156.5</v>
      </c>
      <c r="AA451" s="389">
        <f>(Z451/Y451)*100</f>
        <v>100</v>
      </c>
      <c r="AB451" s="403"/>
    </row>
    <row r="452" spans="1:44" ht="30" customHeight="1">
      <c r="A452" s="369">
        <v>44</v>
      </c>
      <c r="B452" s="372" t="s">
        <v>134</v>
      </c>
      <c r="C452" s="416" t="s">
        <v>135</v>
      </c>
      <c r="D452" s="379">
        <v>5.9219999999999997</v>
      </c>
      <c r="E452" s="380" t="s">
        <v>534</v>
      </c>
      <c r="F452" s="381" t="s">
        <v>48</v>
      </c>
      <c r="G452" s="408"/>
      <c r="H452" s="408"/>
      <c r="I452" s="384"/>
      <c r="J452" s="384"/>
      <c r="K452" s="384"/>
      <c r="L452" s="385">
        <f>IF(RIGHT(S452)="T",(+H452-G452),0)</f>
        <v>0</v>
      </c>
      <c r="M452" s="385">
        <f>IF(RIGHT(S452)="U",(+H452-G452),0)</f>
        <v>0</v>
      </c>
      <c r="N452" s="385">
        <f>IF(RIGHT(S452)="C",(+H452-G452),0)</f>
        <v>0</v>
      </c>
      <c r="O452" s="385">
        <f>IF(RIGHT(S452)="D",(+H452-G452),0)</f>
        <v>0</v>
      </c>
      <c r="P452" s="386"/>
      <c r="Q452" s="386"/>
      <c r="R452" s="386"/>
      <c r="S452" s="409"/>
      <c r="T452" s="410"/>
      <c r="U452" s="386"/>
      <c r="V452" s="389"/>
      <c r="W452" s="380"/>
      <c r="X452" s="379"/>
      <c r="Y452" s="390"/>
      <c r="Z452" s="389"/>
      <c r="AA452" s="389"/>
      <c r="AB452" s="472"/>
      <c r="AD452" s="333"/>
      <c r="AE452" s="333"/>
      <c r="AF452" s="333"/>
      <c r="AG452" s="333"/>
      <c r="AH452" s="333"/>
      <c r="AI452" s="333"/>
      <c r="AJ452" s="333"/>
      <c r="AK452" s="333"/>
      <c r="AL452" s="333"/>
      <c r="AM452" s="333"/>
      <c r="AN452" s="333"/>
      <c r="AO452" s="333"/>
      <c r="AP452" s="333"/>
      <c r="AQ452" s="333"/>
      <c r="AR452" s="333"/>
    </row>
    <row r="453" spans="1:44" ht="30" customHeight="1">
      <c r="A453" s="369"/>
      <c r="B453" s="372"/>
      <c r="C453" s="416"/>
      <c r="D453" s="379"/>
      <c r="E453" s="380"/>
      <c r="F453" s="381"/>
      <c r="G453" s="408"/>
      <c r="H453" s="408"/>
      <c r="I453" s="384"/>
      <c r="J453" s="384"/>
      <c r="K453" s="384"/>
      <c r="L453" s="385">
        <f t="shared" ref="L453:L455" si="439">IF(RIGHT(S453)="T",(+H453-G453),0)</f>
        <v>0</v>
      </c>
      <c r="M453" s="385">
        <f t="shared" ref="M453:M455" si="440">IF(RIGHT(S453)="U",(+H453-G453),0)</f>
        <v>0</v>
      </c>
      <c r="N453" s="385">
        <f t="shared" ref="N453:N455" si="441">IF(RIGHT(S453)="C",(+H453-G453),0)</f>
        <v>0</v>
      </c>
      <c r="O453" s="385">
        <f t="shared" ref="O453:O455" si="442">IF(RIGHT(S453)="D",(+H453-G453),0)</f>
        <v>0</v>
      </c>
      <c r="P453" s="386"/>
      <c r="Q453" s="386"/>
      <c r="R453" s="386"/>
      <c r="S453" s="409"/>
      <c r="T453" s="410"/>
      <c r="U453" s="386"/>
      <c r="V453" s="389"/>
      <c r="W453" s="380"/>
      <c r="X453" s="379"/>
      <c r="Y453" s="390"/>
      <c r="Z453" s="389"/>
      <c r="AA453" s="389"/>
      <c r="AB453" s="472"/>
      <c r="AD453" s="333"/>
      <c r="AE453" s="333"/>
      <c r="AF453" s="333"/>
      <c r="AG453" s="333"/>
      <c r="AH453" s="333"/>
      <c r="AI453" s="333"/>
      <c r="AJ453" s="333"/>
      <c r="AK453" s="333"/>
      <c r="AL453" s="333"/>
      <c r="AM453" s="333"/>
      <c r="AN453" s="333"/>
      <c r="AO453" s="333"/>
      <c r="AP453" s="333"/>
      <c r="AQ453" s="333"/>
      <c r="AR453" s="333"/>
    </row>
    <row r="454" spans="1:44" ht="30" customHeight="1">
      <c r="A454" s="369"/>
      <c r="B454" s="372"/>
      <c r="C454" s="416"/>
      <c r="D454" s="379"/>
      <c r="E454" s="380"/>
      <c r="F454" s="381"/>
      <c r="G454" s="392"/>
      <c r="H454" s="392"/>
      <c r="I454" s="384"/>
      <c r="J454" s="384"/>
      <c r="K454" s="384"/>
      <c r="L454" s="385">
        <f t="shared" si="439"/>
        <v>0</v>
      </c>
      <c r="M454" s="385">
        <f t="shared" si="440"/>
        <v>0</v>
      </c>
      <c r="N454" s="385">
        <f t="shared" si="441"/>
        <v>0</v>
      </c>
      <c r="O454" s="385">
        <f t="shared" si="442"/>
        <v>0</v>
      </c>
      <c r="P454" s="386"/>
      <c r="Q454" s="386"/>
      <c r="R454" s="386"/>
      <c r="S454" s="393"/>
      <c r="T454" s="394"/>
      <c r="U454" s="386"/>
      <c r="V454" s="389"/>
      <c r="W454" s="380"/>
      <c r="X454" s="379"/>
      <c r="Y454" s="390"/>
      <c r="Z454" s="389"/>
      <c r="AA454" s="389"/>
      <c r="AB454" s="472"/>
      <c r="AD454" s="333"/>
      <c r="AE454" s="333"/>
      <c r="AF454" s="333"/>
      <c r="AG454" s="333"/>
      <c r="AH454" s="333"/>
      <c r="AI454" s="333"/>
      <c r="AJ454" s="333"/>
      <c r="AK454" s="333"/>
      <c r="AL454" s="333"/>
      <c r="AM454" s="333"/>
      <c r="AN454" s="333"/>
      <c r="AO454" s="333"/>
      <c r="AP454" s="333"/>
      <c r="AQ454" s="333"/>
      <c r="AR454" s="333"/>
    </row>
    <row r="455" spans="1:44" ht="30" customHeight="1">
      <c r="A455" s="369"/>
      <c r="B455" s="372"/>
      <c r="C455" s="416"/>
      <c r="D455" s="379"/>
      <c r="E455" s="380"/>
      <c r="F455" s="381" t="s">
        <v>48</v>
      </c>
      <c r="G455" s="392"/>
      <c r="H455" s="392"/>
      <c r="I455" s="384"/>
      <c r="J455" s="384"/>
      <c r="K455" s="384"/>
      <c r="L455" s="385">
        <f t="shared" si="439"/>
        <v>0</v>
      </c>
      <c r="M455" s="385">
        <f t="shared" si="440"/>
        <v>0</v>
      </c>
      <c r="N455" s="385">
        <f t="shared" si="441"/>
        <v>0</v>
      </c>
      <c r="O455" s="385">
        <f t="shared" si="442"/>
        <v>0</v>
      </c>
      <c r="P455" s="386"/>
      <c r="Q455" s="386"/>
      <c r="R455" s="386"/>
      <c r="S455" s="393"/>
      <c r="T455" s="394"/>
      <c r="U455" s="386"/>
      <c r="V455" s="389"/>
      <c r="W455" s="380"/>
      <c r="X455" s="379"/>
      <c r="Y455" s="390"/>
      <c r="Z455" s="389"/>
      <c r="AA455" s="389"/>
      <c r="AB455" s="472"/>
      <c r="AD455" s="333"/>
      <c r="AE455" s="333"/>
      <c r="AF455" s="333"/>
      <c r="AG455" s="333"/>
      <c r="AH455" s="333"/>
      <c r="AI455" s="333"/>
      <c r="AJ455" s="333"/>
      <c r="AK455" s="333"/>
      <c r="AL455" s="333"/>
      <c r="AM455" s="333"/>
      <c r="AN455" s="333"/>
      <c r="AO455" s="333"/>
      <c r="AP455" s="333"/>
      <c r="AQ455" s="333"/>
      <c r="AR455" s="333"/>
    </row>
    <row r="456" spans="1:44" s="404" customFormat="1" ht="30" customHeight="1">
      <c r="A456" s="398"/>
      <c r="B456" s="399"/>
      <c r="C456" s="400" t="s">
        <v>52</v>
      </c>
      <c r="D456" s="399"/>
      <c r="E456" s="380"/>
      <c r="F456" s="381" t="s">
        <v>48</v>
      </c>
      <c r="G456" s="413"/>
      <c r="H456" s="413"/>
      <c r="I456" s="381" t="s">
        <v>48</v>
      </c>
      <c r="J456" s="381" t="s">
        <v>48</v>
      </c>
      <c r="K456" s="381" t="s">
        <v>48</v>
      </c>
      <c r="L456" s="385">
        <f t="shared" ref="L456:N456" si="443">SUM(L452:L455)</f>
        <v>0</v>
      </c>
      <c r="M456" s="385">
        <f t="shared" si="443"/>
        <v>0</v>
      </c>
      <c r="N456" s="385">
        <f t="shared" si="443"/>
        <v>0</v>
      </c>
      <c r="O456" s="385">
        <f>SUM(O452:O455)</f>
        <v>0</v>
      </c>
      <c r="P456" s="381"/>
      <c r="Q456" s="381"/>
      <c r="R456" s="381"/>
      <c r="S456" s="399"/>
      <c r="T456" s="415"/>
      <c r="U456" s="399"/>
      <c r="V456" s="389">
        <f>$AB$11-((N456*24))</f>
        <v>720</v>
      </c>
      <c r="W456" s="380">
        <v>515</v>
      </c>
      <c r="X456" s="379">
        <v>5.9219999999999997</v>
      </c>
      <c r="Y456" s="390">
        <f>W456*X456</f>
        <v>3049.83</v>
      </c>
      <c r="Z456" s="389">
        <f>(Y456*(V456-L456*24))/V456</f>
        <v>3049.83</v>
      </c>
      <c r="AA456" s="389">
        <f>(Z456/Y456)*100</f>
        <v>100</v>
      </c>
      <c r="AB456" s="403"/>
    </row>
    <row r="457" spans="1:44" s="404" customFormat="1" ht="30" customHeight="1">
      <c r="A457" s="369">
        <v>45</v>
      </c>
      <c r="B457" s="372" t="s">
        <v>136</v>
      </c>
      <c r="C457" s="416" t="s">
        <v>137</v>
      </c>
      <c r="D457" s="379">
        <v>5.86</v>
      </c>
      <c r="E457" s="380" t="s">
        <v>534</v>
      </c>
      <c r="F457" s="381" t="s">
        <v>48</v>
      </c>
      <c r="G457" s="392"/>
      <c r="H457" s="392"/>
      <c r="I457" s="384"/>
      <c r="J457" s="384"/>
      <c r="K457" s="384"/>
      <c r="L457" s="385">
        <f t="shared" ref="L457" si="444">IF(RIGHT(S457)="T",(+H457-G457),0)</f>
        <v>0</v>
      </c>
      <c r="M457" s="385">
        <f t="shared" ref="M457" si="445">IF(RIGHT(S457)="U",(+H457-G457),0)</f>
        <v>0</v>
      </c>
      <c r="N457" s="385">
        <f t="shared" ref="N457" si="446">IF(RIGHT(S457)="C",(+H457-G457),0)</f>
        <v>0</v>
      </c>
      <c r="O457" s="385">
        <f t="shared" ref="O457" si="447">IF(RIGHT(S457)="D",(+H457-G457),0)</f>
        <v>0</v>
      </c>
      <c r="P457" s="386"/>
      <c r="Q457" s="386"/>
      <c r="R457" s="386"/>
      <c r="S457" s="393"/>
      <c r="T457" s="394"/>
      <c r="U457" s="386"/>
      <c r="V457" s="389"/>
      <c r="W457" s="380"/>
      <c r="X457" s="379"/>
      <c r="Y457" s="390"/>
      <c r="Z457" s="389"/>
      <c r="AA457" s="389"/>
      <c r="AB457" s="403"/>
    </row>
    <row r="458" spans="1:44" s="404" customFormat="1" ht="30" customHeight="1">
      <c r="A458" s="369"/>
      <c r="B458" s="372"/>
      <c r="C458" s="416"/>
      <c r="D458" s="379"/>
      <c r="E458" s="380"/>
      <c r="F458" s="381" t="s">
        <v>48</v>
      </c>
      <c r="G458" s="395"/>
      <c r="H458" s="395"/>
      <c r="I458" s="384"/>
      <c r="J458" s="384"/>
      <c r="K458" s="384"/>
      <c r="L458" s="385">
        <f t="shared" ref="L458" si="448">IF(RIGHT(S458)="T",(+H458-G458),0)</f>
        <v>0</v>
      </c>
      <c r="M458" s="385">
        <f t="shared" ref="M458" si="449">IF(RIGHT(S458)="U",(+H458-G458),0)</f>
        <v>0</v>
      </c>
      <c r="N458" s="385">
        <f t="shared" ref="N458" si="450">IF(RIGHT(S458)="C",(+H458-G458),0)</f>
        <v>0</v>
      </c>
      <c r="O458" s="385">
        <f t="shared" ref="O458" si="451">IF(RIGHT(S458)="D",(+H458-G458),0)</f>
        <v>0</v>
      </c>
      <c r="P458" s="386"/>
      <c r="Q458" s="386"/>
      <c r="R458" s="386"/>
      <c r="S458" s="395"/>
      <c r="T458" s="397"/>
      <c r="U458" s="386"/>
      <c r="V458" s="389"/>
      <c r="W458" s="380"/>
      <c r="X458" s="379"/>
      <c r="Y458" s="390"/>
      <c r="Z458" s="389"/>
      <c r="AA458" s="389"/>
      <c r="AB458" s="403"/>
    </row>
    <row r="459" spans="1:44" ht="30" customHeight="1">
      <c r="A459" s="398"/>
      <c r="B459" s="399"/>
      <c r="C459" s="400" t="s">
        <v>52</v>
      </c>
      <c r="D459" s="399"/>
      <c r="E459" s="380"/>
      <c r="F459" s="381" t="s">
        <v>48</v>
      </c>
      <c r="G459" s="401"/>
      <c r="H459" s="401"/>
      <c r="I459" s="381" t="s">
        <v>48</v>
      </c>
      <c r="J459" s="381" t="s">
        <v>48</v>
      </c>
      <c r="K459" s="381" t="s">
        <v>48</v>
      </c>
      <c r="L459" s="385">
        <f>SUM(L457:L458)</f>
        <v>0</v>
      </c>
      <c r="M459" s="385">
        <f t="shared" ref="M459:O459" si="452">SUM(M457:M458)</f>
        <v>0</v>
      </c>
      <c r="N459" s="385">
        <f t="shared" si="452"/>
        <v>0</v>
      </c>
      <c r="O459" s="385">
        <f t="shared" si="452"/>
        <v>0</v>
      </c>
      <c r="P459" s="381"/>
      <c r="Q459" s="381"/>
      <c r="R459" s="381"/>
      <c r="S459" s="399"/>
      <c r="T459" s="415"/>
      <c r="U459" s="399"/>
      <c r="V459" s="389">
        <f>$AB$11-((N459*24))</f>
        <v>720</v>
      </c>
      <c r="W459" s="380">
        <v>515</v>
      </c>
      <c r="X459" s="379">
        <v>5.86</v>
      </c>
      <c r="Y459" s="390">
        <f>W459*X459</f>
        <v>3017.9</v>
      </c>
      <c r="Z459" s="389">
        <f>(Y459*(V459-L459*24))/V459</f>
        <v>3017.9</v>
      </c>
      <c r="AA459" s="389">
        <f>(Z459/Y459)*100</f>
        <v>100</v>
      </c>
      <c r="AB459" s="472"/>
      <c r="AD459" s="333"/>
      <c r="AE459" s="333"/>
      <c r="AF459" s="333"/>
      <c r="AG459" s="333"/>
      <c r="AH459" s="333"/>
      <c r="AI459" s="333"/>
      <c r="AJ459" s="333"/>
      <c r="AK459" s="333"/>
      <c r="AL459" s="333"/>
      <c r="AM459" s="333"/>
      <c r="AN459" s="333"/>
      <c r="AO459" s="333"/>
      <c r="AP459" s="333"/>
      <c r="AQ459" s="333"/>
      <c r="AR459" s="333"/>
    </row>
    <row r="460" spans="1:44" s="403" customFormat="1" ht="15">
      <c r="A460" s="405">
        <v>46</v>
      </c>
      <c r="B460" s="377" t="s">
        <v>138</v>
      </c>
      <c r="C460" s="400" t="s">
        <v>139</v>
      </c>
      <c r="D460" s="379">
        <v>263.93299999999999</v>
      </c>
      <c r="E460" s="380" t="s">
        <v>534</v>
      </c>
      <c r="F460" s="381" t="s">
        <v>48</v>
      </c>
      <c r="G460" s="392"/>
      <c r="H460" s="392"/>
      <c r="I460" s="381" t="s">
        <v>48</v>
      </c>
      <c r="J460" s="381" t="s">
        <v>48</v>
      </c>
      <c r="K460" s="384"/>
      <c r="L460" s="385">
        <f>IF(RIGHT(S460)="T",(+H460-G460),0)</f>
        <v>0</v>
      </c>
      <c r="M460" s="385">
        <f>IF(RIGHT(S460)="U",(+H460-G460),0)</f>
        <v>0</v>
      </c>
      <c r="N460" s="385">
        <f>IF(RIGHT(S460)="C",(+H460-G460),0)</f>
        <v>0</v>
      </c>
      <c r="O460" s="385">
        <f>IF(RIGHT(S460)="D",(+H460-G460),0)</f>
        <v>0</v>
      </c>
      <c r="P460" s="381"/>
      <c r="Q460" s="381"/>
      <c r="R460" s="381"/>
      <c r="S460" s="393"/>
      <c r="T460" s="394"/>
      <c r="U460" s="406"/>
      <c r="V460" s="399"/>
      <c r="W460" s="399"/>
      <c r="X460" s="399"/>
      <c r="Y460" s="399"/>
      <c r="Z460" s="389"/>
      <c r="AA460" s="399"/>
    </row>
    <row r="461" spans="1:44" s="403" customFormat="1" ht="15">
      <c r="A461" s="405"/>
      <c r="B461" s="377"/>
      <c r="C461" s="400"/>
      <c r="D461" s="379"/>
      <c r="E461" s="380"/>
      <c r="F461" s="381"/>
      <c r="G461" s="392"/>
      <c r="H461" s="392"/>
      <c r="I461" s="381"/>
      <c r="J461" s="381"/>
      <c r="K461" s="384"/>
      <c r="L461" s="385">
        <f>IF(RIGHT(S461)="T",(+H461-G461),0)</f>
        <v>0</v>
      </c>
      <c r="M461" s="385">
        <f>IF(RIGHT(S461)="U",(+H461-G461),0)</f>
        <v>0</v>
      </c>
      <c r="N461" s="385">
        <f>IF(RIGHT(S461)="C",(+H461-G461),0)</f>
        <v>0</v>
      </c>
      <c r="O461" s="385">
        <f>IF(RIGHT(S461)="D",(+H461-G461),0)</f>
        <v>0</v>
      </c>
      <c r="P461" s="381"/>
      <c r="Q461" s="381"/>
      <c r="R461" s="381"/>
      <c r="S461" s="393"/>
      <c r="T461" s="394"/>
      <c r="U461" s="406"/>
      <c r="V461" s="399"/>
      <c r="W461" s="399"/>
      <c r="X461" s="399"/>
      <c r="Y461" s="399"/>
      <c r="Z461" s="389"/>
      <c r="AA461" s="399"/>
    </row>
    <row r="462" spans="1:44" s="404" customFormat="1" ht="30" customHeight="1">
      <c r="A462" s="398"/>
      <c r="B462" s="399"/>
      <c r="C462" s="400" t="s">
        <v>52</v>
      </c>
      <c r="D462" s="399"/>
      <c r="E462" s="380"/>
      <c r="F462" s="381" t="s">
        <v>48</v>
      </c>
      <c r="G462" s="435"/>
      <c r="H462" s="435"/>
      <c r="I462" s="381" t="s">
        <v>48</v>
      </c>
      <c r="J462" s="381" t="s">
        <v>48</v>
      </c>
      <c r="K462" s="384"/>
      <c r="L462" s="385">
        <f>SUM(L460:L461)</f>
        <v>0</v>
      </c>
      <c r="M462" s="385">
        <f t="shared" ref="M462:O462" si="453">SUM(M460:M461)</f>
        <v>0</v>
      </c>
      <c r="N462" s="385">
        <f t="shared" si="453"/>
        <v>0</v>
      </c>
      <c r="O462" s="385">
        <f t="shared" si="453"/>
        <v>0</v>
      </c>
      <c r="P462" s="381"/>
      <c r="Q462" s="381"/>
      <c r="R462" s="381"/>
      <c r="S462" s="399"/>
      <c r="T462" s="415"/>
      <c r="U462" s="399"/>
      <c r="V462" s="389">
        <f>$AB$11-((N462*24))</f>
        <v>720</v>
      </c>
      <c r="W462" s="380">
        <v>289</v>
      </c>
      <c r="X462" s="379">
        <v>263.93299999999999</v>
      </c>
      <c r="Y462" s="390">
        <f>W462*X462</f>
        <v>76276.637000000002</v>
      </c>
      <c r="Z462" s="389">
        <f>(Y462*(V462-L462*24))/V462</f>
        <v>76276.637000000002</v>
      </c>
      <c r="AA462" s="389">
        <f>(Z462/Y462)*100</f>
        <v>100</v>
      </c>
      <c r="AB462" s="403"/>
    </row>
    <row r="463" spans="1:44" s="403" customFormat="1" ht="30" customHeight="1">
      <c r="A463" s="405">
        <v>47</v>
      </c>
      <c r="B463" s="377" t="s">
        <v>140</v>
      </c>
      <c r="C463" s="400" t="s">
        <v>141</v>
      </c>
      <c r="D463" s="379">
        <v>263.93299999999999</v>
      </c>
      <c r="E463" s="380" t="s">
        <v>534</v>
      </c>
      <c r="F463" s="381" t="s">
        <v>48</v>
      </c>
      <c r="G463" s="382"/>
      <c r="H463" s="382"/>
      <c r="I463" s="381" t="s">
        <v>48</v>
      </c>
      <c r="J463" s="381" t="s">
        <v>48</v>
      </c>
      <c r="K463" s="381" t="s">
        <v>48</v>
      </c>
      <c r="L463" s="385">
        <f>IF(RIGHT(S463)="T",(+H463-G463),0)</f>
        <v>0</v>
      </c>
      <c r="M463" s="385">
        <f>IF(RIGHT(S463)="U",(+H463-G463),0)</f>
        <v>0</v>
      </c>
      <c r="N463" s="385">
        <f>IF(RIGHT(S463)="C",(+H463-G463),0)</f>
        <v>0</v>
      </c>
      <c r="O463" s="385">
        <f>IF(RIGHT(S463)="D",(+H463-G463),0)</f>
        <v>0</v>
      </c>
      <c r="P463" s="381"/>
      <c r="Q463" s="381"/>
      <c r="R463" s="381"/>
      <c r="S463" s="382"/>
      <c r="T463" s="417"/>
      <c r="U463" s="406"/>
      <c r="V463" s="399"/>
      <c r="W463" s="399"/>
      <c r="X463" s="399"/>
      <c r="Y463" s="399"/>
      <c r="Z463" s="389"/>
      <c r="AA463" s="399"/>
    </row>
    <row r="464" spans="1:44" s="403" customFormat="1" ht="30" customHeight="1">
      <c r="A464" s="405"/>
      <c r="B464" s="377"/>
      <c r="C464" s="400"/>
      <c r="D464" s="379"/>
      <c r="E464" s="380"/>
      <c r="F464" s="381"/>
      <c r="G464" s="382"/>
      <c r="H464" s="382"/>
      <c r="I464" s="381"/>
      <c r="J464" s="381"/>
      <c r="K464" s="381"/>
      <c r="L464" s="385">
        <f>IF(RIGHT(S464)="T",(+H464-G464),0)</f>
        <v>0</v>
      </c>
      <c r="M464" s="385">
        <f>IF(RIGHT(S464)="U",(+H464-G464),0)</f>
        <v>0</v>
      </c>
      <c r="N464" s="385">
        <f>IF(RIGHT(S464)="C",(+H464-G464),0)</f>
        <v>0</v>
      </c>
      <c r="O464" s="385">
        <f>IF(RIGHT(S464)="D",(+H464-G464),0)</f>
        <v>0</v>
      </c>
      <c r="P464" s="381"/>
      <c r="Q464" s="381"/>
      <c r="R464" s="381"/>
      <c r="S464" s="382"/>
      <c r="T464" s="417"/>
      <c r="U464" s="406"/>
      <c r="V464" s="399"/>
      <c r="W464" s="399"/>
      <c r="X464" s="399"/>
      <c r="Y464" s="399"/>
      <c r="Z464" s="389"/>
      <c r="AA464" s="399"/>
    </row>
    <row r="465" spans="1:44" s="404" customFormat="1" ht="30" customHeight="1">
      <c r="A465" s="398"/>
      <c r="B465" s="399"/>
      <c r="C465" s="400" t="s">
        <v>52</v>
      </c>
      <c r="D465" s="399"/>
      <c r="E465" s="380"/>
      <c r="F465" s="381" t="s">
        <v>48</v>
      </c>
      <c r="G465" s="413"/>
      <c r="H465" s="413"/>
      <c r="I465" s="381" t="s">
        <v>48</v>
      </c>
      <c r="J465" s="381" t="s">
        <v>48</v>
      </c>
      <c r="K465" s="384"/>
      <c r="L465" s="385">
        <f>SUM(L463:L464)</f>
        <v>0</v>
      </c>
      <c r="M465" s="385">
        <f t="shared" ref="M465:O465" si="454">SUM(M463:M464)</f>
        <v>0</v>
      </c>
      <c r="N465" s="385">
        <f t="shared" si="454"/>
        <v>0</v>
      </c>
      <c r="O465" s="385">
        <f t="shared" si="454"/>
        <v>0</v>
      </c>
      <c r="P465" s="381"/>
      <c r="Q465" s="381"/>
      <c r="R465" s="381"/>
      <c r="S465" s="399"/>
      <c r="T465" s="415"/>
      <c r="U465" s="399"/>
      <c r="V465" s="389">
        <f>$AB$11-((N465*24))</f>
        <v>720</v>
      </c>
      <c r="W465" s="380">
        <v>289</v>
      </c>
      <c r="X465" s="379">
        <v>263.93299999999999</v>
      </c>
      <c r="Y465" s="390">
        <f>W465*X465</f>
        <v>76276.637000000002</v>
      </c>
      <c r="Z465" s="389">
        <f>(Y465*(V465-L465*24))/V465</f>
        <v>76276.637000000002</v>
      </c>
      <c r="AA465" s="389">
        <f>(Z465/Y465)*100</f>
        <v>100</v>
      </c>
      <c r="AB465" s="403"/>
    </row>
    <row r="466" spans="1:44" ht="30" customHeight="1">
      <c r="A466" s="369">
        <v>48</v>
      </c>
      <c r="B466" s="372" t="s">
        <v>142</v>
      </c>
      <c r="C466" s="416" t="s">
        <v>143</v>
      </c>
      <c r="D466" s="379">
        <v>2.86</v>
      </c>
      <c r="E466" s="380" t="s">
        <v>534</v>
      </c>
      <c r="F466" s="381" t="s">
        <v>48</v>
      </c>
      <c r="G466" s="383"/>
      <c r="H466" s="383"/>
      <c r="I466" s="381" t="s">
        <v>48</v>
      </c>
      <c r="J466" s="381" t="s">
        <v>48</v>
      </c>
      <c r="K466" s="381" t="s">
        <v>48</v>
      </c>
      <c r="L466" s="385">
        <f>IF(RIGHT(S466)="T",(+H466-G466),0)</f>
        <v>0</v>
      </c>
      <c r="M466" s="385">
        <f>IF(RIGHT(S466)="U",(+H466-G466),0)</f>
        <v>0</v>
      </c>
      <c r="N466" s="385">
        <f>IF(RIGHT(S466)="C",(+H466-G466),0)</f>
        <v>0</v>
      </c>
      <c r="O466" s="385">
        <f>IF(RIGHT(S466)="D",(+H466-G466),0)</f>
        <v>0</v>
      </c>
      <c r="P466" s="381"/>
      <c r="Q466" s="381"/>
      <c r="R466" s="381"/>
      <c r="S466" s="387"/>
      <c r="T466" s="388"/>
      <c r="U466" s="406"/>
      <c r="V466" s="389"/>
      <c r="W466" s="380"/>
      <c r="X466" s="379"/>
      <c r="Y466" s="390"/>
      <c r="Z466" s="389"/>
      <c r="AA466" s="389"/>
      <c r="AB466" s="472"/>
      <c r="AD466" s="333"/>
      <c r="AE466" s="333"/>
      <c r="AF466" s="333"/>
      <c r="AG466" s="333"/>
      <c r="AH466" s="333"/>
      <c r="AI466" s="333"/>
      <c r="AJ466" s="333"/>
      <c r="AK466" s="333"/>
      <c r="AL466" s="333"/>
      <c r="AM466" s="333"/>
      <c r="AN466" s="333"/>
      <c r="AO466" s="333"/>
      <c r="AP466" s="333"/>
      <c r="AQ466" s="333"/>
      <c r="AR466" s="333"/>
    </row>
    <row r="467" spans="1:44" ht="30" customHeight="1">
      <c r="A467" s="398"/>
      <c r="B467" s="399"/>
      <c r="C467" s="400" t="s">
        <v>52</v>
      </c>
      <c r="D467" s="399"/>
      <c r="E467" s="380"/>
      <c r="F467" s="381" t="s">
        <v>48</v>
      </c>
      <c r="G467" s="401"/>
      <c r="H467" s="401"/>
      <c r="I467" s="381" t="s">
        <v>48</v>
      </c>
      <c r="J467" s="381" t="s">
        <v>48</v>
      </c>
      <c r="K467" s="384"/>
      <c r="L467" s="385">
        <f>SUM(L466:L466)</f>
        <v>0</v>
      </c>
      <c r="M467" s="385">
        <f>SUM(M466:M466)</f>
        <v>0</v>
      </c>
      <c r="N467" s="385">
        <f>SUM(N466:N466)</f>
        <v>0</v>
      </c>
      <c r="O467" s="385">
        <f>SUM(O466:O466)</f>
        <v>0</v>
      </c>
      <c r="P467" s="381"/>
      <c r="Q467" s="381"/>
      <c r="R467" s="381"/>
      <c r="S467" s="399"/>
      <c r="T467" s="415"/>
      <c r="U467" s="399"/>
      <c r="V467" s="389">
        <f>$AB$11-((N467*24))</f>
        <v>720</v>
      </c>
      <c r="W467" s="380">
        <v>687</v>
      </c>
      <c r="X467" s="379">
        <v>2.86</v>
      </c>
      <c r="Y467" s="390">
        <f>W467*X467</f>
        <v>1964.82</v>
      </c>
      <c r="Z467" s="389">
        <f>(Y467*(V467-L467*24))/V467</f>
        <v>1964.82</v>
      </c>
      <c r="AA467" s="389">
        <f>(Z467/Y467)*100</f>
        <v>100</v>
      </c>
      <c r="AB467" s="472"/>
      <c r="AD467" s="333"/>
      <c r="AE467" s="333"/>
      <c r="AF467" s="333"/>
      <c r="AG467" s="333"/>
      <c r="AH467" s="333"/>
      <c r="AI467" s="333"/>
      <c r="AJ467" s="333"/>
      <c r="AK467" s="333"/>
      <c r="AL467" s="333"/>
      <c r="AM467" s="333"/>
      <c r="AN467" s="333"/>
      <c r="AO467" s="333"/>
      <c r="AP467" s="333"/>
      <c r="AQ467" s="333"/>
      <c r="AR467" s="333"/>
    </row>
    <row r="468" spans="1:44" ht="30" customHeight="1">
      <c r="A468" s="369">
        <v>49</v>
      </c>
      <c r="B468" s="372" t="s">
        <v>144</v>
      </c>
      <c r="C468" s="416" t="s">
        <v>145</v>
      </c>
      <c r="D468" s="379">
        <v>2.86</v>
      </c>
      <c r="E468" s="380" t="s">
        <v>534</v>
      </c>
      <c r="F468" s="381" t="s">
        <v>48</v>
      </c>
      <c r="G468" s="395"/>
      <c r="H468" s="395"/>
      <c r="I468" s="384"/>
      <c r="J468" s="384"/>
      <c r="K468" s="384"/>
      <c r="L468" s="385">
        <f t="shared" ref="L468" si="455">IF(RIGHT(S468)="T",(+H468-G468),0)</f>
        <v>0</v>
      </c>
      <c r="M468" s="385">
        <f t="shared" ref="M468" si="456">IF(RIGHT(S468)="U",(+H468-G468),0)</f>
        <v>0</v>
      </c>
      <c r="N468" s="385">
        <f t="shared" ref="N468" si="457">IF(RIGHT(S468)="C",(+H468-G468),0)</f>
        <v>0</v>
      </c>
      <c r="O468" s="385">
        <f t="shared" ref="O468" si="458">IF(RIGHT(S468)="D",(+H468-G468),0)</f>
        <v>0</v>
      </c>
      <c r="P468" s="386"/>
      <c r="Q468" s="386"/>
      <c r="R468" s="386"/>
      <c r="S468" s="396"/>
      <c r="T468" s="397"/>
      <c r="U468" s="386"/>
      <c r="V468" s="389"/>
      <c r="W468" s="380"/>
      <c r="X468" s="379"/>
      <c r="Y468" s="390"/>
      <c r="Z468" s="389"/>
      <c r="AA468" s="389"/>
      <c r="AB468" s="472"/>
      <c r="AD468" s="333"/>
      <c r="AE468" s="333"/>
      <c r="AF468" s="333"/>
      <c r="AG468" s="333"/>
      <c r="AH468" s="333"/>
      <c r="AI468" s="333"/>
      <c r="AJ468" s="333"/>
      <c r="AK468" s="333"/>
      <c r="AL468" s="333"/>
      <c r="AM468" s="333"/>
      <c r="AN468" s="333"/>
      <c r="AO468" s="333"/>
      <c r="AP468" s="333"/>
      <c r="AQ468" s="333"/>
      <c r="AR468" s="333"/>
    </row>
    <row r="469" spans="1:44" ht="30" customHeight="1">
      <c r="A469" s="398"/>
      <c r="B469" s="399"/>
      <c r="C469" s="400" t="s">
        <v>52</v>
      </c>
      <c r="D469" s="399"/>
      <c r="E469" s="380"/>
      <c r="F469" s="381" t="s">
        <v>48</v>
      </c>
      <c r="G469" s="401"/>
      <c r="H469" s="401"/>
      <c r="I469" s="381" t="s">
        <v>48</v>
      </c>
      <c r="J469" s="381" t="s">
        <v>48</v>
      </c>
      <c r="K469" s="384"/>
      <c r="L469" s="385">
        <f>SUM(L468:L468)</f>
        <v>0</v>
      </c>
      <c r="M469" s="385">
        <f>SUM(M468:M468)</f>
        <v>0</v>
      </c>
      <c r="N469" s="385">
        <f>SUM(N468:N468)</f>
        <v>0</v>
      </c>
      <c r="O469" s="385">
        <f>SUM(O468:O468)</f>
        <v>0</v>
      </c>
      <c r="P469" s="381"/>
      <c r="Q469" s="381"/>
      <c r="R469" s="381"/>
      <c r="S469" s="399"/>
      <c r="T469" s="415"/>
      <c r="U469" s="399"/>
      <c r="V469" s="389">
        <f>$AB$11-((N469*24))</f>
        <v>720</v>
      </c>
      <c r="W469" s="380">
        <v>687</v>
      </c>
      <c r="X469" s="379">
        <v>2.86</v>
      </c>
      <c r="Y469" s="390">
        <f>W469*X469</f>
        <v>1964.82</v>
      </c>
      <c r="Z469" s="389">
        <f>(Y469*(V469-L469*24))/V469</f>
        <v>1964.82</v>
      </c>
      <c r="AA469" s="389">
        <f>(Z469/Y469)*100</f>
        <v>100</v>
      </c>
      <c r="AB469" s="472"/>
      <c r="AD469" s="333"/>
      <c r="AE469" s="333"/>
      <c r="AF469" s="333"/>
      <c r="AG469" s="333"/>
      <c r="AH469" s="333"/>
      <c r="AI469" s="333"/>
      <c r="AJ469" s="333"/>
      <c r="AK469" s="333"/>
      <c r="AL469" s="333"/>
      <c r="AM469" s="333"/>
      <c r="AN469" s="333"/>
      <c r="AO469" s="333"/>
      <c r="AP469" s="333"/>
      <c r="AQ469" s="333"/>
      <c r="AR469" s="333"/>
    </row>
    <row r="470" spans="1:44" ht="54" customHeight="1">
      <c r="A470" s="369">
        <v>50</v>
      </c>
      <c r="B470" s="372" t="s">
        <v>146</v>
      </c>
      <c r="C470" s="416" t="s">
        <v>147</v>
      </c>
      <c r="D470" s="379">
        <v>41.743000000000002</v>
      </c>
      <c r="E470" s="380" t="s">
        <v>534</v>
      </c>
      <c r="F470" s="381" t="s">
        <v>48</v>
      </c>
      <c r="G470" s="121">
        <v>43193.511111111111</v>
      </c>
      <c r="H470" s="121">
        <v>43193.530555555553</v>
      </c>
      <c r="I470" s="384"/>
      <c r="J470" s="384"/>
      <c r="K470" s="384"/>
      <c r="L470" s="385">
        <f t="shared" ref="L470" si="459">IF(RIGHT(S470)="T",(+H470-G470),0)</f>
        <v>0</v>
      </c>
      <c r="M470" s="385">
        <f t="shared" ref="M470" si="460">IF(RIGHT(S470)="U",(+H470-G470),0)</f>
        <v>1.9444444442342501E-2</v>
      </c>
      <c r="N470" s="385">
        <f t="shared" ref="N470" si="461">IF(RIGHT(S470)="C",(+H470-G470),0)</f>
        <v>0</v>
      </c>
      <c r="O470" s="385">
        <f t="shared" ref="O470" si="462">IF(RIGHT(S470)="D",(+H470-G470),0)</f>
        <v>0</v>
      </c>
      <c r="P470" s="386"/>
      <c r="Q470" s="386"/>
      <c r="R470" s="386"/>
      <c r="S470" s="121" t="s">
        <v>470</v>
      </c>
      <c r="T470" s="442" t="s">
        <v>1302</v>
      </c>
      <c r="U470" s="386"/>
      <c r="V470" s="389"/>
      <c r="W470" s="380"/>
      <c r="X470" s="379"/>
      <c r="Y470" s="390"/>
      <c r="Z470" s="389"/>
      <c r="AA470" s="389"/>
      <c r="AB470" s="472"/>
      <c r="AD470" s="333"/>
      <c r="AE470" s="333"/>
      <c r="AF470" s="333"/>
      <c r="AG470" s="333"/>
      <c r="AH470" s="333"/>
      <c r="AI470" s="333"/>
      <c r="AJ470" s="333"/>
      <c r="AK470" s="333"/>
      <c r="AL470" s="333"/>
      <c r="AM470" s="333"/>
      <c r="AN470" s="333"/>
      <c r="AO470" s="333"/>
      <c r="AP470" s="333"/>
      <c r="AQ470" s="333"/>
      <c r="AR470" s="333"/>
    </row>
    <row r="471" spans="1:44" ht="30" customHeight="1">
      <c r="A471" s="369"/>
      <c r="B471" s="372"/>
      <c r="C471" s="416"/>
      <c r="D471" s="379"/>
      <c r="E471" s="380"/>
      <c r="F471" s="381"/>
      <c r="G471" s="121">
        <v>43196.625694444447</v>
      </c>
      <c r="H471" s="121">
        <v>43196.736111111109</v>
      </c>
      <c r="I471" s="384"/>
      <c r="J471" s="384"/>
      <c r="K471" s="384"/>
      <c r="L471" s="385">
        <f t="shared" ref="L471:L475" si="463">IF(RIGHT(S471)="T",(+H471-G471),0)</f>
        <v>0</v>
      </c>
      <c r="M471" s="385">
        <f t="shared" ref="M471:M475" si="464">IF(RIGHT(S471)="U",(+H471-G471),0)</f>
        <v>0</v>
      </c>
      <c r="N471" s="385">
        <f t="shared" ref="N471:N475" si="465">IF(RIGHT(S471)="C",(+H471-G471),0)</f>
        <v>0</v>
      </c>
      <c r="O471" s="385">
        <f t="shared" ref="O471:O475" si="466">IF(RIGHT(S471)="D",(+H471-G471),0)</f>
        <v>0.11041666666278616</v>
      </c>
      <c r="P471" s="386"/>
      <c r="Q471" s="386"/>
      <c r="R471" s="386"/>
      <c r="S471" s="11" t="s">
        <v>1108</v>
      </c>
      <c r="T471" s="140" t="s">
        <v>1303</v>
      </c>
      <c r="U471" s="386"/>
      <c r="V471" s="389"/>
      <c r="W471" s="380"/>
      <c r="X471" s="379"/>
      <c r="Y471" s="390"/>
      <c r="Z471" s="389"/>
      <c r="AA471" s="389"/>
      <c r="AB471" s="472"/>
      <c r="AD471" s="333"/>
      <c r="AE471" s="333"/>
      <c r="AF471" s="333"/>
      <c r="AG471" s="333"/>
      <c r="AH471" s="333"/>
      <c r="AI471" s="333"/>
      <c r="AJ471" s="333"/>
      <c r="AK471" s="333"/>
      <c r="AL471" s="333"/>
      <c r="AM471" s="333"/>
      <c r="AN471" s="333"/>
      <c r="AO471" s="333"/>
      <c r="AP471" s="333"/>
      <c r="AQ471" s="333"/>
      <c r="AR471" s="333"/>
    </row>
    <row r="472" spans="1:44" ht="30" customHeight="1">
      <c r="A472" s="369"/>
      <c r="B472" s="372"/>
      <c r="C472" s="416"/>
      <c r="D472" s="379"/>
      <c r="E472" s="380"/>
      <c r="F472" s="381"/>
      <c r="G472" s="392"/>
      <c r="H472" s="392"/>
      <c r="I472" s="384"/>
      <c r="J472" s="384"/>
      <c r="K472" s="384"/>
      <c r="L472" s="385">
        <f t="shared" si="463"/>
        <v>0</v>
      </c>
      <c r="M472" s="385">
        <f t="shared" si="464"/>
        <v>0</v>
      </c>
      <c r="N472" s="385">
        <f t="shared" si="465"/>
        <v>0</v>
      </c>
      <c r="O472" s="385">
        <f t="shared" si="466"/>
        <v>0</v>
      </c>
      <c r="P472" s="386"/>
      <c r="Q472" s="386"/>
      <c r="R472" s="386"/>
      <c r="S472" s="393"/>
      <c r="T472" s="464"/>
      <c r="U472" s="386"/>
      <c r="V472" s="389"/>
      <c r="W472" s="380"/>
      <c r="X472" s="379"/>
      <c r="Y472" s="390"/>
      <c r="Z472" s="389"/>
      <c r="AA472" s="389"/>
      <c r="AB472" s="472"/>
      <c r="AD472" s="333"/>
      <c r="AE472" s="333"/>
      <c r="AF472" s="333"/>
      <c r="AG472" s="333"/>
      <c r="AH472" s="333"/>
      <c r="AI472" s="333"/>
      <c r="AJ472" s="333"/>
      <c r="AK472" s="333"/>
      <c r="AL472" s="333"/>
      <c r="AM472" s="333"/>
      <c r="AN472" s="333"/>
      <c r="AO472" s="333"/>
      <c r="AP472" s="333"/>
      <c r="AQ472" s="333"/>
      <c r="AR472" s="333"/>
    </row>
    <row r="473" spans="1:44" ht="30" customHeight="1">
      <c r="A473" s="369"/>
      <c r="B473" s="372"/>
      <c r="C473" s="416"/>
      <c r="D473" s="379"/>
      <c r="E473" s="380"/>
      <c r="F473" s="381"/>
      <c r="G473" s="392"/>
      <c r="H473" s="392"/>
      <c r="I473" s="384"/>
      <c r="J473" s="384"/>
      <c r="K473" s="384"/>
      <c r="L473" s="385">
        <f t="shared" si="463"/>
        <v>0</v>
      </c>
      <c r="M473" s="385">
        <f t="shared" si="464"/>
        <v>0</v>
      </c>
      <c r="N473" s="385">
        <f t="shared" si="465"/>
        <v>0</v>
      </c>
      <c r="O473" s="385">
        <f t="shared" si="466"/>
        <v>0</v>
      </c>
      <c r="P473" s="386"/>
      <c r="Q473" s="386"/>
      <c r="R473" s="386"/>
      <c r="S473" s="393"/>
      <c r="T473" s="407"/>
      <c r="U473" s="386"/>
      <c r="V473" s="389"/>
      <c r="W473" s="380"/>
      <c r="X473" s="379"/>
      <c r="Y473" s="390"/>
      <c r="Z473" s="389"/>
      <c r="AA473" s="389"/>
      <c r="AB473" s="472"/>
      <c r="AD473" s="333"/>
      <c r="AE473" s="333"/>
      <c r="AF473" s="333"/>
      <c r="AG473" s="333"/>
      <c r="AH473" s="333"/>
      <c r="AI473" s="333"/>
      <c r="AJ473" s="333"/>
      <c r="AK473" s="333"/>
      <c r="AL473" s="333"/>
      <c r="AM473" s="333"/>
      <c r="AN473" s="333"/>
      <c r="AO473" s="333"/>
      <c r="AP473" s="333"/>
      <c r="AQ473" s="333"/>
      <c r="AR473" s="333"/>
    </row>
    <row r="474" spans="1:44" ht="30" customHeight="1">
      <c r="A474" s="369"/>
      <c r="B474" s="372"/>
      <c r="C474" s="416"/>
      <c r="D474" s="379"/>
      <c r="E474" s="380"/>
      <c r="F474" s="381"/>
      <c r="G474" s="457"/>
      <c r="H474" s="457"/>
      <c r="I474" s="384"/>
      <c r="J474" s="384"/>
      <c r="K474" s="384"/>
      <c r="L474" s="385">
        <f t="shared" si="463"/>
        <v>0</v>
      </c>
      <c r="M474" s="385">
        <f t="shared" si="464"/>
        <v>0</v>
      </c>
      <c r="N474" s="385">
        <f t="shared" si="465"/>
        <v>0</v>
      </c>
      <c r="O474" s="385">
        <f t="shared" si="466"/>
        <v>0</v>
      </c>
      <c r="P474" s="386"/>
      <c r="Q474" s="386"/>
      <c r="R474" s="386"/>
      <c r="S474" s="393"/>
      <c r="T474" s="407"/>
      <c r="U474" s="386"/>
      <c r="V474" s="389"/>
      <c r="W474" s="380"/>
      <c r="X474" s="379"/>
      <c r="Y474" s="390"/>
      <c r="Z474" s="389"/>
      <c r="AA474" s="389"/>
      <c r="AB474" s="472"/>
      <c r="AD474" s="333"/>
      <c r="AE474" s="333"/>
      <c r="AF474" s="333"/>
      <c r="AG474" s="333"/>
      <c r="AH474" s="333"/>
      <c r="AI474" s="333"/>
      <c r="AJ474" s="333"/>
      <c r="AK474" s="333"/>
      <c r="AL474" s="333"/>
      <c r="AM474" s="333"/>
      <c r="AN474" s="333"/>
      <c r="AO474" s="333"/>
      <c r="AP474" s="333"/>
      <c r="AQ474" s="333"/>
      <c r="AR474" s="333"/>
    </row>
    <row r="475" spans="1:44" ht="30" customHeight="1">
      <c r="A475" s="369"/>
      <c r="B475" s="372"/>
      <c r="C475" s="416"/>
      <c r="D475" s="379"/>
      <c r="E475" s="380"/>
      <c r="F475" s="381"/>
      <c r="G475" s="392"/>
      <c r="H475" s="392"/>
      <c r="I475" s="384"/>
      <c r="J475" s="384"/>
      <c r="K475" s="384"/>
      <c r="L475" s="385">
        <f t="shared" si="463"/>
        <v>0</v>
      </c>
      <c r="M475" s="385">
        <f t="shared" si="464"/>
        <v>0</v>
      </c>
      <c r="N475" s="385">
        <f t="shared" si="465"/>
        <v>0</v>
      </c>
      <c r="O475" s="385">
        <f t="shared" si="466"/>
        <v>0</v>
      </c>
      <c r="P475" s="386"/>
      <c r="Q475" s="386"/>
      <c r="R475" s="386"/>
      <c r="S475" s="393"/>
      <c r="T475" s="407"/>
      <c r="U475" s="386"/>
      <c r="V475" s="389"/>
      <c r="W475" s="380"/>
      <c r="X475" s="379"/>
      <c r="Y475" s="390"/>
      <c r="Z475" s="389"/>
      <c r="AA475" s="389"/>
      <c r="AB475" s="472"/>
      <c r="AD475" s="333"/>
      <c r="AE475" s="333"/>
      <c r="AF475" s="333"/>
      <c r="AG475" s="333"/>
      <c r="AH475" s="333"/>
      <c r="AI475" s="333"/>
      <c r="AJ475" s="333"/>
      <c r="AK475" s="333"/>
      <c r="AL475" s="333"/>
      <c r="AM475" s="333"/>
      <c r="AN475" s="333"/>
      <c r="AO475" s="333"/>
      <c r="AP475" s="333"/>
      <c r="AQ475" s="333"/>
      <c r="AR475" s="333"/>
    </row>
    <row r="476" spans="1:44" s="404" customFormat="1" ht="30" customHeight="1">
      <c r="A476" s="398"/>
      <c r="B476" s="399"/>
      <c r="C476" s="400" t="s">
        <v>52</v>
      </c>
      <c r="D476" s="399"/>
      <c r="E476" s="380"/>
      <c r="F476" s="381" t="s">
        <v>48</v>
      </c>
      <c r="G476" s="413"/>
      <c r="H476" s="413"/>
      <c r="I476" s="381" t="s">
        <v>48</v>
      </c>
      <c r="J476" s="381" t="s">
        <v>48</v>
      </c>
      <c r="K476" s="384"/>
      <c r="L476" s="385">
        <f>SUM(L470:L475)</f>
        <v>0</v>
      </c>
      <c r="M476" s="385">
        <f t="shared" ref="M476:O476" si="467">SUM(M470:M475)</f>
        <v>1.9444444442342501E-2</v>
      </c>
      <c r="N476" s="385">
        <f t="shared" si="467"/>
        <v>0</v>
      </c>
      <c r="O476" s="385">
        <f t="shared" si="467"/>
        <v>0.11041666666278616</v>
      </c>
      <c r="P476" s="385"/>
      <c r="Q476" s="385"/>
      <c r="R476" s="385"/>
      <c r="S476" s="399"/>
      <c r="T476" s="415"/>
      <c r="U476" s="399"/>
      <c r="V476" s="389">
        <f>$AB$11-((N476*24))</f>
        <v>720</v>
      </c>
      <c r="W476" s="380">
        <v>515</v>
      </c>
      <c r="X476" s="379">
        <v>41.743000000000002</v>
      </c>
      <c r="Y476" s="390">
        <f>W476*X476</f>
        <v>21497.645</v>
      </c>
      <c r="Z476" s="389">
        <f>(Y476*(V476-L476*24))/V476</f>
        <v>21497.645</v>
      </c>
      <c r="AA476" s="389">
        <f>(Z476/Y476)*100</f>
        <v>100</v>
      </c>
      <c r="AB476" s="403"/>
    </row>
    <row r="477" spans="1:44" ht="57.75" customHeight="1">
      <c r="A477" s="369">
        <v>51</v>
      </c>
      <c r="B477" s="372" t="s">
        <v>148</v>
      </c>
      <c r="C477" s="469" t="s">
        <v>772</v>
      </c>
      <c r="D477" s="379">
        <v>169.785</v>
      </c>
      <c r="E477" s="380" t="s">
        <v>534</v>
      </c>
      <c r="F477" s="381" t="s">
        <v>48</v>
      </c>
      <c r="G477" s="121">
        <v>43219.944444444445</v>
      </c>
      <c r="H477" s="121">
        <v>43219.979861111111</v>
      </c>
      <c r="I477" s="384"/>
      <c r="J477" s="384"/>
      <c r="K477" s="384"/>
      <c r="L477" s="385">
        <f>IF(RIGHT(S477)="T",(+H475-G475),0)</f>
        <v>0</v>
      </c>
      <c r="M477" s="385">
        <f>IF(RIGHT(S477)="U",(+H475-G475),0)</f>
        <v>0</v>
      </c>
      <c r="N477" s="385">
        <f>IF(RIGHT(S477)="C",(+H475-G475),0)</f>
        <v>0</v>
      </c>
      <c r="O477" s="385">
        <f>IF(RIGHT(S477)="D",(+H475-G475),0)</f>
        <v>0</v>
      </c>
      <c r="P477" s="386"/>
      <c r="Q477" s="386"/>
      <c r="R477" s="386"/>
      <c r="S477" s="121" t="s">
        <v>1138</v>
      </c>
      <c r="T477" s="442" t="s">
        <v>1304</v>
      </c>
      <c r="U477" s="386"/>
      <c r="V477" s="389"/>
      <c r="W477" s="380"/>
      <c r="X477" s="379"/>
      <c r="Y477" s="390"/>
      <c r="Z477" s="389"/>
      <c r="AA477" s="389"/>
      <c r="AB477" s="472"/>
      <c r="AD477" s="333"/>
      <c r="AE477" s="333"/>
      <c r="AF477" s="333"/>
      <c r="AG477" s="333"/>
      <c r="AH477" s="333"/>
      <c r="AI477" s="333"/>
      <c r="AJ477" s="333"/>
      <c r="AK477" s="333"/>
      <c r="AL477" s="333"/>
      <c r="AM477" s="333"/>
      <c r="AN477" s="333"/>
      <c r="AO477" s="333"/>
      <c r="AP477" s="333"/>
      <c r="AQ477" s="333"/>
      <c r="AR477" s="333"/>
    </row>
    <row r="478" spans="1:44" ht="30" customHeight="1">
      <c r="A478" s="369"/>
      <c r="B478" s="372"/>
      <c r="C478" s="416"/>
      <c r="D478" s="379"/>
      <c r="E478" s="380"/>
      <c r="F478" s="381"/>
      <c r="G478" s="395"/>
      <c r="H478" s="395"/>
      <c r="I478" s="384"/>
      <c r="J478" s="384"/>
      <c r="K478" s="384"/>
      <c r="L478" s="385">
        <f t="shared" ref="L478" si="468">IF(RIGHT(S478)="T",(+H478-G478),0)</f>
        <v>0</v>
      </c>
      <c r="M478" s="385">
        <f t="shared" ref="M478" si="469">IF(RIGHT(S478)="U",(+H478-G478),0)</f>
        <v>0</v>
      </c>
      <c r="N478" s="385">
        <f t="shared" ref="N478" si="470">IF(RIGHT(S478)="C",(+H478-G478),0)</f>
        <v>0</v>
      </c>
      <c r="O478" s="385">
        <f t="shared" ref="O478" si="471">IF(RIGHT(S478)="D",(+H478-G478),0)</f>
        <v>0</v>
      </c>
      <c r="P478" s="386"/>
      <c r="Q478" s="386"/>
      <c r="R478" s="386"/>
      <c r="S478" s="396"/>
      <c r="T478" s="397"/>
      <c r="U478" s="386"/>
      <c r="V478" s="389"/>
      <c r="W478" s="380"/>
      <c r="X478" s="379"/>
      <c r="Y478" s="390"/>
      <c r="Z478" s="389"/>
      <c r="AA478" s="389"/>
      <c r="AB478" s="472"/>
      <c r="AD478" s="333"/>
      <c r="AE478" s="333"/>
      <c r="AF478" s="333"/>
      <c r="AG478" s="333"/>
      <c r="AH478" s="333"/>
      <c r="AI478" s="333"/>
      <c r="AJ478" s="333"/>
      <c r="AK478" s="333"/>
      <c r="AL478" s="333"/>
      <c r="AM478" s="333"/>
      <c r="AN478" s="333"/>
      <c r="AO478" s="333"/>
      <c r="AP478" s="333"/>
      <c r="AQ478" s="333"/>
      <c r="AR478" s="333"/>
    </row>
    <row r="479" spans="1:44" s="404" customFormat="1" ht="30" customHeight="1">
      <c r="A479" s="398"/>
      <c r="B479" s="399"/>
      <c r="C479" s="400" t="s">
        <v>52</v>
      </c>
      <c r="D479" s="399"/>
      <c r="E479" s="380"/>
      <c r="F479" s="381" t="s">
        <v>48</v>
      </c>
      <c r="G479" s="401"/>
      <c r="H479" s="401"/>
      <c r="I479" s="381" t="s">
        <v>48</v>
      </c>
      <c r="J479" s="381" t="s">
        <v>48</v>
      </c>
      <c r="K479" s="384"/>
      <c r="L479" s="385">
        <f>SUM(L477:L478)</f>
        <v>0</v>
      </c>
      <c r="M479" s="385">
        <f>SUM(M477:M478)</f>
        <v>0</v>
      </c>
      <c r="N479" s="385">
        <f>SUM(N477:N478)</f>
        <v>0</v>
      </c>
      <c r="O479" s="385">
        <f>SUM(O477:O478)</f>
        <v>0</v>
      </c>
      <c r="P479" s="381"/>
      <c r="Q479" s="381"/>
      <c r="R479" s="381"/>
      <c r="S479" s="399"/>
      <c r="T479" s="415"/>
      <c r="U479" s="399"/>
      <c r="V479" s="389">
        <f>$AB$11-((N479*24))</f>
        <v>720</v>
      </c>
      <c r="W479" s="380">
        <v>371</v>
      </c>
      <c r="X479" s="379">
        <v>169.785</v>
      </c>
      <c r="Y479" s="390">
        <f>W479*X479</f>
        <v>62990.235000000001</v>
      </c>
      <c r="Z479" s="389">
        <f>(Y479*(V479-L479*24))/V479</f>
        <v>62990.235000000001</v>
      </c>
      <c r="AA479" s="389">
        <f>(Z479/Y479)*100</f>
        <v>100</v>
      </c>
      <c r="AB479" s="403"/>
    </row>
    <row r="480" spans="1:44" s="404" customFormat="1" ht="39" customHeight="1">
      <c r="A480" s="398">
        <v>52</v>
      </c>
      <c r="B480" s="456" t="s">
        <v>438</v>
      </c>
      <c r="C480" s="469" t="s">
        <v>439</v>
      </c>
      <c r="D480" s="379">
        <v>169.72900000000001</v>
      </c>
      <c r="E480" s="380" t="s">
        <v>534</v>
      </c>
      <c r="F480" s="381"/>
      <c r="G480" s="392"/>
      <c r="H480" s="392"/>
      <c r="I480" s="381"/>
      <c r="J480" s="381"/>
      <c r="K480" s="384"/>
      <c r="L480" s="385">
        <f t="shared" ref="L480" si="472">IF(RIGHT(S480)="T",(+H480-G480),0)</f>
        <v>0</v>
      </c>
      <c r="M480" s="385">
        <f t="shared" ref="M480" si="473">IF(RIGHT(S480)="U",(+H480-G480),0)</f>
        <v>0</v>
      </c>
      <c r="N480" s="385">
        <f t="shared" ref="N480" si="474">IF(RIGHT(S480)="C",(+H480-G480),0)</f>
        <v>0</v>
      </c>
      <c r="O480" s="385">
        <f t="shared" ref="O480" si="475">IF(RIGHT(S480)="D",(+H480-G480),0)</f>
        <v>0</v>
      </c>
      <c r="P480" s="381"/>
      <c r="Q480" s="381"/>
      <c r="R480" s="381"/>
      <c r="S480" s="393"/>
      <c r="T480" s="394"/>
      <c r="U480" s="399"/>
      <c r="V480" s="474"/>
      <c r="W480" s="384"/>
      <c r="X480" s="475"/>
      <c r="Y480" s="476"/>
      <c r="Z480" s="389"/>
      <c r="AA480" s="474"/>
      <c r="AB480" s="403"/>
    </row>
    <row r="481" spans="1:44" s="404" customFormat="1" ht="39" customHeight="1">
      <c r="A481" s="398"/>
      <c r="B481" s="456"/>
      <c r="C481" s="469"/>
      <c r="D481" s="379"/>
      <c r="E481" s="380"/>
      <c r="F481" s="381"/>
      <c r="G481" s="395"/>
      <c r="H481" s="395"/>
      <c r="I481" s="381"/>
      <c r="J481" s="381"/>
      <c r="K481" s="384"/>
      <c r="L481" s="385">
        <f t="shared" ref="L481:L482" si="476">IF(RIGHT(S481)="T",(+H481-G481),0)</f>
        <v>0</v>
      </c>
      <c r="M481" s="385">
        <f t="shared" ref="M481:M482" si="477">IF(RIGHT(S481)="U",(+H481-G481),0)</f>
        <v>0</v>
      </c>
      <c r="N481" s="385">
        <f t="shared" ref="N481:N482" si="478">IF(RIGHT(S481)="C",(+H481-G481),0)</f>
        <v>0</v>
      </c>
      <c r="O481" s="385">
        <f t="shared" ref="O481:O482" si="479">IF(RIGHT(S481)="D",(+H481-G481),0)</f>
        <v>0</v>
      </c>
      <c r="P481" s="381"/>
      <c r="Q481" s="381"/>
      <c r="R481" s="381"/>
      <c r="S481" s="395"/>
      <c r="T481" s="397"/>
      <c r="U481" s="399"/>
      <c r="V481" s="474"/>
      <c r="W481" s="384"/>
      <c r="X481" s="475"/>
      <c r="Y481" s="476"/>
      <c r="Z481" s="389"/>
      <c r="AA481" s="474"/>
      <c r="AB481" s="403"/>
    </row>
    <row r="482" spans="1:44" s="404" customFormat="1" ht="39" customHeight="1">
      <c r="A482" s="398"/>
      <c r="B482" s="456"/>
      <c r="C482" s="469"/>
      <c r="D482" s="379"/>
      <c r="E482" s="380"/>
      <c r="F482" s="381"/>
      <c r="G482" s="395"/>
      <c r="H482" s="395"/>
      <c r="I482" s="381"/>
      <c r="J482" s="381"/>
      <c r="K482" s="384"/>
      <c r="L482" s="385">
        <f t="shared" si="476"/>
        <v>0</v>
      </c>
      <c r="M482" s="385">
        <f t="shared" si="477"/>
        <v>0</v>
      </c>
      <c r="N482" s="385">
        <f t="shared" si="478"/>
        <v>0</v>
      </c>
      <c r="O482" s="385">
        <f t="shared" si="479"/>
        <v>0</v>
      </c>
      <c r="P482" s="381"/>
      <c r="Q482" s="381"/>
      <c r="R482" s="381"/>
      <c r="S482" s="395"/>
      <c r="T482" s="397"/>
      <c r="U482" s="399"/>
      <c r="V482" s="474"/>
      <c r="W482" s="384"/>
      <c r="X482" s="475"/>
      <c r="Y482" s="476"/>
      <c r="Z482" s="389"/>
      <c r="AA482" s="474"/>
      <c r="AB482" s="403"/>
    </row>
    <row r="483" spans="1:44" s="404" customFormat="1" ht="30" customHeight="1">
      <c r="A483" s="398"/>
      <c r="B483" s="399"/>
      <c r="C483" s="400" t="s">
        <v>52</v>
      </c>
      <c r="D483" s="399"/>
      <c r="E483" s="380"/>
      <c r="F483" s="381" t="s">
        <v>48</v>
      </c>
      <c r="G483" s="430"/>
      <c r="H483" s="430"/>
      <c r="I483" s="381" t="s">
        <v>48</v>
      </c>
      <c r="J483" s="381" t="s">
        <v>48</v>
      </c>
      <c r="K483" s="384"/>
      <c r="L483" s="385">
        <f>SUM(L480:L482)</f>
        <v>0</v>
      </c>
      <c r="M483" s="385">
        <f>SUM(M480:M482)</f>
        <v>0</v>
      </c>
      <c r="N483" s="385">
        <f>SUM(N480:N482)</f>
        <v>0</v>
      </c>
      <c r="O483" s="385">
        <f>SUM(O480:O482)</f>
        <v>0</v>
      </c>
      <c r="P483" s="381"/>
      <c r="Q483" s="381"/>
      <c r="R483" s="381"/>
      <c r="S483" s="399"/>
      <c r="T483" s="415"/>
      <c r="U483" s="399"/>
      <c r="V483" s="389">
        <f>$AB$11-((N483*24))</f>
        <v>720</v>
      </c>
      <c r="W483" s="380">
        <v>515</v>
      </c>
      <c r="X483" s="379">
        <v>169.72900000000001</v>
      </c>
      <c r="Y483" s="390">
        <f t="shared" ref="Y483" si="480">W483*X483</f>
        <v>87410.435000000012</v>
      </c>
      <c r="Z483" s="389">
        <f>(Y483*(V483-L483*24))/V483</f>
        <v>87410.435000000012</v>
      </c>
      <c r="AA483" s="389">
        <f t="shared" ref="AA483" si="481">(Z483/Y483)*100</f>
        <v>100</v>
      </c>
      <c r="AB483" s="403"/>
    </row>
    <row r="484" spans="1:44" s="403" customFormat="1" ht="30" customHeight="1">
      <c r="A484" s="405">
        <v>53</v>
      </c>
      <c r="B484" s="377" t="s">
        <v>150</v>
      </c>
      <c r="C484" s="400" t="s">
        <v>151</v>
      </c>
      <c r="D484" s="379">
        <v>98.281000000000006</v>
      </c>
      <c r="E484" s="380" t="s">
        <v>534</v>
      </c>
      <c r="F484" s="381" t="s">
        <v>48</v>
      </c>
      <c r="G484" s="382"/>
      <c r="H484" s="382"/>
      <c r="I484" s="381" t="s">
        <v>48</v>
      </c>
      <c r="J484" s="381" t="s">
        <v>48</v>
      </c>
      <c r="K484" s="381" t="s">
        <v>48</v>
      </c>
      <c r="L484" s="385">
        <f>IF(RIGHT(S484)="T",(+H484-G484),0)</f>
        <v>0</v>
      </c>
      <c r="M484" s="385">
        <f>IF(RIGHT(S484)="U",(+H484-G484),0)</f>
        <v>0</v>
      </c>
      <c r="N484" s="385">
        <f>IF(RIGHT(S484)="C",(+H484-G484),0)</f>
        <v>0</v>
      </c>
      <c r="O484" s="385">
        <f>IF(RIGHT(S484)="D",(+H484-G484),0)</f>
        <v>0</v>
      </c>
      <c r="P484" s="381"/>
      <c r="Q484" s="381"/>
      <c r="R484" s="381"/>
      <c r="S484" s="387"/>
      <c r="T484" s="443"/>
      <c r="U484" s="406"/>
      <c r="V484" s="399"/>
      <c r="W484" s="399"/>
      <c r="X484" s="399"/>
      <c r="Y484" s="399"/>
      <c r="Z484" s="389"/>
      <c r="AA484" s="399"/>
    </row>
    <row r="485" spans="1:44" s="403" customFormat="1" ht="30" customHeight="1">
      <c r="A485" s="405"/>
      <c r="B485" s="377"/>
      <c r="C485" s="400"/>
      <c r="D485" s="379"/>
      <c r="E485" s="380"/>
      <c r="F485" s="381"/>
      <c r="G485" s="395"/>
      <c r="H485" s="395"/>
      <c r="I485" s="381"/>
      <c r="J485" s="381"/>
      <c r="K485" s="381"/>
      <c r="L485" s="385">
        <f t="shared" ref="L485:L489" si="482">IF(RIGHT(S485)="T",(+H485-G485),0)</f>
        <v>0</v>
      </c>
      <c r="M485" s="385">
        <f t="shared" ref="M485:M489" si="483">IF(RIGHT(S485)="U",(+H485-G485),0)</f>
        <v>0</v>
      </c>
      <c r="N485" s="385">
        <f t="shared" ref="N485:N489" si="484">IF(RIGHT(S485)="C",(+H485-G485),0)</f>
        <v>0</v>
      </c>
      <c r="O485" s="385">
        <f t="shared" ref="O485:O489" si="485">IF(RIGHT(S485)="D",(+H485-G485),0)</f>
        <v>0</v>
      </c>
      <c r="P485" s="381"/>
      <c r="Q485" s="381"/>
      <c r="R485" s="381"/>
      <c r="S485" s="395"/>
      <c r="T485" s="397"/>
      <c r="U485" s="406"/>
      <c r="V485" s="399"/>
      <c r="W485" s="399"/>
      <c r="X485" s="399"/>
      <c r="Y485" s="399"/>
      <c r="Z485" s="389"/>
      <c r="AA485" s="399"/>
    </row>
    <row r="486" spans="1:44" s="403" customFormat="1" ht="30" customHeight="1">
      <c r="A486" s="405"/>
      <c r="B486" s="377"/>
      <c r="C486" s="400"/>
      <c r="D486" s="379"/>
      <c r="E486" s="380"/>
      <c r="F486" s="381"/>
      <c r="G486" s="395"/>
      <c r="H486" s="395"/>
      <c r="I486" s="381"/>
      <c r="J486" s="381"/>
      <c r="K486" s="381"/>
      <c r="L486" s="385">
        <f t="shared" si="482"/>
        <v>0</v>
      </c>
      <c r="M486" s="385">
        <f t="shared" si="483"/>
        <v>0</v>
      </c>
      <c r="N486" s="385">
        <f t="shared" si="484"/>
        <v>0</v>
      </c>
      <c r="O486" s="385">
        <f t="shared" si="485"/>
        <v>0</v>
      </c>
      <c r="P486" s="381"/>
      <c r="Q486" s="381"/>
      <c r="R486" s="381"/>
      <c r="S486" s="396"/>
      <c r="T486" s="397"/>
      <c r="U486" s="406"/>
      <c r="V486" s="399"/>
      <c r="W486" s="399"/>
      <c r="X486" s="399"/>
      <c r="Y486" s="399"/>
      <c r="Z486" s="389"/>
      <c r="AA486" s="399"/>
    </row>
    <row r="487" spans="1:44" s="403" customFormat="1" ht="30" customHeight="1">
      <c r="A487" s="405"/>
      <c r="B487" s="377"/>
      <c r="C487" s="400"/>
      <c r="D487" s="379"/>
      <c r="E487" s="380"/>
      <c r="F487" s="381"/>
      <c r="G487" s="395"/>
      <c r="H487" s="395"/>
      <c r="I487" s="381"/>
      <c r="J487" s="381"/>
      <c r="K487" s="381"/>
      <c r="L487" s="385">
        <f t="shared" si="482"/>
        <v>0</v>
      </c>
      <c r="M487" s="385">
        <f t="shared" si="483"/>
        <v>0</v>
      </c>
      <c r="N487" s="385">
        <f t="shared" si="484"/>
        <v>0</v>
      </c>
      <c r="O487" s="385">
        <f t="shared" si="485"/>
        <v>0</v>
      </c>
      <c r="P487" s="381"/>
      <c r="Q487" s="381"/>
      <c r="R487" s="381"/>
      <c r="S487" s="396"/>
      <c r="T487" s="397"/>
      <c r="U487" s="406"/>
      <c r="V487" s="399"/>
      <c r="W487" s="399"/>
      <c r="X487" s="399"/>
      <c r="Y487" s="399"/>
      <c r="Z487" s="389"/>
      <c r="AA487" s="399"/>
    </row>
    <row r="488" spans="1:44" s="403" customFormat="1" ht="30" customHeight="1">
      <c r="A488" s="405"/>
      <c r="B488" s="377"/>
      <c r="C488" s="400"/>
      <c r="D488" s="379"/>
      <c r="E488" s="380"/>
      <c r="F488" s="381"/>
      <c r="G488" s="395"/>
      <c r="H488" s="395"/>
      <c r="I488" s="381"/>
      <c r="J488" s="381"/>
      <c r="K488" s="381"/>
      <c r="L488" s="385">
        <f t="shared" si="482"/>
        <v>0</v>
      </c>
      <c r="M488" s="385">
        <f t="shared" si="483"/>
        <v>0</v>
      </c>
      <c r="N488" s="385">
        <f t="shared" si="484"/>
        <v>0</v>
      </c>
      <c r="O488" s="385">
        <f t="shared" si="485"/>
        <v>0</v>
      </c>
      <c r="P488" s="381"/>
      <c r="Q488" s="381"/>
      <c r="R488" s="381"/>
      <c r="S488" s="396"/>
      <c r="T488" s="397"/>
      <c r="U488" s="406"/>
      <c r="V488" s="399"/>
      <c r="W488" s="399"/>
      <c r="X488" s="399"/>
      <c r="Y488" s="399"/>
      <c r="Z488" s="389"/>
      <c r="AA488" s="399"/>
    </row>
    <row r="489" spans="1:44" s="403" customFormat="1" ht="30" customHeight="1">
      <c r="A489" s="405"/>
      <c r="B489" s="377"/>
      <c r="C489" s="400"/>
      <c r="D489" s="379"/>
      <c r="E489" s="380"/>
      <c r="F489" s="381"/>
      <c r="G489" s="435"/>
      <c r="H489" s="435"/>
      <c r="I489" s="381"/>
      <c r="J489" s="381"/>
      <c r="K489" s="381"/>
      <c r="L489" s="385">
        <f t="shared" si="482"/>
        <v>0</v>
      </c>
      <c r="M489" s="385">
        <f t="shared" si="483"/>
        <v>0</v>
      </c>
      <c r="N489" s="385">
        <f t="shared" si="484"/>
        <v>0</v>
      </c>
      <c r="O489" s="385">
        <f t="shared" si="485"/>
        <v>0</v>
      </c>
      <c r="P489" s="381"/>
      <c r="Q489" s="381"/>
      <c r="R489" s="381"/>
      <c r="S489" s="395"/>
      <c r="T489" s="397"/>
      <c r="U489" s="406"/>
      <c r="V489" s="399"/>
      <c r="W489" s="399"/>
      <c r="X489" s="399"/>
      <c r="Y489" s="399"/>
      <c r="Z489" s="389"/>
      <c r="AA489" s="399"/>
    </row>
    <row r="490" spans="1:44" s="404" customFormat="1" ht="30" customHeight="1">
      <c r="A490" s="398"/>
      <c r="B490" s="399"/>
      <c r="C490" s="400" t="s">
        <v>52</v>
      </c>
      <c r="D490" s="399"/>
      <c r="E490" s="380"/>
      <c r="F490" s="381" t="s">
        <v>48</v>
      </c>
      <c r="G490" s="430"/>
      <c r="H490" s="430"/>
      <c r="I490" s="381" t="s">
        <v>48</v>
      </c>
      <c r="J490" s="381" t="s">
        <v>48</v>
      </c>
      <c r="K490" s="381" t="s">
        <v>48</v>
      </c>
      <c r="L490" s="385">
        <f>SUM(L484:L489)</f>
        <v>0</v>
      </c>
      <c r="M490" s="385">
        <f>SUM(M484:M489)</f>
        <v>0</v>
      </c>
      <c r="N490" s="385">
        <f t="shared" ref="N490:O490" si="486">SUM(N484:N489)</f>
        <v>0</v>
      </c>
      <c r="O490" s="385">
        <f t="shared" si="486"/>
        <v>0</v>
      </c>
      <c r="P490" s="381"/>
      <c r="Q490" s="381"/>
      <c r="R490" s="381"/>
      <c r="S490" s="399"/>
      <c r="T490" s="415"/>
      <c r="U490" s="399"/>
      <c r="V490" s="389">
        <f>$AB$11-((N490*24))</f>
        <v>720</v>
      </c>
      <c r="W490" s="380">
        <v>515</v>
      </c>
      <c r="X490" s="379">
        <v>98.281000000000006</v>
      </c>
      <c r="Y490" s="390">
        <f>W490*X490</f>
        <v>50614.715000000004</v>
      </c>
      <c r="Z490" s="389">
        <f>(Y490*(V490-L490*24))/V490</f>
        <v>50614.715000000004</v>
      </c>
      <c r="AA490" s="389">
        <f>(Z490/Y490)*100</f>
        <v>100</v>
      </c>
      <c r="AB490" s="403"/>
    </row>
    <row r="491" spans="1:44" s="404" customFormat="1" ht="46.5" customHeight="1">
      <c r="A491" s="369">
        <v>54</v>
      </c>
      <c r="B491" s="372" t="s">
        <v>152</v>
      </c>
      <c r="C491" s="416" t="s">
        <v>153</v>
      </c>
      <c r="D491" s="379">
        <v>98.281000000000006</v>
      </c>
      <c r="E491" s="380" t="s">
        <v>534</v>
      </c>
      <c r="F491" s="381"/>
      <c r="G491" s="121">
        <v>43196.415972222225</v>
      </c>
      <c r="H491" s="121">
        <v>43196.7</v>
      </c>
      <c r="I491" s="381" t="s">
        <v>48</v>
      </c>
      <c r="J491" s="381" t="s">
        <v>48</v>
      </c>
      <c r="K491" s="381" t="s">
        <v>48</v>
      </c>
      <c r="L491" s="385">
        <f>IF(RIGHT(S491)="T",(+H487-G487),0)</f>
        <v>0</v>
      </c>
      <c r="M491" s="385">
        <f>IF(RIGHT(S491)="U",(+H487-G487),0)</f>
        <v>0</v>
      </c>
      <c r="N491" s="385">
        <f>IF(RIGHT(S491)="C",(+H487-G487),0)</f>
        <v>0</v>
      </c>
      <c r="O491" s="385">
        <f>IF(RIGHT(S491)="D",(+H487-G487),0)</f>
        <v>0</v>
      </c>
      <c r="P491" s="381"/>
      <c r="Q491" s="381"/>
      <c r="R491" s="381"/>
      <c r="S491" s="11" t="s">
        <v>469</v>
      </c>
      <c r="T491" s="140" t="s">
        <v>1306</v>
      </c>
      <c r="U491" s="406"/>
      <c r="V491" s="399"/>
      <c r="W491" s="399"/>
      <c r="X491" s="399"/>
      <c r="Y491" s="399"/>
      <c r="Z491" s="389"/>
      <c r="AA491" s="399"/>
      <c r="AB491" s="403"/>
    </row>
    <row r="492" spans="1:44" s="404" customFormat="1" ht="30" customHeight="1" thickBot="1">
      <c r="A492" s="369"/>
      <c r="B492" s="372"/>
      <c r="C492" s="416"/>
      <c r="D492" s="379"/>
      <c r="E492" s="380"/>
      <c r="F492" s="381"/>
      <c r="G492" s="430"/>
      <c r="H492" s="430"/>
      <c r="I492" s="381" t="s">
        <v>48</v>
      </c>
      <c r="J492" s="381" t="s">
        <v>48</v>
      </c>
      <c r="K492" s="381" t="s">
        <v>48</v>
      </c>
      <c r="L492" s="385">
        <f>IF(RIGHT(S492)="T",(+H488-G488),0)</f>
        <v>0</v>
      </c>
      <c r="M492" s="385">
        <f>IF(RIGHT(S492)="U",(+H488-G488),0)</f>
        <v>0</v>
      </c>
      <c r="N492" s="385">
        <f>IF(RIGHT(S492)="C",(+H488-G488),0)</f>
        <v>0</v>
      </c>
      <c r="O492" s="385">
        <f>IF(RIGHT(S492)="D",(+H488-G488),0)</f>
        <v>0</v>
      </c>
      <c r="P492" s="381"/>
      <c r="Q492" s="381"/>
      <c r="R492" s="381"/>
      <c r="S492" s="362"/>
      <c r="T492" s="471"/>
      <c r="U492" s="406"/>
      <c r="V492" s="399"/>
      <c r="W492" s="399"/>
      <c r="X492" s="399"/>
      <c r="Y492" s="399"/>
      <c r="Z492" s="389"/>
      <c r="AA492" s="399"/>
      <c r="AB492" s="403"/>
    </row>
    <row r="493" spans="1:44" ht="30" customHeight="1" thickBot="1">
      <c r="A493" s="369"/>
      <c r="B493" s="372"/>
      <c r="C493" s="400" t="s">
        <v>52</v>
      </c>
      <c r="D493" s="399"/>
      <c r="E493" s="380"/>
      <c r="F493" s="381" t="s">
        <v>48</v>
      </c>
      <c r="G493" s="401"/>
      <c r="H493" s="401"/>
      <c r="I493" s="381" t="s">
        <v>48</v>
      </c>
      <c r="J493" s="381" t="s">
        <v>48</v>
      </c>
      <c r="K493" s="381" t="s">
        <v>48</v>
      </c>
      <c r="L493" s="385">
        <f t="shared" ref="L493:M493" si="487">SUM(L491:L492)</f>
        <v>0</v>
      </c>
      <c r="M493" s="385">
        <f t="shared" si="487"/>
        <v>0</v>
      </c>
      <c r="N493" s="385">
        <f>SUM(N491:N492)</f>
        <v>0</v>
      </c>
      <c r="O493" s="385">
        <f t="shared" ref="O493" si="488">SUM(O491:O492)</f>
        <v>0</v>
      </c>
      <c r="P493" s="386"/>
      <c r="Q493" s="386"/>
      <c r="R493" s="386"/>
      <c r="S493" s="386"/>
      <c r="T493" s="477"/>
      <c r="U493" s="386"/>
      <c r="V493" s="389">
        <f>$AB$11-((N493*24))</f>
        <v>720</v>
      </c>
      <c r="W493" s="380">
        <v>515</v>
      </c>
      <c r="X493" s="379">
        <v>98.281000000000006</v>
      </c>
      <c r="Y493" s="390">
        <f>W493*X493</f>
        <v>50614.715000000004</v>
      </c>
      <c r="Z493" s="389">
        <f>(Y493*(V493-L493*24))/V493</f>
        <v>50614.715000000004</v>
      </c>
      <c r="AA493" s="389">
        <f>(Z493/Y493)*100</f>
        <v>100</v>
      </c>
      <c r="AB493" s="478"/>
      <c r="AC493" s="479"/>
      <c r="AD493" s="333"/>
      <c r="AE493" s="333"/>
      <c r="AF493" s="333"/>
      <c r="AG493" s="333"/>
      <c r="AH493" s="333"/>
      <c r="AI493" s="333"/>
      <c r="AJ493" s="333"/>
      <c r="AK493" s="333"/>
      <c r="AL493" s="333"/>
      <c r="AM493" s="333"/>
      <c r="AN493" s="333"/>
      <c r="AO493" s="333"/>
      <c r="AP493" s="333"/>
      <c r="AQ493" s="333"/>
      <c r="AR493" s="333"/>
    </row>
    <row r="494" spans="1:44" s="403" customFormat="1" ht="30" customHeight="1">
      <c r="A494" s="405">
        <v>55</v>
      </c>
      <c r="B494" s="377" t="s">
        <v>154</v>
      </c>
      <c r="C494" s="400" t="s">
        <v>155</v>
      </c>
      <c r="D494" s="379">
        <v>41.743000000000002</v>
      </c>
      <c r="E494" s="380" t="s">
        <v>534</v>
      </c>
      <c r="F494" s="381" t="s">
        <v>48</v>
      </c>
      <c r="G494" s="121">
        <v>43192.692361111112</v>
      </c>
      <c r="H494" s="121">
        <v>43192.73333333333</v>
      </c>
      <c r="I494" s="381" t="s">
        <v>48</v>
      </c>
      <c r="J494" s="381" t="s">
        <v>48</v>
      </c>
      <c r="K494" s="381" t="s">
        <v>48</v>
      </c>
      <c r="L494" s="385">
        <f>IF(RIGHT(S494)="T",(+H494-G494),0)</f>
        <v>0</v>
      </c>
      <c r="M494" s="385">
        <f>IF(RIGHT(S494)="U",(+H494-G494),0)</f>
        <v>4.0972222217533272E-2</v>
      </c>
      <c r="N494" s="385">
        <f>IF(RIGHT(S494)="C",(+H494-G494),0)</f>
        <v>0</v>
      </c>
      <c r="O494" s="385">
        <f>IF(RIGHT(S494)="D",(+H494-G494),0)</f>
        <v>0</v>
      </c>
      <c r="P494" s="381"/>
      <c r="Q494" s="381"/>
      <c r="R494" s="381"/>
      <c r="S494" s="121" t="s">
        <v>470</v>
      </c>
      <c r="T494" s="442" t="s">
        <v>1307</v>
      </c>
      <c r="U494" s="406"/>
      <c r="V494" s="399"/>
      <c r="W494" s="399"/>
      <c r="X494" s="399"/>
      <c r="Y494" s="399"/>
      <c r="Z494" s="389"/>
      <c r="AA494" s="399"/>
    </row>
    <row r="495" spans="1:44" s="403" customFormat="1" ht="30" customHeight="1">
      <c r="A495" s="405"/>
      <c r="B495" s="377"/>
      <c r="C495" s="400"/>
      <c r="D495" s="379"/>
      <c r="E495" s="380"/>
      <c r="F495" s="381"/>
      <c r="G495" s="121">
        <v>43195.378472222219</v>
      </c>
      <c r="H495" s="121">
        <v>43195.45416666667</v>
      </c>
      <c r="I495" s="381"/>
      <c r="J495" s="381"/>
      <c r="K495" s="381"/>
      <c r="L495" s="385">
        <f>IF(RIGHT(S495)="T",(+H495-G495),0)</f>
        <v>7.569444445107365E-2</v>
      </c>
      <c r="M495" s="385">
        <f>IF(RIGHT(S495)="U",(+H495-G495),0)</f>
        <v>0</v>
      </c>
      <c r="N495" s="385">
        <f>IF(RIGHT(S495)="C",(+H495-G495),0)</f>
        <v>0</v>
      </c>
      <c r="O495" s="385">
        <f>IF(RIGHT(S495)="D",(+H495-G495),0)</f>
        <v>0</v>
      </c>
      <c r="P495" s="381"/>
      <c r="Q495" s="381"/>
      <c r="R495" s="381"/>
      <c r="S495" s="121" t="s">
        <v>1113</v>
      </c>
      <c r="T495" s="442" t="s">
        <v>1308</v>
      </c>
      <c r="U495" s="406"/>
      <c r="V495" s="399"/>
      <c r="W495" s="399"/>
      <c r="X495" s="399"/>
      <c r="Y495" s="399"/>
      <c r="Z495" s="389"/>
      <c r="AA495" s="399"/>
    </row>
    <row r="496" spans="1:44" s="403" customFormat="1" ht="30" customHeight="1">
      <c r="A496" s="405"/>
      <c r="B496" s="377"/>
      <c r="C496" s="400"/>
      <c r="D496" s="379"/>
      <c r="E496" s="380"/>
      <c r="F496" s="381"/>
      <c r="G496" s="121">
        <v>43195.473611111112</v>
      </c>
      <c r="H496" s="121">
        <v>43195.691666666666</v>
      </c>
      <c r="I496" s="381"/>
      <c r="J496" s="381"/>
      <c r="K496" s="381"/>
      <c r="L496" s="385">
        <f>IF(RIGHT(S496)="T",(+H496-G496),0)</f>
        <v>0</v>
      </c>
      <c r="M496" s="385">
        <f>IF(RIGHT(S496)="U",(+H496-G496),0)</f>
        <v>0</v>
      </c>
      <c r="N496" s="385">
        <f>IF(RIGHT(S496)="C",(+H496-G496),0)</f>
        <v>0</v>
      </c>
      <c r="O496" s="385">
        <f>IF(RIGHT(S496)="D",(+H496-G496),0)</f>
        <v>0.21805555555329192</v>
      </c>
      <c r="P496" s="381"/>
      <c r="Q496" s="381"/>
      <c r="R496" s="381"/>
      <c r="S496" s="11" t="s">
        <v>1108</v>
      </c>
      <c r="T496" s="140" t="s">
        <v>1310</v>
      </c>
      <c r="U496" s="406"/>
      <c r="V496" s="399"/>
      <c r="W496" s="399"/>
      <c r="X496" s="399"/>
      <c r="Y496" s="399"/>
      <c r="Z496" s="389"/>
      <c r="AA496" s="399"/>
    </row>
    <row r="497" spans="1:44" s="403" customFormat="1" ht="57.75" customHeight="1">
      <c r="A497" s="405"/>
      <c r="B497" s="377"/>
      <c r="C497" s="400"/>
      <c r="D497" s="379"/>
      <c r="E497" s="380"/>
      <c r="F497" s="381"/>
      <c r="G497" s="121">
        <v>43213.495138888888</v>
      </c>
      <c r="H497" s="121">
        <v>43213.73333333333</v>
      </c>
      <c r="I497" s="381"/>
      <c r="J497" s="381"/>
      <c r="K497" s="381"/>
      <c r="L497" s="385">
        <f>IF(RIGHT(S497)="T",(+H497-G497),0)</f>
        <v>0</v>
      </c>
      <c r="M497" s="385">
        <f>IF(RIGHT(S497)="U",(+H497-G497),0)</f>
        <v>0</v>
      </c>
      <c r="N497" s="385">
        <f>IF(RIGHT(S497)="C",(+H497-G497),0)</f>
        <v>0</v>
      </c>
      <c r="O497" s="385">
        <f>IF(RIGHT(S497)="D",(+H497-G497),0)</f>
        <v>0.2381944444423425</v>
      </c>
      <c r="P497" s="381"/>
      <c r="Q497" s="381"/>
      <c r="R497" s="381"/>
      <c r="S497" s="11" t="s">
        <v>1108</v>
      </c>
      <c r="T497" s="140" t="s">
        <v>1312</v>
      </c>
      <c r="U497" s="406"/>
      <c r="V497" s="399"/>
      <c r="W497" s="399"/>
      <c r="X497" s="399"/>
      <c r="Y497" s="399"/>
      <c r="Z497" s="389"/>
      <c r="AA497" s="399"/>
    </row>
    <row r="498" spans="1:44" s="404" customFormat="1" ht="30" customHeight="1">
      <c r="A498" s="398"/>
      <c r="B498" s="399"/>
      <c r="C498" s="400" t="s">
        <v>52</v>
      </c>
      <c r="D498" s="399"/>
      <c r="E498" s="380"/>
      <c r="F498" s="381" t="s">
        <v>48</v>
      </c>
      <c r="G498" s="401"/>
      <c r="H498" s="401"/>
      <c r="I498" s="381" t="s">
        <v>48</v>
      </c>
      <c r="J498" s="381" t="s">
        <v>48</v>
      </c>
      <c r="K498" s="381" t="s">
        <v>48</v>
      </c>
      <c r="L498" s="385">
        <f>SUM(L494:L497)</f>
        <v>7.569444445107365E-2</v>
      </c>
      <c r="M498" s="385">
        <f>SUM(M494:M497)</f>
        <v>4.0972222217533272E-2</v>
      </c>
      <c r="N498" s="385">
        <f>SUM(N494:N497)</f>
        <v>0</v>
      </c>
      <c r="O498" s="385">
        <f>SUM(O494:O497)</f>
        <v>0.45624999999563443</v>
      </c>
      <c r="P498" s="381"/>
      <c r="Q498" s="381"/>
      <c r="R498" s="381"/>
      <c r="S498" s="399"/>
      <c r="T498" s="415"/>
      <c r="U498" s="399"/>
      <c r="V498" s="389">
        <f>$AB$11-((N498*24))</f>
        <v>720</v>
      </c>
      <c r="W498" s="380">
        <v>515</v>
      </c>
      <c r="X498" s="379">
        <v>41.743000000000002</v>
      </c>
      <c r="Y498" s="390">
        <f>W498*X498</f>
        <v>21497.645</v>
      </c>
      <c r="Z498" s="389">
        <f>(Y498*(V498-L498*24))/V498</f>
        <v>21443.403256823953</v>
      </c>
      <c r="AA498" s="389">
        <f>(Z498/Y498)*100</f>
        <v>99.747685185163078</v>
      </c>
      <c r="AB498" s="403"/>
    </row>
    <row r="499" spans="1:44" ht="30" customHeight="1">
      <c r="A499" s="369">
        <v>56</v>
      </c>
      <c r="B499" s="372" t="s">
        <v>156</v>
      </c>
      <c r="C499" s="416" t="s">
        <v>157</v>
      </c>
      <c r="D499" s="379">
        <v>73.825999999999993</v>
      </c>
      <c r="E499" s="380" t="s">
        <v>534</v>
      </c>
      <c r="F499" s="381" t="s">
        <v>48</v>
      </c>
      <c r="G499" s="392"/>
      <c r="H499" s="392"/>
      <c r="I499" s="384"/>
      <c r="J499" s="384"/>
      <c r="K499" s="384"/>
      <c r="L499" s="385">
        <f>IF(RIGHT(S499)="T",(+H499-G499),0)</f>
        <v>0</v>
      </c>
      <c r="M499" s="385">
        <f>IF(RIGHT(S499)="U",(+H499-G499),0)</f>
        <v>0</v>
      </c>
      <c r="N499" s="385">
        <f>IF(RIGHT(S499)="C",(+H499-G499),0)</f>
        <v>0</v>
      </c>
      <c r="O499" s="385">
        <f>IF(RIGHT(S499)="D",(+H499-G499),0)</f>
        <v>0</v>
      </c>
      <c r="P499" s="386"/>
      <c r="Q499" s="386"/>
      <c r="R499" s="386"/>
      <c r="S499" s="393"/>
      <c r="T499" s="394"/>
      <c r="U499" s="386"/>
      <c r="V499" s="389"/>
      <c r="W499" s="380"/>
      <c r="X499" s="379"/>
      <c r="Y499" s="390"/>
      <c r="Z499" s="389"/>
      <c r="AA499" s="389"/>
      <c r="AB499" s="472"/>
      <c r="AD499" s="333"/>
      <c r="AE499" s="333"/>
      <c r="AF499" s="333"/>
      <c r="AG499" s="333"/>
      <c r="AH499" s="333"/>
      <c r="AI499" s="333"/>
      <c r="AJ499" s="333"/>
      <c r="AK499" s="333"/>
      <c r="AL499" s="333"/>
      <c r="AM499" s="333"/>
      <c r="AN499" s="333"/>
      <c r="AO499" s="333"/>
      <c r="AP499" s="333"/>
      <c r="AQ499" s="333"/>
      <c r="AR499" s="333"/>
    </row>
    <row r="500" spans="1:44" ht="30" customHeight="1">
      <c r="A500" s="369"/>
      <c r="B500" s="372"/>
      <c r="C500" s="416"/>
      <c r="D500" s="379"/>
      <c r="E500" s="380"/>
      <c r="F500" s="381"/>
      <c r="G500" s="392"/>
      <c r="H500" s="392"/>
      <c r="I500" s="384"/>
      <c r="J500" s="384"/>
      <c r="K500" s="384"/>
      <c r="L500" s="385">
        <f t="shared" ref="L500" si="489">IF(RIGHT(S500)="T",(+H500-G500),0)</f>
        <v>0</v>
      </c>
      <c r="M500" s="385">
        <f t="shared" ref="M500" si="490">IF(RIGHT(S500)="U",(+H500-G500),0)</f>
        <v>0</v>
      </c>
      <c r="N500" s="385">
        <f t="shared" ref="N500" si="491">IF(RIGHT(S500)="C",(+H500-G500),0)</f>
        <v>0</v>
      </c>
      <c r="O500" s="385">
        <f t="shared" ref="O500" si="492">IF(RIGHT(S500)="D",(+H500-G500),0)</f>
        <v>0</v>
      </c>
      <c r="P500" s="386"/>
      <c r="Q500" s="386"/>
      <c r="R500" s="386"/>
      <c r="S500" s="393"/>
      <c r="T500" s="394"/>
      <c r="U500" s="386"/>
      <c r="V500" s="389"/>
      <c r="W500" s="380"/>
      <c r="X500" s="379"/>
      <c r="Y500" s="390"/>
      <c r="Z500" s="389"/>
      <c r="AA500" s="389"/>
      <c r="AB500" s="472"/>
      <c r="AD500" s="333"/>
      <c r="AE500" s="333"/>
      <c r="AF500" s="333"/>
      <c r="AG500" s="333"/>
      <c r="AH500" s="333"/>
      <c r="AI500" s="333"/>
      <c r="AJ500" s="333"/>
      <c r="AK500" s="333"/>
      <c r="AL500" s="333"/>
      <c r="AM500" s="333"/>
      <c r="AN500" s="333"/>
      <c r="AO500" s="333"/>
      <c r="AP500" s="333"/>
      <c r="AQ500" s="333"/>
      <c r="AR500" s="333"/>
    </row>
    <row r="501" spans="1:44" s="404" customFormat="1" ht="30" customHeight="1">
      <c r="A501" s="398"/>
      <c r="B501" s="399"/>
      <c r="C501" s="400" t="s">
        <v>52</v>
      </c>
      <c r="D501" s="399"/>
      <c r="E501" s="380"/>
      <c r="F501" s="381" t="s">
        <v>48</v>
      </c>
      <c r="G501" s="401"/>
      <c r="H501" s="401"/>
      <c r="I501" s="381" t="s">
        <v>48</v>
      </c>
      <c r="J501" s="381" t="s">
        <v>48</v>
      </c>
      <c r="K501" s="381" t="s">
        <v>48</v>
      </c>
      <c r="L501" s="385">
        <f>SUM(L499:L500)</f>
        <v>0</v>
      </c>
      <c r="M501" s="385">
        <f>SUM(M499:M500)</f>
        <v>0</v>
      </c>
      <c r="N501" s="385">
        <f>SUM(N499:N500)</f>
        <v>0</v>
      </c>
      <c r="O501" s="385">
        <f>SUM(O499:O500)</f>
        <v>0</v>
      </c>
      <c r="P501" s="381"/>
      <c r="Q501" s="381"/>
      <c r="R501" s="381"/>
      <c r="S501" s="399"/>
      <c r="T501" s="415"/>
      <c r="U501" s="399"/>
      <c r="V501" s="389">
        <f>$AB$11-((N501*24))</f>
        <v>720</v>
      </c>
      <c r="W501" s="380">
        <v>515</v>
      </c>
      <c r="X501" s="379">
        <v>73.825999999999993</v>
      </c>
      <c r="Y501" s="390">
        <f>W501*X501</f>
        <v>38020.39</v>
      </c>
      <c r="Z501" s="389">
        <f>(Y501*(V501-L501*24))/V501</f>
        <v>38020.39</v>
      </c>
      <c r="AA501" s="389">
        <f>(Z501/Y501)*100</f>
        <v>100</v>
      </c>
      <c r="AB501" s="403"/>
    </row>
    <row r="502" spans="1:44" s="403" customFormat="1" ht="55.5" customHeight="1">
      <c r="A502" s="405">
        <v>57</v>
      </c>
      <c r="B502" s="377" t="s">
        <v>158</v>
      </c>
      <c r="C502" s="400" t="s">
        <v>159</v>
      </c>
      <c r="D502" s="379">
        <v>73.825999999999993</v>
      </c>
      <c r="E502" s="380" t="s">
        <v>534</v>
      </c>
      <c r="F502" s="381" t="s">
        <v>48</v>
      </c>
      <c r="G502" s="121">
        <v>43191.613194444442</v>
      </c>
      <c r="H502" s="121">
        <v>43191.636111111111</v>
      </c>
      <c r="I502" s="381" t="s">
        <v>48</v>
      </c>
      <c r="J502" s="381" t="s">
        <v>48</v>
      </c>
      <c r="K502" s="381" t="s">
        <v>48</v>
      </c>
      <c r="L502" s="385">
        <f>IF(RIGHT(S502)="T",(+H502-G502),0)</f>
        <v>2.2916666668606922E-2</v>
      </c>
      <c r="M502" s="385">
        <f>IF(RIGHT(S502)="U",(+H502-G502),0)</f>
        <v>0</v>
      </c>
      <c r="N502" s="385">
        <f>IF(RIGHT(S502)="C",(+H502-G502),0)</f>
        <v>0</v>
      </c>
      <c r="O502" s="385">
        <f>IF(RIGHT(S502)="D",(+H502-G502),0)</f>
        <v>0</v>
      </c>
      <c r="P502" s="381"/>
      <c r="Q502" s="381"/>
      <c r="R502" s="381"/>
      <c r="S502" s="121" t="s">
        <v>1113</v>
      </c>
      <c r="T502" s="442" t="s">
        <v>1313</v>
      </c>
      <c r="U502" s="406"/>
      <c r="V502" s="399"/>
      <c r="W502" s="399"/>
      <c r="X502" s="399"/>
      <c r="Y502" s="399"/>
      <c r="Z502" s="389"/>
      <c r="AA502" s="399"/>
    </row>
    <row r="503" spans="1:44" s="403" customFormat="1" ht="30" customHeight="1">
      <c r="A503" s="405"/>
      <c r="B503" s="377"/>
      <c r="C503" s="400"/>
      <c r="D503" s="379"/>
      <c r="E503" s="380"/>
      <c r="F503" s="381" t="s">
        <v>48</v>
      </c>
      <c r="G503" s="395"/>
      <c r="H503" s="395"/>
      <c r="I503" s="381" t="s">
        <v>48</v>
      </c>
      <c r="J503" s="381" t="s">
        <v>48</v>
      </c>
      <c r="K503" s="381" t="s">
        <v>48</v>
      </c>
      <c r="L503" s="385">
        <f t="shared" ref="L503" si="493">IF(RIGHT(S503)="T",(+H503-G503),0)</f>
        <v>0</v>
      </c>
      <c r="M503" s="385">
        <f t="shared" ref="M503" si="494">IF(RIGHT(S503)="U",(+H503-G503),0)</f>
        <v>0</v>
      </c>
      <c r="N503" s="385">
        <f t="shared" ref="N503" si="495">IF(RIGHT(S503)="C",(+H503-G503),0)</f>
        <v>0</v>
      </c>
      <c r="O503" s="385">
        <f t="shared" ref="O503" si="496">IF(RIGHT(S503)="D",(+H503-G503),0)</f>
        <v>0</v>
      </c>
      <c r="P503" s="381"/>
      <c r="Q503" s="381"/>
      <c r="R503" s="381"/>
      <c r="S503" s="396"/>
      <c r="T503" s="397"/>
      <c r="U503" s="406"/>
      <c r="V503" s="399"/>
      <c r="W503" s="399"/>
      <c r="X503" s="399"/>
      <c r="Y503" s="399"/>
      <c r="Z503" s="389"/>
      <c r="AA503" s="399"/>
    </row>
    <row r="504" spans="1:44" s="404" customFormat="1" ht="30" customHeight="1">
      <c r="A504" s="398"/>
      <c r="B504" s="399"/>
      <c r="C504" s="400" t="s">
        <v>52</v>
      </c>
      <c r="D504" s="399"/>
      <c r="E504" s="380"/>
      <c r="F504" s="381" t="s">
        <v>48</v>
      </c>
      <c r="G504" s="401"/>
      <c r="H504" s="401"/>
      <c r="I504" s="381" t="s">
        <v>48</v>
      </c>
      <c r="J504" s="381" t="s">
        <v>48</v>
      </c>
      <c r="K504" s="381" t="s">
        <v>48</v>
      </c>
      <c r="L504" s="385">
        <f>SUM(L502:L503)</f>
        <v>2.2916666668606922E-2</v>
      </c>
      <c r="M504" s="385">
        <f>SUM(M502:M503)</f>
        <v>0</v>
      </c>
      <c r="N504" s="385">
        <f>SUM(N502:N503)</f>
        <v>0</v>
      </c>
      <c r="O504" s="385">
        <f>SUM(O502:O503)</f>
        <v>0</v>
      </c>
      <c r="P504" s="381"/>
      <c r="Q504" s="381"/>
      <c r="R504" s="381"/>
      <c r="S504" s="399"/>
      <c r="T504" s="415"/>
      <c r="U504" s="399"/>
      <c r="V504" s="389">
        <v>734.52</v>
      </c>
      <c r="W504" s="380">
        <v>515</v>
      </c>
      <c r="X504" s="379">
        <v>73.825999999999993</v>
      </c>
      <c r="Y504" s="390">
        <f>W504*X504</f>
        <v>38020.39</v>
      </c>
      <c r="Z504" s="389">
        <f>(Y504*(V504-L504*24))/V504</f>
        <v>37991.92077587844</v>
      </c>
      <c r="AA504" s="389">
        <f>(Z504/Y504)*100</f>
        <v>99.925121167558885</v>
      </c>
      <c r="AB504" s="403"/>
    </row>
    <row r="505" spans="1:44" ht="24.75" customHeight="1">
      <c r="A505" s="369">
        <v>58</v>
      </c>
      <c r="B505" s="447" t="s">
        <v>527</v>
      </c>
      <c r="C505" s="480" t="s">
        <v>522</v>
      </c>
      <c r="D505" s="414">
        <v>30.702999999999999</v>
      </c>
      <c r="E505" s="380" t="s">
        <v>534</v>
      </c>
      <c r="F505" s="381" t="s">
        <v>48</v>
      </c>
      <c r="G505" s="449"/>
      <c r="H505" s="449"/>
      <c r="I505" s="384"/>
      <c r="J505" s="384"/>
      <c r="K505" s="384"/>
      <c r="L505" s="385">
        <f>IF(RIGHT(S505)="T",(+H505-G505),0)</f>
        <v>0</v>
      </c>
      <c r="M505" s="385">
        <f>IF(RIGHT(S505)="U",(+H505-G505),0)</f>
        <v>0</v>
      </c>
      <c r="N505" s="385">
        <f>IF(RIGHT(S505)="C",(+H505-G505),0)</f>
        <v>0</v>
      </c>
      <c r="O505" s="385">
        <f>IF(RIGHT(S505)="D",(+H505-G505),0)</f>
        <v>0</v>
      </c>
      <c r="P505" s="386"/>
      <c r="Q505" s="386"/>
      <c r="R505" s="386"/>
      <c r="S505" s="362"/>
      <c r="T505" s="471"/>
      <c r="U505" s="386"/>
      <c r="V505" s="389"/>
      <c r="W505" s="389"/>
      <c r="X505" s="389"/>
      <c r="Y505" s="389"/>
      <c r="Z505" s="389"/>
      <c r="AA505" s="389"/>
      <c r="AB505" s="472"/>
      <c r="AD505" s="333"/>
      <c r="AE505" s="333"/>
      <c r="AF505" s="333"/>
      <c r="AG505" s="333"/>
      <c r="AH505" s="333"/>
      <c r="AI505" s="333"/>
      <c r="AJ505" s="333"/>
      <c r="AK505" s="333"/>
      <c r="AL505" s="333"/>
      <c r="AM505" s="333"/>
      <c r="AN505" s="333"/>
      <c r="AO505" s="333"/>
      <c r="AP505" s="333"/>
      <c r="AQ505" s="333"/>
      <c r="AR505" s="333"/>
    </row>
    <row r="506" spans="1:44" s="404" customFormat="1" ht="30" customHeight="1">
      <c r="A506" s="398"/>
      <c r="B506" s="435"/>
      <c r="C506" s="400" t="s">
        <v>52</v>
      </c>
      <c r="D506" s="435"/>
      <c r="E506" s="380"/>
      <c r="F506" s="381" t="s">
        <v>48</v>
      </c>
      <c r="G506" s="401"/>
      <c r="H506" s="401"/>
      <c r="I506" s="381" t="s">
        <v>48</v>
      </c>
      <c r="J506" s="381" t="s">
        <v>48</v>
      </c>
      <c r="K506" s="381" t="s">
        <v>48</v>
      </c>
      <c r="L506" s="385">
        <f>SUM(L505:L505)</f>
        <v>0</v>
      </c>
      <c r="M506" s="385">
        <f>SUM(M505:M505)</f>
        <v>0</v>
      </c>
      <c r="N506" s="385">
        <f>SUM(N505:N505)</f>
        <v>0</v>
      </c>
      <c r="O506" s="385">
        <f>SUM(O505:O505)</f>
        <v>0</v>
      </c>
      <c r="P506" s="381"/>
      <c r="Q506" s="381"/>
      <c r="R506" s="381"/>
      <c r="S506" s="399"/>
      <c r="T506" s="415"/>
      <c r="U506" s="399"/>
      <c r="V506" s="389">
        <f>$AB$11-((N506*24))</f>
        <v>720</v>
      </c>
      <c r="W506" s="437">
        <v>691</v>
      </c>
      <c r="X506" s="414">
        <v>30.702999999999999</v>
      </c>
      <c r="Y506" s="390">
        <f>W506*X506</f>
        <v>21215.773000000001</v>
      </c>
      <c r="Z506" s="389">
        <f>(Y506*(V506-L506*24))/V506</f>
        <v>21215.773000000001</v>
      </c>
      <c r="AA506" s="389">
        <f>(Z506/Y506)*100</f>
        <v>100</v>
      </c>
      <c r="AB506" s="403"/>
    </row>
    <row r="507" spans="1:44" s="403" customFormat="1" ht="25.5" customHeight="1">
      <c r="A507" s="405">
        <v>59</v>
      </c>
      <c r="B507" s="372" t="s">
        <v>528</v>
      </c>
      <c r="C507" s="400" t="s">
        <v>523</v>
      </c>
      <c r="D507" s="414">
        <v>31.158999999999999</v>
      </c>
      <c r="E507" s="380" t="s">
        <v>534</v>
      </c>
      <c r="F507" s="381" t="s">
        <v>48</v>
      </c>
      <c r="G507" s="395"/>
      <c r="H507" s="395"/>
      <c r="I507" s="381" t="s">
        <v>48</v>
      </c>
      <c r="J507" s="381" t="s">
        <v>48</v>
      </c>
      <c r="K507" s="381" t="s">
        <v>48</v>
      </c>
      <c r="L507" s="385">
        <f>IF(RIGHT(S507)="T",(+H507-G507),0)</f>
        <v>0</v>
      </c>
      <c r="M507" s="385">
        <f>IF(RIGHT(S507)="U",(+H507-G507),0)</f>
        <v>0</v>
      </c>
      <c r="N507" s="385">
        <f>IF(RIGHT(S507)="C",(+H507-G507),0)</f>
        <v>0</v>
      </c>
      <c r="O507" s="385">
        <f>IF(RIGHT(S507)="D",(+H507-G507),0)</f>
        <v>0</v>
      </c>
      <c r="P507" s="381"/>
      <c r="Q507" s="381"/>
      <c r="R507" s="381"/>
      <c r="S507" s="395"/>
      <c r="T507" s="397"/>
      <c r="U507" s="406"/>
      <c r="V507" s="399"/>
      <c r="W507" s="435"/>
      <c r="X507" s="435"/>
      <c r="Y507" s="399"/>
      <c r="Z507" s="389"/>
      <c r="AA507" s="399"/>
    </row>
    <row r="508" spans="1:44" s="403" customFormat="1" ht="25.5" customHeight="1">
      <c r="A508" s="405"/>
      <c r="B508" s="372"/>
      <c r="C508" s="400"/>
      <c r="D508" s="414"/>
      <c r="E508" s="380"/>
      <c r="F508" s="381"/>
      <c r="G508" s="449"/>
      <c r="H508" s="449"/>
      <c r="I508" s="381"/>
      <c r="J508" s="381"/>
      <c r="K508" s="381"/>
      <c r="L508" s="385">
        <f>IF(RIGHT(S508)="T",(+H508-G508),0)</f>
        <v>0</v>
      </c>
      <c r="M508" s="385">
        <f>IF(RIGHT(S508)="U",(+H508-G508),0)</f>
        <v>0</v>
      </c>
      <c r="N508" s="385">
        <f>IF(RIGHT(S508)="C",(+H508-G508),0)</f>
        <v>0</v>
      </c>
      <c r="O508" s="385">
        <f>IF(RIGHT(S508)="D",(+H508-G508),0)</f>
        <v>0</v>
      </c>
      <c r="P508" s="381"/>
      <c r="Q508" s="381"/>
      <c r="R508" s="381"/>
      <c r="S508" s="362"/>
      <c r="T508" s="471"/>
      <c r="U508" s="406"/>
      <c r="V508" s="399"/>
      <c r="W508" s="399"/>
      <c r="X508" s="399"/>
      <c r="Y508" s="399"/>
      <c r="Z508" s="389"/>
      <c r="AA508" s="399"/>
    </row>
    <row r="509" spans="1:44" s="404" customFormat="1" ht="30" customHeight="1">
      <c r="A509" s="398"/>
      <c r="B509" s="399"/>
      <c r="C509" s="400" t="s">
        <v>52</v>
      </c>
      <c r="D509" s="399"/>
      <c r="E509" s="380"/>
      <c r="F509" s="381" t="s">
        <v>48</v>
      </c>
      <c r="G509" s="401"/>
      <c r="H509" s="401"/>
      <c r="I509" s="381" t="s">
        <v>48</v>
      </c>
      <c r="J509" s="381" t="s">
        <v>48</v>
      </c>
      <c r="K509" s="381" t="s">
        <v>48</v>
      </c>
      <c r="L509" s="385">
        <f>SUM(L507:L508)</f>
        <v>0</v>
      </c>
      <c r="M509" s="385">
        <f>SUM(M507:M508)</f>
        <v>0</v>
      </c>
      <c r="N509" s="385">
        <f>SUM(N507:N508)</f>
        <v>0</v>
      </c>
      <c r="O509" s="385">
        <f>SUM(O507:O508)</f>
        <v>0</v>
      </c>
      <c r="P509" s="381"/>
      <c r="Q509" s="381"/>
      <c r="R509" s="381"/>
      <c r="S509" s="399"/>
      <c r="T509" s="415"/>
      <c r="U509" s="399"/>
      <c r="V509" s="389">
        <f t="shared" ref="V509" si="497">$AB$11-((N509*24))</f>
        <v>720</v>
      </c>
      <c r="W509" s="437">
        <v>691</v>
      </c>
      <c r="X509" s="414">
        <v>31.158999999999999</v>
      </c>
      <c r="Y509" s="390">
        <f>W509*X509</f>
        <v>21530.868999999999</v>
      </c>
      <c r="Z509" s="389">
        <f>(Y509*(V509-L509*24))/V509</f>
        <v>21530.868999999999</v>
      </c>
      <c r="AA509" s="389">
        <f>(Z509/Y509)*100</f>
        <v>100</v>
      </c>
      <c r="AB509" s="403"/>
    </row>
    <row r="510" spans="1:44" ht="15">
      <c r="A510" s="369">
        <v>60</v>
      </c>
      <c r="B510" s="447" t="s">
        <v>585</v>
      </c>
      <c r="C510" s="481" t="s">
        <v>586</v>
      </c>
      <c r="D510" s="414">
        <v>66.009</v>
      </c>
      <c r="E510" s="380" t="s">
        <v>534</v>
      </c>
      <c r="F510" s="381" t="s">
        <v>48</v>
      </c>
      <c r="G510" s="408"/>
      <c r="H510" s="408"/>
      <c r="I510" s="384"/>
      <c r="J510" s="384"/>
      <c r="K510" s="384"/>
      <c r="L510" s="385">
        <f>IF(RIGHT(S510)="T",(+H510-G510),0)</f>
        <v>0</v>
      </c>
      <c r="M510" s="385">
        <f>IF(RIGHT(S510)="U",(+H510-G510),0)</f>
        <v>0</v>
      </c>
      <c r="N510" s="385">
        <f>IF(RIGHT(S510)="C",(+H510-G510),0)</f>
        <v>0</v>
      </c>
      <c r="O510" s="385">
        <f>IF(RIGHT(S510)="D",(+H510-G510),0)</f>
        <v>0</v>
      </c>
      <c r="P510" s="386"/>
      <c r="Q510" s="386"/>
      <c r="R510" s="386"/>
      <c r="S510" s="408"/>
      <c r="T510" s="412"/>
      <c r="U510" s="386"/>
      <c r="V510" s="389"/>
      <c r="W510" s="389"/>
      <c r="X510" s="389"/>
      <c r="Y510" s="389"/>
      <c r="Z510" s="389"/>
      <c r="AA510" s="389"/>
      <c r="AB510" s="472"/>
      <c r="AD510" s="333"/>
      <c r="AE510" s="333"/>
      <c r="AF510" s="333"/>
      <c r="AG510" s="333"/>
      <c r="AH510" s="333"/>
      <c r="AI510" s="333"/>
      <c r="AJ510" s="333"/>
      <c r="AK510" s="333"/>
      <c r="AL510" s="333"/>
      <c r="AM510" s="333"/>
      <c r="AN510" s="333"/>
      <c r="AO510" s="333"/>
      <c r="AP510" s="333"/>
      <c r="AQ510" s="333"/>
      <c r="AR510" s="333"/>
    </row>
    <row r="511" spans="1:44" s="404" customFormat="1" ht="30" customHeight="1">
      <c r="A511" s="398"/>
      <c r="B511" s="435"/>
      <c r="C511" s="400" t="s">
        <v>52</v>
      </c>
      <c r="D511" s="435"/>
      <c r="E511" s="380"/>
      <c r="F511" s="381" t="s">
        <v>48</v>
      </c>
      <c r="G511" s="413"/>
      <c r="H511" s="413"/>
      <c r="I511" s="381" t="s">
        <v>48</v>
      </c>
      <c r="J511" s="381" t="s">
        <v>48</v>
      </c>
      <c r="K511" s="381" t="s">
        <v>48</v>
      </c>
      <c r="L511" s="385">
        <f>SUM(L510:L510)</f>
        <v>0</v>
      </c>
      <c r="M511" s="385">
        <f>SUM(M510:M510)</f>
        <v>0</v>
      </c>
      <c r="N511" s="385">
        <f>SUM(N510:N510)</f>
        <v>0</v>
      </c>
      <c r="O511" s="385">
        <f>SUM(O510:O510)</f>
        <v>0</v>
      </c>
      <c r="P511" s="381"/>
      <c r="Q511" s="381"/>
      <c r="R511" s="381"/>
      <c r="S511" s="413"/>
      <c r="T511" s="482"/>
      <c r="U511" s="399"/>
      <c r="V511" s="389">
        <f>$AB$11-((N511*24))</f>
        <v>720</v>
      </c>
      <c r="W511" s="437">
        <v>616</v>
      </c>
      <c r="X511" s="414">
        <v>66.009</v>
      </c>
      <c r="Y511" s="390">
        <f>W511*X511</f>
        <v>40661.544000000002</v>
      </c>
      <c r="Z511" s="389">
        <f>(Y511*(V511-L511*24))/V511</f>
        <v>40661.544000000002</v>
      </c>
      <c r="AA511" s="389">
        <f>(Z511/Y511)*100</f>
        <v>100</v>
      </c>
      <c r="AB511" s="403"/>
    </row>
    <row r="512" spans="1:44" s="403" customFormat="1" ht="25.5" customHeight="1">
      <c r="A512" s="405">
        <v>61</v>
      </c>
      <c r="B512" s="447" t="s">
        <v>587</v>
      </c>
      <c r="C512" s="481" t="s">
        <v>588</v>
      </c>
      <c r="D512" s="414">
        <v>66.009</v>
      </c>
      <c r="E512" s="380" t="s">
        <v>534</v>
      </c>
      <c r="F512" s="381" t="s">
        <v>48</v>
      </c>
      <c r="G512" s="382"/>
      <c r="H512" s="382"/>
      <c r="I512" s="381" t="s">
        <v>48</v>
      </c>
      <c r="J512" s="381" t="s">
        <v>48</v>
      </c>
      <c r="K512" s="381" t="s">
        <v>48</v>
      </c>
      <c r="L512" s="385">
        <f>IF(RIGHT(S512)="T",(+H512-G512),0)</f>
        <v>0</v>
      </c>
      <c r="M512" s="385">
        <f>IF(RIGHT(S512)="U",(+H512-G512),0)</f>
        <v>0</v>
      </c>
      <c r="N512" s="385">
        <f>IF(RIGHT(S512)="C",(+H512-G512),0)</f>
        <v>0</v>
      </c>
      <c r="O512" s="385">
        <f>IF(RIGHT(S512)="D",(+H512-G512),0)</f>
        <v>0</v>
      </c>
      <c r="P512" s="381"/>
      <c r="Q512" s="381"/>
      <c r="R512" s="381"/>
      <c r="S512" s="382"/>
      <c r="T512" s="417"/>
      <c r="U512" s="406"/>
      <c r="V512" s="399"/>
      <c r="W512" s="435"/>
      <c r="X512" s="435"/>
      <c r="Y512" s="399"/>
      <c r="Z512" s="389"/>
      <c r="AA512" s="399"/>
    </row>
    <row r="513" spans="1:44" s="403" customFormat="1" ht="25.5" customHeight="1">
      <c r="A513" s="405"/>
      <c r="B513" s="435"/>
      <c r="C513" s="483"/>
      <c r="D513" s="414"/>
      <c r="E513" s="380"/>
      <c r="F513" s="381"/>
      <c r="G513" s="392"/>
      <c r="H513" s="392"/>
      <c r="I513" s="381"/>
      <c r="J513" s="381"/>
      <c r="K513" s="381"/>
      <c r="L513" s="385">
        <f>IF(RIGHT(S513)="T",(+H513-G513),0)</f>
        <v>0</v>
      </c>
      <c r="M513" s="385">
        <f>IF(RIGHT(S513)="U",(+H513-G513),0)</f>
        <v>0</v>
      </c>
      <c r="N513" s="385">
        <f>IF(RIGHT(S513)="C",(+H513-G513),0)</f>
        <v>0</v>
      </c>
      <c r="O513" s="385">
        <f>IF(RIGHT(S513)="D",(+H513-G513),0)</f>
        <v>0</v>
      </c>
      <c r="P513" s="381"/>
      <c r="Q513" s="381"/>
      <c r="R513" s="381"/>
      <c r="S513" s="392"/>
      <c r="T513" s="467"/>
      <c r="U513" s="406"/>
      <c r="V513" s="399"/>
      <c r="W513" s="399"/>
      <c r="X513" s="399"/>
      <c r="Y513" s="399"/>
      <c r="Z513" s="389"/>
      <c r="AA513" s="399"/>
    </row>
    <row r="514" spans="1:44" s="404" customFormat="1" ht="30" customHeight="1">
      <c r="A514" s="398"/>
      <c r="B514" s="399"/>
      <c r="C514" s="400" t="s">
        <v>52</v>
      </c>
      <c r="D514" s="399"/>
      <c r="E514" s="380"/>
      <c r="F514" s="381" t="s">
        <v>48</v>
      </c>
      <c r="G514" s="401"/>
      <c r="H514" s="401"/>
      <c r="I514" s="381" t="s">
        <v>48</v>
      </c>
      <c r="J514" s="381" t="s">
        <v>48</v>
      </c>
      <c r="K514" s="381" t="s">
        <v>48</v>
      </c>
      <c r="L514" s="385">
        <f>SUM(L512:L513)</f>
        <v>0</v>
      </c>
      <c r="M514" s="385">
        <f>SUM(M512:M513)</f>
        <v>0</v>
      </c>
      <c r="N514" s="385">
        <f>SUM(N512:N513)</f>
        <v>0</v>
      </c>
      <c r="O514" s="385">
        <f>SUM(O512:O513)</f>
        <v>0</v>
      </c>
      <c r="P514" s="381"/>
      <c r="Q514" s="381"/>
      <c r="R514" s="381"/>
      <c r="S514" s="399"/>
      <c r="T514" s="415"/>
      <c r="U514" s="399"/>
      <c r="V514" s="389">
        <f t="shared" ref="V514" si="498">$AB$11-((N514*24))</f>
        <v>720</v>
      </c>
      <c r="W514" s="437">
        <v>616</v>
      </c>
      <c r="X514" s="414">
        <v>66.009</v>
      </c>
      <c r="Y514" s="390">
        <f>W514*X514</f>
        <v>40661.544000000002</v>
      </c>
      <c r="Z514" s="389">
        <f>(Y514*(V514-L514*24))/V514</f>
        <v>40661.544000000002</v>
      </c>
      <c r="AA514" s="389">
        <f>(Z514/Y514)*100</f>
        <v>100</v>
      </c>
      <c r="AB514" s="403"/>
    </row>
    <row r="515" spans="1:44" s="403" customFormat="1" ht="30" customHeight="1">
      <c r="A515" s="405">
        <v>62</v>
      </c>
      <c r="B515" s="377" t="s">
        <v>160</v>
      </c>
      <c r="C515" s="400" t="s">
        <v>161</v>
      </c>
      <c r="D515" s="379">
        <v>279.245</v>
      </c>
      <c r="E515" s="380" t="s">
        <v>534</v>
      </c>
      <c r="F515" s="381" t="s">
        <v>48</v>
      </c>
      <c r="G515" s="392"/>
      <c r="H515" s="457"/>
      <c r="I515" s="381" t="s">
        <v>48</v>
      </c>
      <c r="J515" s="381" t="s">
        <v>48</v>
      </c>
      <c r="K515" s="381" t="s">
        <v>48</v>
      </c>
      <c r="L515" s="385">
        <f>IF(RIGHT(S515)="T",(+H515-G515),0)</f>
        <v>0</v>
      </c>
      <c r="M515" s="385">
        <f>IF(RIGHT(S515)="U",(+H515-G515),0)</f>
        <v>0</v>
      </c>
      <c r="N515" s="385">
        <f>IF(RIGHT(S515)="C",(+H515-G515),0)</f>
        <v>0</v>
      </c>
      <c r="O515" s="385">
        <f>IF(RIGHT(S515)="D",(+H515-G515),0)</f>
        <v>0</v>
      </c>
      <c r="P515" s="381"/>
      <c r="Q515" s="381"/>
      <c r="R515" s="381"/>
      <c r="S515" s="393"/>
      <c r="T515" s="407"/>
      <c r="U515" s="406"/>
      <c r="V515" s="399"/>
      <c r="W515" s="399"/>
      <c r="X515" s="399"/>
      <c r="Y515" s="399"/>
      <c r="Z515" s="389"/>
      <c r="AA515" s="399"/>
    </row>
    <row r="516" spans="1:44" s="403" customFormat="1" ht="30" customHeight="1">
      <c r="A516" s="405"/>
      <c r="B516" s="377"/>
      <c r="C516" s="400"/>
      <c r="D516" s="379"/>
      <c r="E516" s="380"/>
      <c r="F516" s="381"/>
      <c r="G516" s="411"/>
      <c r="H516" s="411"/>
      <c r="I516" s="381"/>
      <c r="J516" s="381"/>
      <c r="K516" s="381"/>
      <c r="L516" s="385">
        <f>IF(RIGHT(S516)="T",(+H516-G516),0)</f>
        <v>0</v>
      </c>
      <c r="M516" s="385">
        <f>IF(RIGHT(S516)="U",(+H516-G516),0)</f>
        <v>0</v>
      </c>
      <c r="N516" s="385">
        <f>IF(RIGHT(S516)="C",(+H516-G516),0)</f>
        <v>0</v>
      </c>
      <c r="O516" s="385">
        <f>IF(RIGHT(S516)="D",(+H516-G516),0)</f>
        <v>0</v>
      </c>
      <c r="P516" s="381"/>
      <c r="Q516" s="381"/>
      <c r="R516" s="381"/>
      <c r="S516" s="411"/>
      <c r="T516" s="484"/>
      <c r="U516" s="406"/>
      <c r="V516" s="399"/>
      <c r="W516" s="399"/>
      <c r="X516" s="399"/>
      <c r="Y516" s="399"/>
      <c r="Z516" s="389"/>
      <c r="AA516" s="399"/>
    </row>
    <row r="517" spans="1:44" s="404" customFormat="1" ht="30" customHeight="1">
      <c r="A517" s="398"/>
      <c r="B517" s="399"/>
      <c r="C517" s="400" t="s">
        <v>52</v>
      </c>
      <c r="D517" s="399"/>
      <c r="E517" s="380"/>
      <c r="F517" s="381" t="s">
        <v>48</v>
      </c>
      <c r="G517" s="430"/>
      <c r="H517" s="430"/>
      <c r="I517" s="381" t="s">
        <v>48</v>
      </c>
      <c r="J517" s="381" t="s">
        <v>48</v>
      </c>
      <c r="K517" s="384"/>
      <c r="L517" s="385">
        <f>SUM(L515:L516)</f>
        <v>0</v>
      </c>
      <c r="M517" s="385">
        <f t="shared" ref="M517:O517" si="499">SUM(M515:M516)</f>
        <v>0</v>
      </c>
      <c r="N517" s="385">
        <f t="shared" si="499"/>
        <v>0</v>
      </c>
      <c r="O517" s="385">
        <f t="shared" si="499"/>
        <v>0</v>
      </c>
      <c r="P517" s="381"/>
      <c r="Q517" s="381"/>
      <c r="R517" s="381"/>
      <c r="S517" s="399"/>
      <c r="T517" s="415"/>
      <c r="U517" s="399"/>
      <c r="V517" s="389">
        <f t="shared" ref="V517" si="500">$AB$11-((N517*24))</f>
        <v>720</v>
      </c>
      <c r="W517" s="380">
        <v>433</v>
      </c>
      <c r="X517" s="379">
        <v>279.245</v>
      </c>
      <c r="Y517" s="390">
        <f t="shared" ref="Y517" si="501">W517*X517</f>
        <v>120913.08500000001</v>
      </c>
      <c r="Z517" s="389">
        <f t="shared" ref="Z517" si="502">(Y517*(V517-L517*24))/V517</f>
        <v>120913.08500000001</v>
      </c>
      <c r="AA517" s="389">
        <f t="shared" ref="AA517" si="503">(Z517/Y517)*100</f>
        <v>100</v>
      </c>
      <c r="AB517" s="403"/>
    </row>
    <row r="518" spans="1:44" ht="30" customHeight="1">
      <c r="A518" s="369">
        <v>63</v>
      </c>
      <c r="B518" s="372" t="s">
        <v>162</v>
      </c>
      <c r="C518" s="416" t="s">
        <v>163</v>
      </c>
      <c r="D518" s="379">
        <v>279.245</v>
      </c>
      <c r="E518" s="380" t="s">
        <v>534</v>
      </c>
      <c r="F518" s="381" t="s">
        <v>48</v>
      </c>
      <c r="G518" s="392"/>
      <c r="H518" s="457"/>
      <c r="I518" s="384"/>
      <c r="J518" s="384"/>
      <c r="K518" s="384"/>
      <c r="L518" s="385">
        <f>IF(RIGHT(S518)="T",(+H518-G518),0)</f>
        <v>0</v>
      </c>
      <c r="M518" s="385">
        <f>IF(RIGHT(S518)="U",(+H518-G518),0)</f>
        <v>0</v>
      </c>
      <c r="N518" s="385">
        <f>IF(RIGHT(S518)="C",(+H518-G518),0)</f>
        <v>0</v>
      </c>
      <c r="O518" s="385">
        <f>IF(RIGHT(S518)="D",(+H518-G518),0)</f>
        <v>0</v>
      </c>
      <c r="P518" s="386"/>
      <c r="Q518" s="386"/>
      <c r="R518" s="386"/>
      <c r="S518" s="393"/>
      <c r="T518" s="407"/>
      <c r="U518" s="386"/>
      <c r="V518" s="389"/>
      <c r="W518" s="380"/>
      <c r="X518" s="379"/>
      <c r="Y518" s="390"/>
      <c r="Z518" s="389"/>
      <c r="AA518" s="389"/>
      <c r="AB518" s="472"/>
      <c r="AD518" s="333"/>
      <c r="AE518" s="333"/>
      <c r="AF518" s="333"/>
      <c r="AG518" s="333"/>
      <c r="AH518" s="333"/>
      <c r="AI518" s="333"/>
      <c r="AJ518" s="333"/>
      <c r="AK518" s="333"/>
      <c r="AL518" s="333"/>
      <c r="AM518" s="333"/>
      <c r="AN518" s="333"/>
      <c r="AO518" s="333"/>
      <c r="AP518" s="333"/>
      <c r="AQ518" s="333"/>
      <c r="AR518" s="333"/>
    </row>
    <row r="519" spans="1:44" ht="30" customHeight="1">
      <c r="A519" s="369"/>
      <c r="B519" s="372"/>
      <c r="C519" s="416"/>
      <c r="D519" s="379"/>
      <c r="E519" s="380"/>
      <c r="F519" s="381"/>
      <c r="G519" s="395"/>
      <c r="H519" s="395"/>
      <c r="I519" s="384"/>
      <c r="J519" s="384"/>
      <c r="K519" s="384"/>
      <c r="L519" s="385">
        <f>IF(RIGHT(S519)="T",(+H519-G519),0)</f>
        <v>0</v>
      </c>
      <c r="M519" s="385">
        <f>IF(RIGHT(S519)="U",(+H519-G519),0)</f>
        <v>0</v>
      </c>
      <c r="N519" s="385">
        <f>IF(RIGHT(S519)="C",(+H519-G519),0)</f>
        <v>0</v>
      </c>
      <c r="O519" s="385">
        <f>IF(RIGHT(S519)="D",(+H519-G519),0)</f>
        <v>0</v>
      </c>
      <c r="P519" s="386"/>
      <c r="Q519" s="386"/>
      <c r="R519" s="386"/>
      <c r="S519" s="396"/>
      <c r="T519" s="397"/>
      <c r="U519" s="386"/>
      <c r="V519" s="389"/>
      <c r="W519" s="380"/>
      <c r="X519" s="379"/>
      <c r="Y519" s="390"/>
      <c r="Z519" s="389"/>
      <c r="AA519" s="389"/>
      <c r="AB519" s="472"/>
      <c r="AD519" s="333"/>
      <c r="AE519" s="333"/>
      <c r="AF519" s="333"/>
      <c r="AG519" s="333"/>
      <c r="AH519" s="333"/>
      <c r="AI519" s="333"/>
      <c r="AJ519" s="333"/>
      <c r="AK519" s="333"/>
      <c r="AL519" s="333"/>
      <c r="AM519" s="333"/>
      <c r="AN519" s="333"/>
      <c r="AO519" s="333"/>
      <c r="AP519" s="333"/>
      <c r="AQ519" s="333"/>
      <c r="AR519" s="333"/>
    </row>
    <row r="520" spans="1:44" s="404" customFormat="1" ht="30" customHeight="1">
      <c r="A520" s="398"/>
      <c r="B520" s="399"/>
      <c r="C520" s="400" t="s">
        <v>52</v>
      </c>
      <c r="D520" s="399"/>
      <c r="E520" s="380"/>
      <c r="F520" s="381" t="s">
        <v>48</v>
      </c>
      <c r="G520" s="430"/>
      <c r="H520" s="430"/>
      <c r="I520" s="381" t="s">
        <v>48</v>
      </c>
      <c r="J520" s="381" t="s">
        <v>48</v>
      </c>
      <c r="K520" s="384"/>
      <c r="L520" s="385">
        <f>SUM(L518:L519)</f>
        <v>0</v>
      </c>
      <c r="M520" s="385">
        <f t="shared" ref="M520:O520" si="504">SUM(M518:M519)</f>
        <v>0</v>
      </c>
      <c r="N520" s="385">
        <f t="shared" si="504"/>
        <v>0</v>
      </c>
      <c r="O520" s="385">
        <f t="shared" si="504"/>
        <v>0</v>
      </c>
      <c r="P520" s="385"/>
      <c r="Q520" s="385"/>
      <c r="R520" s="385"/>
      <c r="S520" s="399"/>
      <c r="T520" s="415"/>
      <c r="U520" s="399"/>
      <c r="V520" s="389">
        <f t="shared" ref="V520" si="505">$AB$11-((N520*24))</f>
        <v>720</v>
      </c>
      <c r="W520" s="380">
        <v>433</v>
      </c>
      <c r="X520" s="379">
        <v>279.245</v>
      </c>
      <c r="Y520" s="390">
        <f t="shared" ref="Y520" si="506">W520*X520</f>
        <v>120913.08500000001</v>
      </c>
      <c r="Z520" s="389">
        <f t="shared" ref="Z520" si="507">(Y520*(V520-L520*24))/V520</f>
        <v>120913.08500000001</v>
      </c>
      <c r="AA520" s="389">
        <f t="shared" ref="AA520" si="508">(Z520/Y520)*100</f>
        <v>100</v>
      </c>
      <c r="AB520" s="403"/>
    </row>
    <row r="521" spans="1:44" s="460" customFormat="1" ht="40.5" customHeight="1">
      <c r="A521" s="369">
        <v>64</v>
      </c>
      <c r="B521" s="372" t="s">
        <v>164</v>
      </c>
      <c r="C521" s="416" t="s">
        <v>165</v>
      </c>
      <c r="D521" s="379">
        <v>224</v>
      </c>
      <c r="E521" s="380" t="s">
        <v>534</v>
      </c>
      <c r="F521" s="381" t="s">
        <v>48</v>
      </c>
      <c r="G521" s="121">
        <v>43209.619444444441</v>
      </c>
      <c r="H521" s="121">
        <v>43209.643750000003</v>
      </c>
      <c r="I521" s="380"/>
      <c r="J521" s="380"/>
      <c r="K521" s="380"/>
      <c r="L521" s="385">
        <f>IF(RIGHT(S521)="T",(+H521-G521),0)</f>
        <v>0</v>
      </c>
      <c r="M521" s="385">
        <f>IF(RIGHT(S521)="U",(+H521-G521),0)</f>
        <v>2.4305555562023073E-2</v>
      </c>
      <c r="N521" s="385">
        <f>IF(RIGHT(S521)="C",(+H521-G521),0)</f>
        <v>0</v>
      </c>
      <c r="O521" s="385">
        <f>IF(RIGHT(S521)="D",(+H521-G521),0)</f>
        <v>0</v>
      </c>
      <c r="P521" s="386"/>
      <c r="Q521" s="386"/>
      <c r="R521" s="386"/>
      <c r="S521" s="121" t="s">
        <v>470</v>
      </c>
      <c r="T521" s="442" t="s">
        <v>1314</v>
      </c>
      <c r="U521" s="386"/>
      <c r="V521" s="389"/>
      <c r="W521" s="393"/>
      <c r="X521" s="393"/>
      <c r="Y521" s="393"/>
      <c r="Z521" s="389"/>
      <c r="AA521" s="393"/>
      <c r="AB521" s="472"/>
      <c r="AC521" s="485"/>
      <c r="AD521" s="459"/>
      <c r="AE521" s="459"/>
      <c r="AF521" s="459"/>
      <c r="AG521" s="459"/>
      <c r="AH521" s="459"/>
      <c r="AI521" s="459"/>
      <c r="AJ521" s="459"/>
      <c r="AK521" s="459"/>
      <c r="AL521" s="459"/>
      <c r="AM521" s="459"/>
      <c r="AN521" s="459"/>
      <c r="AO521" s="459"/>
      <c r="AP521" s="459"/>
      <c r="AQ521" s="459"/>
      <c r="AR521" s="459"/>
    </row>
    <row r="522" spans="1:44" s="460" customFormat="1" ht="30" customHeight="1">
      <c r="A522" s="369"/>
      <c r="B522" s="372"/>
      <c r="C522" s="416"/>
      <c r="D522" s="379"/>
      <c r="E522" s="380"/>
      <c r="F522" s="381"/>
      <c r="G522" s="392"/>
      <c r="H522" s="392"/>
      <c r="I522" s="380"/>
      <c r="J522" s="380"/>
      <c r="K522" s="380"/>
      <c r="L522" s="385">
        <f>IF(RIGHT(S522)="T",(+H522-G522),0)</f>
        <v>0</v>
      </c>
      <c r="M522" s="385">
        <f>IF(RIGHT(S522)="U",(+H522-G522),0)</f>
        <v>0</v>
      </c>
      <c r="N522" s="385">
        <f>IF(RIGHT(S522)="C",(+H522-G522),0)</f>
        <v>0</v>
      </c>
      <c r="O522" s="385">
        <f>IF(RIGHT(S522)="D",(+H522-G522),0)</f>
        <v>0</v>
      </c>
      <c r="P522" s="386"/>
      <c r="Q522" s="386"/>
      <c r="R522" s="386"/>
      <c r="S522" s="393"/>
      <c r="T522" s="407"/>
      <c r="U522" s="386"/>
      <c r="V522" s="389"/>
      <c r="W522" s="393"/>
      <c r="X522" s="393"/>
      <c r="Y522" s="393"/>
      <c r="Z522" s="389"/>
      <c r="AA522" s="393"/>
      <c r="AB522" s="472"/>
      <c r="AC522" s="485"/>
      <c r="AD522" s="459"/>
      <c r="AE522" s="459"/>
      <c r="AF522" s="459"/>
      <c r="AG522" s="459"/>
      <c r="AH522" s="459"/>
      <c r="AI522" s="459"/>
      <c r="AJ522" s="459"/>
      <c r="AK522" s="459"/>
      <c r="AL522" s="459"/>
      <c r="AM522" s="459"/>
      <c r="AN522" s="459"/>
      <c r="AO522" s="459"/>
      <c r="AP522" s="459"/>
      <c r="AQ522" s="459"/>
      <c r="AR522" s="459"/>
    </row>
    <row r="523" spans="1:44" s="404" customFormat="1" ht="30" customHeight="1" thickBot="1">
      <c r="A523" s="398"/>
      <c r="B523" s="399"/>
      <c r="C523" s="400" t="s">
        <v>52</v>
      </c>
      <c r="D523" s="399"/>
      <c r="E523" s="380"/>
      <c r="F523" s="381" t="s">
        <v>48</v>
      </c>
      <c r="G523" s="413"/>
      <c r="H523" s="413"/>
      <c r="I523" s="381" t="s">
        <v>48</v>
      </c>
      <c r="J523" s="381" t="s">
        <v>48</v>
      </c>
      <c r="K523" s="384"/>
      <c r="L523" s="385">
        <f>SUM(L521:L522)</f>
        <v>0</v>
      </c>
      <c r="M523" s="385">
        <f>SUM(M521:M522)</f>
        <v>2.4305555562023073E-2</v>
      </c>
      <c r="N523" s="385">
        <f>SUM(N521:N522)</f>
        <v>0</v>
      </c>
      <c r="O523" s="385">
        <f>SUM(O521:O522)</f>
        <v>0</v>
      </c>
      <c r="P523" s="381"/>
      <c r="Q523" s="381"/>
      <c r="R523" s="381"/>
      <c r="S523" s="413"/>
      <c r="T523" s="482"/>
      <c r="U523" s="399"/>
      <c r="V523" s="389">
        <f>$AB$11-((N523*24))</f>
        <v>720</v>
      </c>
      <c r="W523" s="380">
        <v>332</v>
      </c>
      <c r="X523" s="379">
        <v>224</v>
      </c>
      <c r="Y523" s="390">
        <f>W523*X523</f>
        <v>74368</v>
      </c>
      <c r="Z523" s="389">
        <f>(Y523*(V523-L523*24))/V523</f>
        <v>74368</v>
      </c>
      <c r="AA523" s="389">
        <f>(Z523/Y523)*100</f>
        <v>100</v>
      </c>
      <c r="AB523" s="403"/>
    </row>
    <row r="524" spans="1:44" ht="30" customHeight="1" thickBot="1">
      <c r="A524" s="369">
        <v>65</v>
      </c>
      <c r="B524" s="372" t="s">
        <v>166</v>
      </c>
      <c r="C524" s="416" t="s">
        <v>167</v>
      </c>
      <c r="D524" s="379">
        <v>202</v>
      </c>
      <c r="E524" s="380" t="s">
        <v>534</v>
      </c>
      <c r="F524" s="381" t="s">
        <v>48</v>
      </c>
      <c r="G524" s="382"/>
      <c r="H524" s="382"/>
      <c r="I524" s="384"/>
      <c r="J524" s="384"/>
      <c r="K524" s="384"/>
      <c r="L524" s="385">
        <f>IF(RIGHT(S524)="T",(+H524-G524),0)</f>
        <v>0</v>
      </c>
      <c r="M524" s="385">
        <f>IF(RIGHT(S524)="U",(+H524-G524),0)</f>
        <v>0</v>
      </c>
      <c r="N524" s="385">
        <f>IF(RIGHT(S524)="C",(+H524-G524),0)</f>
        <v>0</v>
      </c>
      <c r="O524" s="385">
        <f>IF(RIGHT(S524)="D",(+H524-G524),0)</f>
        <v>0</v>
      </c>
      <c r="P524" s="386"/>
      <c r="Q524" s="386"/>
      <c r="R524" s="386"/>
      <c r="S524" s="387"/>
      <c r="T524" s="388"/>
      <c r="U524" s="386"/>
      <c r="V524" s="389"/>
      <c r="W524" s="380"/>
      <c r="X524" s="379"/>
      <c r="Y524" s="390"/>
      <c r="Z524" s="389"/>
      <c r="AA524" s="389"/>
      <c r="AB524" s="486"/>
      <c r="AD524" s="333"/>
      <c r="AE524" s="333"/>
      <c r="AF524" s="333"/>
      <c r="AG524" s="333"/>
      <c r="AH524" s="333"/>
      <c r="AI524" s="333"/>
      <c r="AJ524" s="333"/>
      <c r="AK524" s="333"/>
      <c r="AL524" s="333"/>
      <c r="AM524" s="333"/>
      <c r="AN524" s="333"/>
      <c r="AO524" s="333"/>
      <c r="AP524" s="333"/>
      <c r="AQ524" s="333"/>
      <c r="AR524" s="333"/>
    </row>
    <row r="525" spans="1:44" ht="30" customHeight="1">
      <c r="A525" s="369"/>
      <c r="B525" s="372"/>
      <c r="C525" s="416"/>
      <c r="D525" s="379"/>
      <c r="E525" s="380"/>
      <c r="F525" s="381"/>
      <c r="G525" s="382"/>
      <c r="H525" s="382"/>
      <c r="I525" s="384"/>
      <c r="J525" s="384"/>
      <c r="K525" s="384"/>
      <c r="L525" s="385">
        <f>IF(RIGHT(S525)="T",(+H525-G525),0)</f>
        <v>0</v>
      </c>
      <c r="M525" s="385">
        <f>IF(RIGHT(S525)="U",(+H525-G525),0)</f>
        <v>0</v>
      </c>
      <c r="N525" s="385">
        <f>IF(RIGHT(S525)="C",(+H525-G525),0)</f>
        <v>0</v>
      </c>
      <c r="O525" s="385">
        <f>IF(RIGHT(S525)="D",(+H525-G525),0)</f>
        <v>0</v>
      </c>
      <c r="P525" s="386"/>
      <c r="Q525" s="386"/>
      <c r="R525" s="386"/>
      <c r="S525" s="387"/>
      <c r="T525" s="388"/>
      <c r="U525" s="386"/>
      <c r="V525" s="389"/>
      <c r="W525" s="380"/>
      <c r="X525" s="379"/>
      <c r="Y525" s="390"/>
      <c r="Z525" s="389"/>
      <c r="AA525" s="389"/>
      <c r="AB525" s="472"/>
      <c r="AD525" s="333"/>
      <c r="AE525" s="333"/>
      <c r="AF525" s="333"/>
      <c r="AG525" s="333"/>
      <c r="AH525" s="333"/>
      <c r="AI525" s="333"/>
      <c r="AJ525" s="333"/>
      <c r="AK525" s="333"/>
      <c r="AL525" s="333"/>
      <c r="AM525" s="333"/>
      <c r="AN525" s="333"/>
      <c r="AO525" s="333"/>
      <c r="AP525" s="333"/>
      <c r="AQ525" s="333"/>
      <c r="AR525" s="333"/>
    </row>
    <row r="526" spans="1:44" s="404" customFormat="1" ht="30" customHeight="1">
      <c r="A526" s="398"/>
      <c r="B526" s="399"/>
      <c r="C526" s="400" t="s">
        <v>52</v>
      </c>
      <c r="D526" s="399"/>
      <c r="E526" s="380"/>
      <c r="F526" s="381" t="s">
        <v>48</v>
      </c>
      <c r="G526" s="401"/>
      <c r="H526" s="401"/>
      <c r="I526" s="381" t="s">
        <v>48</v>
      </c>
      <c r="J526" s="381" t="s">
        <v>48</v>
      </c>
      <c r="K526" s="384"/>
      <c r="L526" s="385">
        <f>SUM(L524:L525)</f>
        <v>0</v>
      </c>
      <c r="M526" s="385">
        <f>SUM(M524:M525)</f>
        <v>0</v>
      </c>
      <c r="N526" s="385">
        <f>SUM(N524:N525)</f>
        <v>0</v>
      </c>
      <c r="O526" s="385">
        <f>SUM(O524:O525)</f>
        <v>0</v>
      </c>
      <c r="P526" s="381"/>
      <c r="Q526" s="381"/>
      <c r="R526" s="381"/>
      <c r="S526" s="399"/>
      <c r="T526" s="415"/>
      <c r="U526" s="399"/>
      <c r="V526" s="389">
        <f>$AB$11-((N526*24))</f>
        <v>720</v>
      </c>
      <c r="W526" s="380">
        <v>306</v>
      </c>
      <c r="X526" s="379">
        <v>202</v>
      </c>
      <c r="Y526" s="390">
        <f t="shared" ref="Y526" si="509">W526*X526</f>
        <v>61812</v>
      </c>
      <c r="Z526" s="389">
        <f>(Y526*(V526-L526*24))/V526</f>
        <v>61812</v>
      </c>
      <c r="AA526" s="389">
        <f>(Z526/Y526)*100</f>
        <v>100</v>
      </c>
      <c r="AB526" s="403"/>
    </row>
    <row r="527" spans="1:44" s="403" customFormat="1" ht="30" customHeight="1">
      <c r="A527" s="369">
        <v>66</v>
      </c>
      <c r="B527" s="377" t="s">
        <v>168</v>
      </c>
      <c r="C527" s="400" t="s">
        <v>169</v>
      </c>
      <c r="D527" s="379">
        <v>25.056999999999999</v>
      </c>
      <c r="E527" s="380" t="s">
        <v>534</v>
      </c>
      <c r="F527" s="381" t="s">
        <v>48</v>
      </c>
      <c r="G527" s="392"/>
      <c r="H527" s="392"/>
      <c r="I527" s="381" t="s">
        <v>48</v>
      </c>
      <c r="J527" s="381" t="s">
        <v>48</v>
      </c>
      <c r="K527" s="381" t="s">
        <v>48</v>
      </c>
      <c r="L527" s="385">
        <f>IF(RIGHT(S527)="T",(+H527-G527),0)</f>
        <v>0</v>
      </c>
      <c r="M527" s="385">
        <f>IF(RIGHT(S527)="U",(+H527-G527),0)</f>
        <v>0</v>
      </c>
      <c r="N527" s="385">
        <f>IF(RIGHT(S527)="C",(+H527-G527),0)</f>
        <v>0</v>
      </c>
      <c r="O527" s="385">
        <f>IF(RIGHT(S527)="D",(+H527-G527),0)</f>
        <v>0</v>
      </c>
      <c r="P527" s="381"/>
      <c r="Q527" s="381"/>
      <c r="R527" s="381"/>
      <c r="S527" s="393"/>
      <c r="T527" s="394"/>
      <c r="U527" s="406"/>
      <c r="V527" s="399"/>
      <c r="W527" s="399"/>
      <c r="X527" s="399"/>
      <c r="Y527" s="399"/>
      <c r="Z527" s="389"/>
      <c r="AA527" s="399"/>
    </row>
    <row r="528" spans="1:44" s="403" customFormat="1" ht="30" customHeight="1">
      <c r="A528" s="369"/>
      <c r="B528" s="377"/>
      <c r="C528" s="400"/>
      <c r="D528" s="379"/>
      <c r="E528" s="380"/>
      <c r="F528" s="381"/>
      <c r="G528" s="392"/>
      <c r="H528" s="392"/>
      <c r="I528" s="381"/>
      <c r="J528" s="381"/>
      <c r="K528" s="381"/>
      <c r="L528" s="385">
        <f t="shared" ref="L528:L529" si="510">IF(RIGHT(S528)="T",(+H528-G528),0)</f>
        <v>0</v>
      </c>
      <c r="M528" s="385">
        <f t="shared" ref="M528:M529" si="511">IF(RIGHT(S528)="U",(+H528-G528),0)</f>
        <v>0</v>
      </c>
      <c r="N528" s="385">
        <f t="shared" ref="N528:N529" si="512">IF(RIGHT(S528)="C",(+H528-G528),0)</f>
        <v>0</v>
      </c>
      <c r="O528" s="385">
        <f t="shared" ref="O528:O529" si="513">IF(RIGHT(S528)="D",(+H528-G528),0)</f>
        <v>0</v>
      </c>
      <c r="P528" s="381"/>
      <c r="Q528" s="381"/>
      <c r="R528" s="381"/>
      <c r="S528" s="393"/>
      <c r="T528" s="394"/>
      <c r="U528" s="406"/>
      <c r="V528" s="399"/>
      <c r="W528" s="399"/>
      <c r="X528" s="399"/>
      <c r="Y528" s="399"/>
      <c r="Z528" s="389"/>
      <c r="AA528" s="399"/>
    </row>
    <row r="529" spans="1:44" s="403" customFormat="1" ht="30" customHeight="1">
      <c r="A529" s="369"/>
      <c r="B529" s="377"/>
      <c r="C529" s="400"/>
      <c r="D529" s="379"/>
      <c r="E529" s="380"/>
      <c r="F529" s="381"/>
      <c r="G529" s="392"/>
      <c r="H529" s="392"/>
      <c r="I529" s="381"/>
      <c r="J529" s="381"/>
      <c r="K529" s="381"/>
      <c r="L529" s="385">
        <f t="shared" si="510"/>
        <v>0</v>
      </c>
      <c r="M529" s="385">
        <f t="shared" si="511"/>
        <v>0</v>
      </c>
      <c r="N529" s="385">
        <f t="shared" si="512"/>
        <v>0</v>
      </c>
      <c r="O529" s="385">
        <f t="shared" si="513"/>
        <v>0</v>
      </c>
      <c r="P529" s="381"/>
      <c r="Q529" s="381"/>
      <c r="R529" s="381"/>
      <c r="S529" s="393"/>
      <c r="T529" s="394"/>
      <c r="U529" s="406"/>
      <c r="V529" s="399"/>
      <c r="W529" s="399"/>
      <c r="X529" s="399"/>
      <c r="Y529" s="399"/>
      <c r="Z529" s="389"/>
      <c r="AA529" s="399"/>
    </row>
    <row r="530" spans="1:44" s="404" customFormat="1" ht="30" customHeight="1">
      <c r="A530" s="405"/>
      <c r="B530" s="399"/>
      <c r="C530" s="400" t="s">
        <v>52</v>
      </c>
      <c r="D530" s="399"/>
      <c r="E530" s="380"/>
      <c r="F530" s="381" t="s">
        <v>48</v>
      </c>
      <c r="G530" s="413"/>
      <c r="H530" s="413"/>
      <c r="I530" s="381" t="s">
        <v>48</v>
      </c>
      <c r="J530" s="381" t="s">
        <v>48</v>
      </c>
      <c r="K530" s="384"/>
      <c r="L530" s="385">
        <f>SUM(L527:L529)</f>
        <v>0</v>
      </c>
      <c r="M530" s="385">
        <f>SUM(M527:M529)</f>
        <v>0</v>
      </c>
      <c r="N530" s="385">
        <f>SUM(N527:N529)</f>
        <v>0</v>
      </c>
      <c r="O530" s="385">
        <f>SUM(O527:O529)</f>
        <v>0</v>
      </c>
      <c r="P530" s="381"/>
      <c r="Q530" s="381"/>
      <c r="R530" s="381"/>
      <c r="S530" s="399"/>
      <c r="T530" s="415"/>
      <c r="U530" s="399"/>
      <c r="V530" s="389">
        <f>$AB$11-((N530*24))</f>
        <v>720</v>
      </c>
      <c r="W530" s="380">
        <v>515</v>
      </c>
      <c r="X530" s="379">
        <v>25.056999999999999</v>
      </c>
      <c r="Y530" s="390">
        <f t="shared" ref="Y530" si="514">W530*X530</f>
        <v>12904.355</v>
      </c>
      <c r="Z530" s="389">
        <f>(Y530*(V530-L530*24))/V530</f>
        <v>12904.355</v>
      </c>
      <c r="AA530" s="389">
        <f t="shared" ref="AA530" si="515">(Z530/Y530)*100</f>
        <v>100</v>
      </c>
      <c r="AB530" s="403"/>
      <c r="AC530" s="403"/>
    </row>
    <row r="531" spans="1:44" ht="30" customHeight="1">
      <c r="A531" s="398">
        <v>67</v>
      </c>
      <c r="B531" s="372" t="s">
        <v>170</v>
      </c>
      <c r="C531" s="416" t="s">
        <v>171</v>
      </c>
      <c r="D531" s="379">
        <v>330.95299999999997</v>
      </c>
      <c r="E531" s="380" t="s">
        <v>534</v>
      </c>
      <c r="F531" s="381" t="s">
        <v>48</v>
      </c>
      <c r="G531" s="383"/>
      <c r="H531" s="383"/>
      <c r="I531" s="384"/>
      <c r="J531" s="384"/>
      <c r="K531" s="384"/>
      <c r="L531" s="385">
        <f>IF(RIGHT(S531)="T",(+H531-G531),0)</f>
        <v>0</v>
      </c>
      <c r="M531" s="385">
        <f>IF(RIGHT(S531)="U",(+H531-G531),0)</f>
        <v>0</v>
      </c>
      <c r="N531" s="385">
        <f>IF(RIGHT(S531)="C",(+H531-G531),0)</f>
        <v>0</v>
      </c>
      <c r="O531" s="385">
        <f>IF(RIGHT(S531)="D",(+H531-G531),0)</f>
        <v>0</v>
      </c>
      <c r="P531" s="386"/>
      <c r="Q531" s="386"/>
      <c r="R531" s="386"/>
      <c r="S531" s="382"/>
      <c r="T531" s="417"/>
      <c r="U531" s="386"/>
      <c r="V531" s="389"/>
      <c r="W531" s="389"/>
      <c r="X531" s="389"/>
      <c r="Y531" s="389"/>
      <c r="Z531" s="389"/>
      <c r="AA531" s="389"/>
      <c r="AB531" s="472"/>
      <c r="AD531" s="333"/>
      <c r="AE531" s="333"/>
      <c r="AF531" s="333"/>
      <c r="AG531" s="333"/>
      <c r="AH531" s="333"/>
      <c r="AI531" s="333"/>
      <c r="AJ531" s="333"/>
      <c r="AK531" s="333"/>
      <c r="AL531" s="333"/>
      <c r="AM531" s="333"/>
      <c r="AN531" s="333"/>
      <c r="AO531" s="333"/>
      <c r="AP531" s="333"/>
      <c r="AQ531" s="333"/>
      <c r="AR531" s="333"/>
    </row>
    <row r="532" spans="1:44" ht="30" customHeight="1">
      <c r="A532" s="398"/>
      <c r="B532" s="372"/>
      <c r="C532" s="416"/>
      <c r="D532" s="379"/>
      <c r="E532" s="380"/>
      <c r="F532" s="381"/>
      <c r="G532" s="382"/>
      <c r="H532" s="382"/>
      <c r="I532" s="384"/>
      <c r="J532" s="384"/>
      <c r="K532" s="384"/>
      <c r="L532" s="385">
        <f>IF(RIGHT(S532)="T",(+H532-G532),0)</f>
        <v>0</v>
      </c>
      <c r="M532" s="385">
        <f>IF(RIGHT(S532)="U",(+H532-G532),0)</f>
        <v>0</v>
      </c>
      <c r="N532" s="385">
        <f>IF(RIGHT(S532)="C",(+H532-G532),0)</f>
        <v>0</v>
      </c>
      <c r="O532" s="385">
        <f>IF(RIGHT(S532)="D",(+H532-G532),0)</f>
        <v>0</v>
      </c>
      <c r="P532" s="386"/>
      <c r="Q532" s="386"/>
      <c r="R532" s="386"/>
      <c r="S532" s="387"/>
      <c r="T532" s="388"/>
      <c r="U532" s="386"/>
      <c r="V532" s="389"/>
      <c r="W532" s="389"/>
      <c r="X532" s="389"/>
      <c r="Y532" s="389"/>
      <c r="Z532" s="389"/>
      <c r="AA532" s="389"/>
      <c r="AB532" s="472"/>
      <c r="AD532" s="333"/>
      <c r="AE532" s="333"/>
      <c r="AF532" s="333"/>
      <c r="AG532" s="333"/>
      <c r="AH532" s="333"/>
      <c r="AI532" s="333"/>
      <c r="AJ532" s="333"/>
      <c r="AK532" s="333"/>
      <c r="AL532" s="333"/>
      <c r="AM532" s="333"/>
      <c r="AN532" s="333"/>
      <c r="AO532" s="333"/>
      <c r="AP532" s="333"/>
      <c r="AQ532" s="333"/>
      <c r="AR532" s="333"/>
    </row>
    <row r="533" spans="1:44" ht="30" customHeight="1">
      <c r="A533" s="398"/>
      <c r="B533" s="372"/>
      <c r="C533" s="416"/>
      <c r="D533" s="379"/>
      <c r="E533" s="380"/>
      <c r="F533" s="381"/>
      <c r="G533" s="408"/>
      <c r="H533" s="408"/>
      <c r="I533" s="384"/>
      <c r="J533" s="384"/>
      <c r="K533" s="384"/>
      <c r="L533" s="385">
        <f>IF(RIGHT(S533)="T",(+H533-G533),0)</f>
        <v>0</v>
      </c>
      <c r="M533" s="385">
        <f>IF(RIGHT(S533)="U",(+H533-G533),0)</f>
        <v>0</v>
      </c>
      <c r="N533" s="385">
        <f>IF(RIGHT(S533)="C",(+H533-G533),0)</f>
        <v>0</v>
      </c>
      <c r="O533" s="385">
        <f>IF(RIGHT(S533)="D",(+H533-G533),0)</f>
        <v>0</v>
      </c>
      <c r="P533" s="386"/>
      <c r="Q533" s="386"/>
      <c r="R533" s="386"/>
      <c r="S533" s="408"/>
      <c r="T533" s="412"/>
      <c r="U533" s="386"/>
      <c r="V533" s="389"/>
      <c r="W533" s="389"/>
      <c r="X533" s="389"/>
      <c r="Y533" s="389"/>
      <c r="Z533" s="389"/>
      <c r="AA533" s="389"/>
      <c r="AB533" s="472"/>
      <c r="AD533" s="333"/>
      <c r="AE533" s="333"/>
      <c r="AF533" s="333"/>
      <c r="AG533" s="333"/>
      <c r="AH533" s="333"/>
      <c r="AI533" s="333"/>
      <c r="AJ533" s="333"/>
      <c r="AK533" s="333"/>
      <c r="AL533" s="333"/>
      <c r="AM533" s="333"/>
      <c r="AN533" s="333"/>
      <c r="AO533" s="333"/>
      <c r="AP533" s="333"/>
      <c r="AQ533" s="333"/>
      <c r="AR533" s="333"/>
    </row>
    <row r="534" spans="1:44" s="404" customFormat="1" ht="30" customHeight="1">
      <c r="A534" s="405"/>
      <c r="B534" s="399"/>
      <c r="C534" s="400" t="s">
        <v>52</v>
      </c>
      <c r="D534" s="399"/>
      <c r="E534" s="380"/>
      <c r="F534" s="381" t="s">
        <v>48</v>
      </c>
      <c r="G534" s="435"/>
      <c r="H534" s="435"/>
      <c r="I534" s="381" t="s">
        <v>48</v>
      </c>
      <c r="J534" s="381" t="s">
        <v>48</v>
      </c>
      <c r="K534" s="384"/>
      <c r="L534" s="385">
        <f>SUM(L531:L533)</f>
        <v>0</v>
      </c>
      <c r="M534" s="385">
        <f t="shared" ref="M534:O534" si="516">SUM(M531:M533)</f>
        <v>0</v>
      </c>
      <c r="N534" s="385">
        <f t="shared" si="516"/>
        <v>0</v>
      </c>
      <c r="O534" s="385">
        <f t="shared" si="516"/>
        <v>0</v>
      </c>
      <c r="P534" s="381"/>
      <c r="Q534" s="381"/>
      <c r="R534" s="381"/>
      <c r="S534" s="399"/>
      <c r="T534" s="415"/>
      <c r="U534" s="399"/>
      <c r="V534" s="389">
        <f>$AB$11-((N534*24))</f>
        <v>720</v>
      </c>
      <c r="W534" s="380">
        <v>236</v>
      </c>
      <c r="X534" s="379">
        <v>330.95299999999997</v>
      </c>
      <c r="Y534" s="390">
        <f t="shared" ref="Y534" si="517">W534*X534</f>
        <v>78104.907999999996</v>
      </c>
      <c r="Z534" s="389">
        <f>(Y534*(V534-L534*24))/V534</f>
        <v>78104.907999999996</v>
      </c>
      <c r="AA534" s="389">
        <f t="shared" ref="AA534" si="518">(Z534/Y534)*100</f>
        <v>100</v>
      </c>
      <c r="AB534" s="403"/>
    </row>
    <row r="535" spans="1:44" s="403" customFormat="1" ht="43.5" customHeight="1">
      <c r="A535" s="369">
        <v>68</v>
      </c>
      <c r="B535" s="377" t="s">
        <v>172</v>
      </c>
      <c r="C535" s="400" t="s">
        <v>173</v>
      </c>
      <c r="D535" s="379">
        <v>408.6</v>
      </c>
      <c r="E535" s="380" t="s">
        <v>534</v>
      </c>
      <c r="F535" s="381" t="s">
        <v>48</v>
      </c>
      <c r="G535" s="121">
        <v>43201.240972222222</v>
      </c>
      <c r="H535" s="121">
        <v>43201.292361111111</v>
      </c>
      <c r="I535" s="381" t="s">
        <v>48</v>
      </c>
      <c r="J535" s="381" t="s">
        <v>48</v>
      </c>
      <c r="K535" s="384"/>
      <c r="L535" s="385">
        <f>IF(RIGHT(S535)="T",(+H535-G535),0)</f>
        <v>5.1388888889050577E-2</v>
      </c>
      <c r="M535" s="385">
        <f>IF(RIGHT(S535)="U",(+H535-G535),0)</f>
        <v>0</v>
      </c>
      <c r="N535" s="385">
        <f>IF(RIGHT(S535)="C",(+H535-G535),0)</f>
        <v>0</v>
      </c>
      <c r="O535" s="385">
        <f>IF(RIGHT(S535)="D",(+H535-G535),0)</f>
        <v>0</v>
      </c>
      <c r="P535" s="381"/>
      <c r="Q535" s="381"/>
      <c r="R535" s="381"/>
      <c r="S535" s="121" t="s">
        <v>1115</v>
      </c>
      <c r="T535" s="442" t="s">
        <v>1315</v>
      </c>
      <c r="U535" s="406"/>
      <c r="V535" s="399"/>
      <c r="W535" s="399"/>
      <c r="X535" s="399"/>
      <c r="Y535" s="399"/>
      <c r="Z535" s="389"/>
      <c r="AA535" s="399"/>
    </row>
    <row r="536" spans="1:44" s="403" customFormat="1" ht="56.25" customHeight="1">
      <c r="A536" s="369"/>
      <c r="B536" s="377"/>
      <c r="C536" s="400"/>
      <c r="D536" s="379"/>
      <c r="E536" s="380"/>
      <c r="F536" s="381"/>
      <c r="G536" s="121">
        <v>43217.372916666667</v>
      </c>
      <c r="H536" s="121">
        <v>43221</v>
      </c>
      <c r="I536" s="381"/>
      <c r="J536" s="381"/>
      <c r="K536" s="384"/>
      <c r="L536" s="385">
        <f t="shared" ref="L536:L537" si="519">IF(RIGHT(S536)="T",(+H536-G536),0)</f>
        <v>0</v>
      </c>
      <c r="M536" s="385">
        <f t="shared" ref="M536:M537" si="520">IF(RIGHT(S536)="U",(+H536-G536),0)</f>
        <v>0</v>
      </c>
      <c r="N536" s="385">
        <f t="shared" ref="N536:N537" si="521">IF(RIGHT(S536)="C",(+H536-G536),0)</f>
        <v>0</v>
      </c>
      <c r="O536" s="385">
        <f t="shared" ref="O536:O537" si="522">IF(RIGHT(S536)="D",(+H536-G536),0)</f>
        <v>3.6270833333328483</v>
      </c>
      <c r="P536" s="381"/>
      <c r="Q536" s="381"/>
      <c r="R536" s="381"/>
      <c r="S536" s="11" t="s">
        <v>467</v>
      </c>
      <c r="T536" s="140" t="s">
        <v>1317</v>
      </c>
      <c r="U536" s="406"/>
      <c r="V536" s="399"/>
      <c r="W536" s="399"/>
      <c r="X536" s="399"/>
      <c r="Y536" s="399"/>
      <c r="Z536" s="389"/>
      <c r="AA536" s="399"/>
    </row>
    <row r="537" spans="1:44" s="403" customFormat="1" ht="30" customHeight="1">
      <c r="A537" s="369"/>
      <c r="B537" s="377"/>
      <c r="C537" s="400"/>
      <c r="D537" s="379"/>
      <c r="E537" s="380"/>
      <c r="F537" s="381"/>
      <c r="G537" s="428"/>
      <c r="H537" s="428"/>
      <c r="I537" s="381" t="s">
        <v>48</v>
      </c>
      <c r="J537" s="381" t="s">
        <v>48</v>
      </c>
      <c r="K537" s="384"/>
      <c r="L537" s="385">
        <f t="shared" si="519"/>
        <v>0</v>
      </c>
      <c r="M537" s="385">
        <f t="shared" si="520"/>
        <v>0</v>
      </c>
      <c r="N537" s="385">
        <f t="shared" si="521"/>
        <v>0</v>
      </c>
      <c r="O537" s="385">
        <f t="shared" si="522"/>
        <v>0</v>
      </c>
      <c r="P537" s="381"/>
      <c r="Q537" s="381"/>
      <c r="R537" s="381"/>
      <c r="S537" s="393"/>
      <c r="T537" s="397"/>
      <c r="U537" s="406"/>
      <c r="V537" s="399"/>
      <c r="W537" s="399"/>
      <c r="X537" s="399"/>
      <c r="Y537" s="399"/>
      <c r="Z537" s="389"/>
      <c r="AA537" s="399"/>
    </row>
    <row r="538" spans="1:44" s="404" customFormat="1" ht="30" customHeight="1">
      <c r="A538" s="405"/>
      <c r="B538" s="399"/>
      <c r="C538" s="400" t="s">
        <v>52</v>
      </c>
      <c r="D538" s="399"/>
      <c r="E538" s="380"/>
      <c r="F538" s="381" t="s">
        <v>48</v>
      </c>
      <c r="G538" s="430"/>
      <c r="H538" s="430"/>
      <c r="I538" s="381" t="s">
        <v>48</v>
      </c>
      <c r="J538" s="381" t="s">
        <v>48</v>
      </c>
      <c r="K538" s="384"/>
      <c r="L538" s="385">
        <f>SUM(L535:L537)</f>
        <v>5.1388888889050577E-2</v>
      </c>
      <c r="M538" s="385">
        <f>SUM(M535:M537)</f>
        <v>0</v>
      </c>
      <c r="N538" s="385">
        <f>SUM(N535:N537)</f>
        <v>0</v>
      </c>
      <c r="O538" s="385">
        <f>SUM(O535:O537)</f>
        <v>3.6270833333328483</v>
      </c>
      <c r="P538" s="381"/>
      <c r="Q538" s="381"/>
      <c r="R538" s="381"/>
      <c r="S538" s="399"/>
      <c r="T538" s="415"/>
      <c r="U538" s="399"/>
      <c r="V538" s="389">
        <f t="shared" ref="V538" si="523">$AB$11-((N538*24))</f>
        <v>720</v>
      </c>
      <c r="W538" s="380">
        <v>337</v>
      </c>
      <c r="X538" s="379">
        <v>408.6</v>
      </c>
      <c r="Y538" s="390">
        <f t="shared" ref="Y538" si="524">W538*X538</f>
        <v>137698.20000000001</v>
      </c>
      <c r="Z538" s="389">
        <f t="shared" ref="Z538" si="525">(Y538*(V538-L538*24))/V538</f>
        <v>137462.3280833326</v>
      </c>
      <c r="AA538" s="389">
        <f t="shared" ref="AA538" si="526">(Z538/Y538)*100</f>
        <v>99.828703703703155</v>
      </c>
      <c r="AB538" s="403"/>
    </row>
    <row r="539" spans="1:44" ht="29.25" customHeight="1">
      <c r="A539" s="369">
        <v>69</v>
      </c>
      <c r="B539" s="372" t="s">
        <v>174</v>
      </c>
      <c r="C539" s="416" t="s">
        <v>175</v>
      </c>
      <c r="D539" s="379">
        <v>42.026000000000003</v>
      </c>
      <c r="E539" s="380" t="s">
        <v>534</v>
      </c>
      <c r="F539" s="381" t="s">
        <v>48</v>
      </c>
      <c r="G539" s="121">
        <v>43211.350694444445</v>
      </c>
      <c r="H539" s="121">
        <v>43211.390972222223</v>
      </c>
      <c r="I539" s="381" t="s">
        <v>48</v>
      </c>
      <c r="J539" s="381" t="s">
        <v>48</v>
      </c>
      <c r="K539" s="384"/>
      <c r="L539" s="385">
        <f>IF(RIGHT(S539)="T",(+H539-G539),0)</f>
        <v>0</v>
      </c>
      <c r="M539" s="385">
        <f>IF(RIGHT(S539)="U",(+H539-G539),0)</f>
        <v>4.0277777778101154E-2</v>
      </c>
      <c r="N539" s="385">
        <f>IF(RIGHT(S539)="C",(+H539-G539),0)</f>
        <v>0</v>
      </c>
      <c r="O539" s="385">
        <f>IF(RIGHT(S539)="D",(+H539-G539),0)</f>
        <v>0</v>
      </c>
      <c r="P539" s="381"/>
      <c r="Q539" s="381"/>
      <c r="R539" s="381"/>
      <c r="S539" s="121" t="s">
        <v>470</v>
      </c>
      <c r="T539" s="442" t="s">
        <v>1318</v>
      </c>
      <c r="U539" s="406"/>
      <c r="V539" s="399"/>
      <c r="W539" s="399"/>
      <c r="X539" s="399"/>
      <c r="Y539" s="399"/>
      <c r="Z539" s="389"/>
      <c r="AA539" s="399"/>
      <c r="AB539" s="472"/>
      <c r="AD539" s="333"/>
      <c r="AE539" s="333"/>
      <c r="AF539" s="333"/>
      <c r="AG539" s="333"/>
      <c r="AH539" s="333"/>
      <c r="AI539" s="333"/>
      <c r="AJ539" s="333"/>
      <c r="AK539" s="333"/>
      <c r="AL539" s="333"/>
      <c r="AM539" s="333"/>
      <c r="AN539" s="333"/>
      <c r="AO539" s="333"/>
      <c r="AP539" s="333"/>
      <c r="AQ539" s="333"/>
      <c r="AR539" s="333"/>
    </row>
    <row r="540" spans="1:44" ht="29.25" customHeight="1">
      <c r="A540" s="369"/>
      <c r="B540" s="372"/>
      <c r="C540" s="416"/>
      <c r="D540" s="379"/>
      <c r="E540" s="380"/>
      <c r="F540" s="381"/>
      <c r="G540" s="392"/>
      <c r="H540" s="392"/>
      <c r="I540" s="381"/>
      <c r="J540" s="381"/>
      <c r="K540" s="384"/>
      <c r="L540" s="385">
        <f t="shared" ref="L540:L541" si="527">IF(RIGHT(S540)="T",(+H540-G540),0)</f>
        <v>0</v>
      </c>
      <c r="M540" s="385">
        <f t="shared" ref="M540:M541" si="528">IF(RIGHT(S540)="U",(+H540-G540),0)</f>
        <v>0</v>
      </c>
      <c r="N540" s="385">
        <f t="shared" ref="N540:N541" si="529">IF(RIGHT(S540)="C",(+H540-G540),0)</f>
        <v>0</v>
      </c>
      <c r="O540" s="385">
        <f t="shared" ref="O540:O541" si="530">IF(RIGHT(S540)="D",(+H540-G540),0)</f>
        <v>0</v>
      </c>
      <c r="P540" s="381"/>
      <c r="Q540" s="381"/>
      <c r="R540" s="381"/>
      <c r="S540" s="393"/>
      <c r="T540" s="412"/>
      <c r="U540" s="406"/>
      <c r="V540" s="399"/>
      <c r="W540" s="399"/>
      <c r="X540" s="399"/>
      <c r="Y540" s="399"/>
      <c r="Z540" s="389"/>
      <c r="AA540" s="399"/>
      <c r="AB540" s="472"/>
      <c r="AD540" s="333"/>
      <c r="AE540" s="333"/>
      <c r="AF540" s="333"/>
      <c r="AG540" s="333"/>
      <c r="AH540" s="333"/>
      <c r="AI540" s="333"/>
      <c r="AJ540" s="333"/>
      <c r="AK540" s="333"/>
      <c r="AL540" s="333"/>
      <c r="AM540" s="333"/>
      <c r="AN540" s="333"/>
      <c r="AO540" s="333"/>
      <c r="AP540" s="333"/>
      <c r="AQ540" s="333"/>
      <c r="AR540" s="333"/>
    </row>
    <row r="541" spans="1:44" ht="29.25" customHeight="1">
      <c r="A541" s="369"/>
      <c r="B541" s="372"/>
      <c r="C541" s="416"/>
      <c r="D541" s="379"/>
      <c r="E541" s="380"/>
      <c r="F541" s="381"/>
      <c r="G541" s="392"/>
      <c r="H541" s="396"/>
      <c r="I541" s="381"/>
      <c r="J541" s="381"/>
      <c r="K541" s="384"/>
      <c r="L541" s="385">
        <f t="shared" si="527"/>
        <v>0</v>
      </c>
      <c r="M541" s="385">
        <f t="shared" si="528"/>
        <v>0</v>
      </c>
      <c r="N541" s="385">
        <f t="shared" si="529"/>
        <v>0</v>
      </c>
      <c r="O541" s="385">
        <f t="shared" si="530"/>
        <v>0</v>
      </c>
      <c r="P541" s="381"/>
      <c r="Q541" s="381"/>
      <c r="R541" s="381"/>
      <c r="S541" s="393"/>
      <c r="T541" s="412"/>
      <c r="U541" s="406"/>
      <c r="V541" s="399"/>
      <c r="W541" s="399"/>
      <c r="X541" s="399"/>
      <c r="Y541" s="399"/>
      <c r="Z541" s="389"/>
      <c r="AA541" s="399"/>
      <c r="AB541" s="472"/>
      <c r="AD541" s="333"/>
      <c r="AE541" s="333"/>
      <c r="AF541" s="333"/>
      <c r="AG541" s="333"/>
      <c r="AH541" s="333"/>
      <c r="AI541" s="333"/>
      <c r="AJ541" s="333"/>
      <c r="AK541" s="333"/>
      <c r="AL541" s="333"/>
      <c r="AM541" s="333"/>
      <c r="AN541" s="333"/>
      <c r="AO541" s="333"/>
      <c r="AP541" s="333"/>
      <c r="AQ541" s="333"/>
      <c r="AR541" s="333"/>
    </row>
    <row r="542" spans="1:44" ht="30" customHeight="1">
      <c r="A542" s="369"/>
      <c r="B542" s="372"/>
      <c r="C542" s="400" t="s">
        <v>52</v>
      </c>
      <c r="D542" s="399"/>
      <c r="E542" s="380"/>
      <c r="F542" s="381" t="s">
        <v>48</v>
      </c>
      <c r="G542" s="401"/>
      <c r="H542" s="401"/>
      <c r="I542" s="381" t="s">
        <v>48</v>
      </c>
      <c r="J542" s="381" t="s">
        <v>48</v>
      </c>
      <c r="K542" s="384"/>
      <c r="L542" s="385">
        <f>SUM(L539:L539)</f>
        <v>0</v>
      </c>
      <c r="M542" s="385">
        <f>SUM(M539:M539)</f>
        <v>4.0277777778101154E-2</v>
      </c>
      <c r="N542" s="385">
        <f>SUM(N539:N539)</f>
        <v>0</v>
      </c>
      <c r="O542" s="385">
        <f>SUM(O539:O539)</f>
        <v>0</v>
      </c>
      <c r="P542" s="381"/>
      <c r="Q542" s="381"/>
      <c r="R542" s="381"/>
      <c r="S542" s="399"/>
      <c r="T542" s="415"/>
      <c r="U542" s="399"/>
      <c r="V542" s="389">
        <f t="shared" ref="V542" si="531">$AB$11-((N542*24))</f>
        <v>720</v>
      </c>
      <c r="W542" s="380">
        <v>515</v>
      </c>
      <c r="X542" s="379">
        <v>42.026000000000003</v>
      </c>
      <c r="Y542" s="390">
        <f t="shared" ref="Y542" si="532">W542*X542</f>
        <v>21643.390000000003</v>
      </c>
      <c r="Z542" s="389">
        <f t="shared" ref="Z542" si="533">(Y542*(V542-L542*24))/V542</f>
        <v>21643.390000000003</v>
      </c>
      <c r="AA542" s="389">
        <f t="shared" ref="AA542" si="534">(Z542/Y542)*100</f>
        <v>100</v>
      </c>
      <c r="AB542" s="472"/>
      <c r="AD542" s="333"/>
      <c r="AE542" s="333"/>
      <c r="AF542" s="333"/>
      <c r="AG542" s="333"/>
      <c r="AH542" s="333"/>
      <c r="AI542" s="333"/>
      <c r="AJ542" s="333"/>
      <c r="AK542" s="333"/>
      <c r="AL542" s="333"/>
      <c r="AM542" s="333"/>
      <c r="AN542" s="333"/>
      <c r="AO542" s="333"/>
      <c r="AP542" s="333"/>
      <c r="AQ542" s="333"/>
      <c r="AR542" s="333"/>
    </row>
    <row r="543" spans="1:44" ht="30" customHeight="1">
      <c r="A543" s="369">
        <v>70</v>
      </c>
      <c r="B543" s="372" t="s">
        <v>176</v>
      </c>
      <c r="C543" s="416" t="s">
        <v>177</v>
      </c>
      <c r="D543" s="379">
        <v>43.951999999999998</v>
      </c>
      <c r="E543" s="380" t="s">
        <v>534</v>
      </c>
      <c r="F543" s="381" t="s">
        <v>48</v>
      </c>
      <c r="G543" s="121">
        <v>43211.350694444445</v>
      </c>
      <c r="H543" s="121">
        <v>43211.530555555553</v>
      </c>
      <c r="I543" s="381" t="s">
        <v>48</v>
      </c>
      <c r="J543" s="381" t="s">
        <v>48</v>
      </c>
      <c r="K543" s="384"/>
      <c r="L543" s="385">
        <f>IF(RIGHT(S543)="T",(+H543-G543),0)</f>
        <v>0</v>
      </c>
      <c r="M543" s="385">
        <f>IF(RIGHT(S543)="U",(+H543-G543),0)</f>
        <v>0.17986111110803904</v>
      </c>
      <c r="N543" s="385">
        <f>IF(RIGHT(S543)="C",(+H543-G543),0)</f>
        <v>0</v>
      </c>
      <c r="O543" s="385">
        <f>IF(RIGHT(S543)="D",(+H543-G543),0)</f>
        <v>0</v>
      </c>
      <c r="P543" s="381"/>
      <c r="Q543" s="381"/>
      <c r="R543" s="381"/>
      <c r="S543" s="121" t="s">
        <v>470</v>
      </c>
      <c r="T543" s="442" t="s">
        <v>1318</v>
      </c>
      <c r="U543" s="406"/>
      <c r="V543" s="399"/>
      <c r="W543" s="399"/>
      <c r="X543" s="399"/>
      <c r="Y543" s="399"/>
      <c r="Z543" s="389"/>
      <c r="AA543" s="399"/>
      <c r="AB543" s="472"/>
      <c r="AD543" s="333"/>
      <c r="AE543" s="333"/>
      <c r="AF543" s="333"/>
      <c r="AG543" s="333"/>
      <c r="AH543" s="333"/>
      <c r="AI543" s="333"/>
      <c r="AJ543" s="333"/>
      <c r="AK543" s="333"/>
      <c r="AL543" s="333"/>
      <c r="AM543" s="333"/>
      <c r="AN543" s="333"/>
      <c r="AO543" s="333"/>
      <c r="AP543" s="333"/>
      <c r="AQ543" s="333"/>
      <c r="AR543" s="333"/>
    </row>
    <row r="544" spans="1:44" ht="30" customHeight="1">
      <c r="A544" s="369"/>
      <c r="B544" s="372"/>
      <c r="C544" s="416"/>
      <c r="D544" s="379"/>
      <c r="E544" s="380"/>
      <c r="F544" s="381"/>
      <c r="G544" s="392"/>
      <c r="H544" s="392"/>
      <c r="I544" s="381" t="s">
        <v>48</v>
      </c>
      <c r="J544" s="381" t="s">
        <v>48</v>
      </c>
      <c r="K544" s="384"/>
      <c r="L544" s="385">
        <f>IF(RIGHT(S544)="T",(+H544-G544),0)</f>
        <v>0</v>
      </c>
      <c r="M544" s="385">
        <f>IF(RIGHT(S544)="U",(+H544-G544),0)</f>
        <v>0</v>
      </c>
      <c r="N544" s="385">
        <f>IF(RIGHT(S544)="C",(+H544-G544),0)</f>
        <v>0</v>
      </c>
      <c r="O544" s="385">
        <f>IF(RIGHT(S544)="D",(+H544-G544),0)</f>
        <v>0</v>
      </c>
      <c r="P544" s="381"/>
      <c r="Q544" s="381"/>
      <c r="R544" s="381"/>
      <c r="S544" s="393"/>
      <c r="T544" s="412"/>
      <c r="U544" s="406"/>
      <c r="V544" s="399"/>
      <c r="W544" s="399"/>
      <c r="X544" s="399"/>
      <c r="Y544" s="399"/>
      <c r="Z544" s="389"/>
      <c r="AA544" s="399"/>
      <c r="AB544" s="472"/>
      <c r="AD544" s="333"/>
      <c r="AE544" s="333"/>
      <c r="AF544" s="333"/>
      <c r="AG544" s="333"/>
      <c r="AH544" s="333"/>
      <c r="AI544" s="333"/>
      <c r="AJ544" s="333"/>
      <c r="AK544" s="333"/>
      <c r="AL544" s="333"/>
      <c r="AM544" s="333"/>
      <c r="AN544" s="333"/>
      <c r="AO544" s="333"/>
      <c r="AP544" s="333"/>
      <c r="AQ544" s="333"/>
      <c r="AR544" s="333"/>
    </row>
    <row r="545" spans="1:44" ht="30" customHeight="1">
      <c r="A545" s="369"/>
      <c r="B545" s="372"/>
      <c r="C545" s="400" t="s">
        <v>52</v>
      </c>
      <c r="D545" s="399"/>
      <c r="E545" s="380"/>
      <c r="F545" s="381" t="s">
        <v>48</v>
      </c>
      <c r="G545" s="401"/>
      <c r="H545" s="401"/>
      <c r="I545" s="381" t="s">
        <v>48</v>
      </c>
      <c r="J545" s="381" t="s">
        <v>48</v>
      </c>
      <c r="K545" s="384"/>
      <c r="L545" s="385">
        <f>SUM(L543:L544)</f>
        <v>0</v>
      </c>
      <c r="M545" s="385">
        <f>SUM(M543:M544)</f>
        <v>0.17986111110803904</v>
      </c>
      <c r="N545" s="385">
        <f>SUM(N543:N544)</f>
        <v>0</v>
      </c>
      <c r="O545" s="385">
        <f>SUM(O543:O544)</f>
        <v>0</v>
      </c>
      <c r="P545" s="381"/>
      <c r="Q545" s="381"/>
      <c r="R545" s="381"/>
      <c r="S545" s="399"/>
      <c r="T545" s="415"/>
      <c r="U545" s="399"/>
      <c r="V545" s="389">
        <f t="shared" ref="V545" si="535">$AB$11-((N545*24))</f>
        <v>720</v>
      </c>
      <c r="W545" s="380">
        <v>515</v>
      </c>
      <c r="X545" s="379">
        <v>43.951999999999998</v>
      </c>
      <c r="Y545" s="390">
        <f t="shared" ref="Y545" si="536">W545*X545</f>
        <v>22635.279999999999</v>
      </c>
      <c r="Z545" s="389">
        <f t="shared" ref="Z545" si="537">(Y545*(V545-L545*24))/V545</f>
        <v>22635.279999999999</v>
      </c>
      <c r="AA545" s="389">
        <f t="shared" ref="AA545" si="538">(Z545/Y545)*100</f>
        <v>100</v>
      </c>
      <c r="AB545" s="472"/>
      <c r="AD545" s="333"/>
      <c r="AE545" s="333"/>
      <c r="AF545" s="333"/>
      <c r="AG545" s="333"/>
      <c r="AH545" s="333"/>
      <c r="AI545" s="333"/>
      <c r="AJ545" s="333"/>
      <c r="AK545" s="333"/>
      <c r="AL545" s="333"/>
      <c r="AM545" s="333"/>
      <c r="AN545" s="333"/>
      <c r="AO545" s="333"/>
      <c r="AP545" s="333"/>
      <c r="AQ545" s="333"/>
      <c r="AR545" s="333"/>
    </row>
    <row r="546" spans="1:44" ht="30" customHeight="1">
      <c r="A546" s="369">
        <v>71</v>
      </c>
      <c r="B546" s="372" t="s">
        <v>178</v>
      </c>
      <c r="C546" s="416" t="s">
        <v>179</v>
      </c>
      <c r="D546" s="379">
        <v>3.3410000000000002</v>
      </c>
      <c r="E546" s="380" t="s">
        <v>534</v>
      </c>
      <c r="F546" s="384" t="s">
        <v>48</v>
      </c>
      <c r="G546" s="382"/>
      <c r="H546" s="382"/>
      <c r="I546" s="384"/>
      <c r="J546" s="379"/>
      <c r="K546" s="447"/>
      <c r="L546" s="385">
        <f>IF(RIGHT(S546)="T",(+H546-G546),0)</f>
        <v>0</v>
      </c>
      <c r="M546" s="385">
        <f>IF(RIGHT(S546)="U",(+H546-G546),0)</f>
        <v>0</v>
      </c>
      <c r="N546" s="385">
        <f>IF(RIGHT(S546)="C",(+H546-G546),0)</f>
        <v>0</v>
      </c>
      <c r="O546" s="385">
        <f>IF(RIGHT(S546)="D",(+H546-G546),0)</f>
        <v>0</v>
      </c>
      <c r="P546" s="386"/>
      <c r="Q546" s="386"/>
      <c r="R546" s="386"/>
      <c r="S546" s="387"/>
      <c r="T546" s="388"/>
      <c r="U546" s="386"/>
      <c r="V546" s="389"/>
      <c r="W546" s="380"/>
      <c r="X546" s="379"/>
      <c r="Y546" s="390"/>
      <c r="Z546" s="389"/>
      <c r="AA546" s="389"/>
      <c r="AB546" s="472"/>
      <c r="AD546" s="333"/>
      <c r="AE546" s="333"/>
      <c r="AF546" s="333"/>
      <c r="AG546" s="333"/>
      <c r="AH546" s="333"/>
      <c r="AI546" s="333"/>
      <c r="AJ546" s="333"/>
      <c r="AK546" s="333"/>
      <c r="AL546" s="333"/>
      <c r="AM546" s="333"/>
      <c r="AN546" s="333"/>
      <c r="AO546" s="333"/>
      <c r="AP546" s="333"/>
      <c r="AQ546" s="333"/>
      <c r="AR546" s="333"/>
    </row>
    <row r="547" spans="1:44" ht="30" customHeight="1">
      <c r="A547" s="369"/>
      <c r="B547" s="372"/>
      <c r="C547" s="416"/>
      <c r="D547" s="379"/>
      <c r="E547" s="380"/>
      <c r="F547" s="384"/>
      <c r="G547" s="383"/>
      <c r="H547" s="383"/>
      <c r="I547" s="384"/>
      <c r="J547" s="379"/>
      <c r="K547" s="447"/>
      <c r="L547" s="385">
        <f t="shared" ref="L547:L548" si="539">IF(RIGHT(S547)="T",(+H547-G547),0)</f>
        <v>0</v>
      </c>
      <c r="M547" s="385">
        <f t="shared" ref="M547:M548" si="540">IF(RIGHT(S547)="U",(+H547-G547),0)</f>
        <v>0</v>
      </c>
      <c r="N547" s="385">
        <f t="shared" ref="N547:N548" si="541">IF(RIGHT(S547)="C",(+H547-G547),0)</f>
        <v>0</v>
      </c>
      <c r="O547" s="385">
        <f t="shared" ref="O547:O548" si="542">IF(RIGHT(S547)="D",(+H547-G547),0)</f>
        <v>0</v>
      </c>
      <c r="P547" s="386"/>
      <c r="Q547" s="386"/>
      <c r="R547" s="386"/>
      <c r="S547" s="387"/>
      <c r="T547" s="388"/>
      <c r="U547" s="386"/>
      <c r="V547" s="389"/>
      <c r="W547" s="380"/>
      <c r="X547" s="379"/>
      <c r="Y547" s="390"/>
      <c r="Z547" s="389"/>
      <c r="AA547" s="389"/>
      <c r="AB547" s="472"/>
      <c r="AD547" s="333"/>
      <c r="AE547" s="333"/>
      <c r="AF547" s="333"/>
      <c r="AG547" s="333"/>
      <c r="AH547" s="333"/>
      <c r="AI547" s="333"/>
      <c r="AJ547" s="333"/>
      <c r="AK547" s="333"/>
      <c r="AL547" s="333"/>
      <c r="AM547" s="333"/>
      <c r="AN547" s="333"/>
      <c r="AO547" s="333"/>
      <c r="AP547" s="333"/>
      <c r="AQ547" s="333"/>
      <c r="AR547" s="333"/>
    </row>
    <row r="548" spans="1:44" ht="30" customHeight="1">
      <c r="A548" s="369"/>
      <c r="B548" s="372"/>
      <c r="C548" s="416"/>
      <c r="D548" s="379"/>
      <c r="E548" s="380"/>
      <c r="F548" s="384"/>
      <c r="G548" s="383"/>
      <c r="H548" s="383"/>
      <c r="I548" s="384"/>
      <c r="J548" s="379"/>
      <c r="K548" s="447"/>
      <c r="L548" s="385">
        <f t="shared" si="539"/>
        <v>0</v>
      </c>
      <c r="M548" s="385">
        <f t="shared" si="540"/>
        <v>0</v>
      </c>
      <c r="N548" s="385">
        <f t="shared" si="541"/>
        <v>0</v>
      </c>
      <c r="O548" s="385">
        <f t="shared" si="542"/>
        <v>0</v>
      </c>
      <c r="P548" s="386"/>
      <c r="Q548" s="386"/>
      <c r="R548" s="386"/>
      <c r="S548" s="387"/>
      <c r="T548" s="388"/>
      <c r="U548" s="386"/>
      <c r="V548" s="389"/>
      <c r="W548" s="380"/>
      <c r="X548" s="379"/>
      <c r="Y548" s="390"/>
      <c r="Z548" s="389"/>
      <c r="AA548" s="389"/>
      <c r="AB548" s="472"/>
      <c r="AD548" s="333"/>
      <c r="AE548" s="333"/>
      <c r="AF548" s="333"/>
      <c r="AG548" s="333"/>
      <c r="AH548" s="333"/>
      <c r="AI548" s="333"/>
      <c r="AJ548" s="333"/>
      <c r="AK548" s="333"/>
      <c r="AL548" s="333"/>
      <c r="AM548" s="333"/>
      <c r="AN548" s="333"/>
      <c r="AO548" s="333"/>
      <c r="AP548" s="333"/>
      <c r="AQ548" s="333"/>
      <c r="AR548" s="333"/>
    </row>
    <row r="549" spans="1:44" s="404" customFormat="1" ht="30" customHeight="1">
      <c r="A549" s="405"/>
      <c r="B549" s="399"/>
      <c r="C549" s="400" t="s">
        <v>52</v>
      </c>
      <c r="D549" s="399"/>
      <c r="E549" s="380"/>
      <c r="F549" s="381" t="s">
        <v>48</v>
      </c>
      <c r="G549" s="413"/>
      <c r="H549" s="413"/>
      <c r="I549" s="381" t="s">
        <v>48</v>
      </c>
      <c r="J549" s="381" t="s">
        <v>48</v>
      </c>
      <c r="K549" s="384"/>
      <c r="L549" s="385">
        <f>SUM(L546:L548)</f>
        <v>0</v>
      </c>
      <c r="M549" s="385">
        <f t="shared" ref="M549:O549" si="543">SUM(M546:M548)</f>
        <v>0</v>
      </c>
      <c r="N549" s="385">
        <f t="shared" si="543"/>
        <v>0</v>
      </c>
      <c r="O549" s="385">
        <f t="shared" si="543"/>
        <v>0</v>
      </c>
      <c r="P549" s="381"/>
      <c r="Q549" s="381"/>
      <c r="R549" s="381"/>
      <c r="S549" s="399"/>
      <c r="T549" s="415"/>
      <c r="U549" s="399"/>
      <c r="V549" s="389">
        <f t="shared" ref="V549" si="544">$AB$11-((N549*24))</f>
        <v>720</v>
      </c>
      <c r="W549" s="380">
        <v>515</v>
      </c>
      <c r="X549" s="379">
        <v>3.3410000000000002</v>
      </c>
      <c r="Y549" s="390">
        <f t="shared" ref="Y549" si="545">W549*X549</f>
        <v>1720.615</v>
      </c>
      <c r="Z549" s="389">
        <f t="shared" ref="Z549" si="546">(Y549*(V549-L549*24))/V549</f>
        <v>1720.615</v>
      </c>
      <c r="AA549" s="389">
        <f t="shared" ref="AA549" si="547">(Z549/Y549)*100</f>
        <v>100</v>
      </c>
      <c r="AB549" s="403"/>
    </row>
    <row r="550" spans="1:44" ht="30" customHeight="1">
      <c r="A550" s="369">
        <v>72</v>
      </c>
      <c r="B550" s="372" t="s">
        <v>180</v>
      </c>
      <c r="C550" s="416" t="s">
        <v>181</v>
      </c>
      <c r="D550" s="379">
        <v>3.3170000000000002</v>
      </c>
      <c r="E550" s="380" t="s">
        <v>534</v>
      </c>
      <c r="F550" s="384" t="s">
        <v>48</v>
      </c>
      <c r="G550" s="383"/>
      <c r="H550" s="383"/>
      <c r="I550" s="384"/>
      <c r="J550" s="379"/>
      <c r="K550" s="447"/>
      <c r="L550" s="385">
        <f>IF(RIGHT(S550)="T",(+H548-G548),0)</f>
        <v>0</v>
      </c>
      <c r="M550" s="385">
        <f>IF(RIGHT(S550)="U",(+H548-G548),0)</f>
        <v>0</v>
      </c>
      <c r="N550" s="385">
        <f>IF(RIGHT(S550)="C",(+H548-G548),0)</f>
        <v>0</v>
      </c>
      <c r="O550" s="385">
        <f>IF(RIGHT(S550)="D",(+H548-G548),0)</f>
        <v>0</v>
      </c>
      <c r="P550" s="386"/>
      <c r="Q550" s="386"/>
      <c r="R550" s="386"/>
      <c r="S550" s="387"/>
      <c r="T550" s="388"/>
      <c r="U550" s="386"/>
      <c r="V550" s="389"/>
      <c r="W550" s="380"/>
      <c r="X550" s="379"/>
      <c r="Y550" s="390"/>
      <c r="Z550" s="389"/>
      <c r="AA550" s="389"/>
      <c r="AB550" s="472"/>
      <c r="AD550" s="333"/>
      <c r="AE550" s="333"/>
      <c r="AF550" s="333"/>
      <c r="AG550" s="333"/>
      <c r="AH550" s="333"/>
      <c r="AI550" s="333"/>
      <c r="AJ550" s="333"/>
      <c r="AK550" s="333"/>
      <c r="AL550" s="333"/>
      <c r="AM550" s="333"/>
      <c r="AN550" s="333"/>
      <c r="AO550" s="333"/>
      <c r="AP550" s="333"/>
      <c r="AQ550" s="333"/>
      <c r="AR550" s="333"/>
    </row>
    <row r="551" spans="1:44" s="404" customFormat="1" ht="30" customHeight="1">
      <c r="A551" s="405"/>
      <c r="B551" s="399"/>
      <c r="C551" s="400" t="s">
        <v>52</v>
      </c>
      <c r="D551" s="399"/>
      <c r="E551" s="380"/>
      <c r="F551" s="381" t="s">
        <v>48</v>
      </c>
      <c r="G551" s="401"/>
      <c r="H551" s="401"/>
      <c r="I551" s="381" t="s">
        <v>48</v>
      </c>
      <c r="J551" s="381" t="s">
        <v>48</v>
      </c>
      <c r="K551" s="384"/>
      <c r="L551" s="385">
        <f>SUM(L550:L550)</f>
        <v>0</v>
      </c>
      <c r="M551" s="385">
        <f>SUM(M550:M550)</f>
        <v>0</v>
      </c>
      <c r="N551" s="385">
        <f>SUM(N550:N550)</f>
        <v>0</v>
      </c>
      <c r="O551" s="385">
        <f>SUM(O550:O550)</f>
        <v>0</v>
      </c>
      <c r="P551" s="381"/>
      <c r="Q551" s="381"/>
      <c r="R551" s="381"/>
      <c r="S551" s="399"/>
      <c r="T551" s="415"/>
      <c r="U551" s="399"/>
      <c r="V551" s="389">
        <f t="shared" ref="V551" si="548">$AB$11-((N551*24))</f>
        <v>720</v>
      </c>
      <c r="W551" s="380">
        <v>515</v>
      </c>
      <c r="X551" s="379">
        <v>3.3170000000000002</v>
      </c>
      <c r="Y551" s="390">
        <f t="shared" ref="Y551" si="549">W551*X551</f>
        <v>1708.2550000000001</v>
      </c>
      <c r="Z551" s="389">
        <f t="shared" ref="Z551" si="550">(Y551*(V551-L551*24))/V551</f>
        <v>1708.2550000000001</v>
      </c>
      <c r="AA551" s="389">
        <f t="shared" ref="AA551" si="551">(Z551/Y551)*100</f>
        <v>100</v>
      </c>
      <c r="AB551" s="403"/>
    </row>
    <row r="552" spans="1:44" s="404" customFormat="1" ht="30" customHeight="1">
      <c r="A552" s="405">
        <v>73</v>
      </c>
      <c r="B552" s="372" t="s">
        <v>484</v>
      </c>
      <c r="C552" s="416" t="s">
        <v>509</v>
      </c>
      <c r="D552" s="379">
        <v>69.677000000000007</v>
      </c>
      <c r="E552" s="380" t="s">
        <v>534</v>
      </c>
      <c r="F552" s="384" t="s">
        <v>48</v>
      </c>
      <c r="G552" s="382"/>
      <c r="H552" s="382"/>
      <c r="I552" s="384"/>
      <c r="J552" s="379"/>
      <c r="K552" s="447"/>
      <c r="L552" s="385">
        <f>IF(RIGHT(S552)="T",(+H552-G552),0)</f>
        <v>0</v>
      </c>
      <c r="M552" s="385">
        <f>IF(RIGHT(S552)="U",(+H552-G552),0)</f>
        <v>0</v>
      </c>
      <c r="N552" s="385">
        <f>IF(RIGHT(S552)="C",(+H552-G552),0)</f>
        <v>0</v>
      </c>
      <c r="O552" s="385">
        <f>IF(RIGHT(S552)="D",(+H552-G552),0)</f>
        <v>0</v>
      </c>
      <c r="P552" s="386"/>
      <c r="Q552" s="386"/>
      <c r="R552" s="386"/>
      <c r="S552" s="382"/>
      <c r="T552" s="417"/>
      <c r="U552" s="386"/>
      <c r="V552" s="389"/>
      <c r="W552" s="380"/>
      <c r="X552" s="379"/>
      <c r="Y552" s="390"/>
      <c r="Z552" s="389"/>
      <c r="AA552" s="389"/>
      <c r="AB552" s="403"/>
    </row>
    <row r="553" spans="1:44" s="404" customFormat="1" ht="30" customHeight="1">
      <c r="A553" s="405"/>
      <c r="B553" s="372"/>
      <c r="C553" s="416"/>
      <c r="D553" s="379"/>
      <c r="E553" s="380"/>
      <c r="F553" s="384"/>
      <c r="G553" s="408"/>
      <c r="H553" s="408"/>
      <c r="I553" s="384"/>
      <c r="J553" s="379"/>
      <c r="K553" s="447"/>
      <c r="L553" s="385">
        <f>IF(RIGHT(S553)="T",(+H553-G553),0)</f>
        <v>0</v>
      </c>
      <c r="M553" s="385">
        <f>IF(RIGHT(S553)="U",(+H553-G553),0)</f>
        <v>0</v>
      </c>
      <c r="N553" s="385">
        <f>IF(RIGHT(S553)="C",(+H553-G553),0)</f>
        <v>0</v>
      </c>
      <c r="O553" s="385">
        <f>IF(RIGHT(S553)="D",(+H553-G553),0)</f>
        <v>0</v>
      </c>
      <c r="P553" s="386"/>
      <c r="Q553" s="386"/>
      <c r="R553" s="386"/>
      <c r="S553" s="408"/>
      <c r="T553" s="412"/>
      <c r="U553" s="386"/>
      <c r="V553" s="389"/>
      <c r="W553" s="380"/>
      <c r="X553" s="379"/>
      <c r="Y553" s="390"/>
      <c r="Z553" s="389"/>
      <c r="AA553" s="389"/>
      <c r="AB553" s="403"/>
    </row>
    <row r="554" spans="1:44" s="404" customFormat="1" ht="30" customHeight="1">
      <c r="A554" s="405"/>
      <c r="B554" s="399"/>
      <c r="C554" s="400" t="s">
        <v>52</v>
      </c>
      <c r="D554" s="399"/>
      <c r="E554" s="380"/>
      <c r="F554" s="381" t="s">
        <v>48</v>
      </c>
      <c r="G554" s="401"/>
      <c r="H554" s="401"/>
      <c r="I554" s="381" t="s">
        <v>48</v>
      </c>
      <c r="J554" s="381" t="s">
        <v>48</v>
      </c>
      <c r="K554" s="384"/>
      <c r="L554" s="385">
        <f>SUM(L552:L553)</f>
        <v>0</v>
      </c>
      <c r="M554" s="385">
        <f t="shared" ref="M554:O554" si="552">SUM(M552:M553)</f>
        <v>0</v>
      </c>
      <c r="N554" s="385">
        <f t="shared" si="552"/>
        <v>0</v>
      </c>
      <c r="O554" s="385">
        <f t="shared" si="552"/>
        <v>0</v>
      </c>
      <c r="P554" s="381"/>
      <c r="Q554" s="381"/>
      <c r="R554" s="381"/>
      <c r="S554" s="399"/>
      <c r="T554" s="415"/>
      <c r="U554" s="399"/>
      <c r="V554" s="389">
        <f t="shared" ref="V554" si="553">$AB$11-((N554*24))</f>
        <v>720</v>
      </c>
      <c r="W554" s="380">
        <v>515</v>
      </c>
      <c r="X554" s="379">
        <v>69.677000000000007</v>
      </c>
      <c r="Y554" s="390">
        <f t="shared" ref="Y554" si="554">W554*X554</f>
        <v>35883.655000000006</v>
      </c>
      <c r="Z554" s="389">
        <f t="shared" ref="Z554" si="555">(Y554*(V554-L554*24))/V554</f>
        <v>35883.655000000006</v>
      </c>
      <c r="AA554" s="389">
        <f t="shared" ref="AA554" si="556">(Z554/Y554)*100</f>
        <v>100</v>
      </c>
      <c r="AB554" s="403"/>
    </row>
    <row r="555" spans="1:44" s="404" customFormat="1" ht="37.5" customHeight="1">
      <c r="A555" s="405">
        <v>74</v>
      </c>
      <c r="B555" s="372" t="s">
        <v>483</v>
      </c>
      <c r="C555" s="416" t="s">
        <v>526</v>
      </c>
      <c r="D555" s="379">
        <v>69.677000000000007</v>
      </c>
      <c r="E555" s="380" t="s">
        <v>534</v>
      </c>
      <c r="F555" s="384" t="s">
        <v>48</v>
      </c>
      <c r="G555" s="121">
        <v>43194.334027777775</v>
      </c>
      <c r="H555" s="121">
        <v>43195.957638888889</v>
      </c>
      <c r="I555" s="384"/>
      <c r="J555" s="379"/>
      <c r="K555" s="447"/>
      <c r="L555" s="385">
        <f>IF(RIGHT(S555)="T",(+H555-G555),0)</f>
        <v>0</v>
      </c>
      <c r="M555" s="385">
        <f>IF(RIGHT(S555)="U",(+H555-G555),0)</f>
        <v>0</v>
      </c>
      <c r="N555" s="385">
        <f>IF(RIGHT(S555)="C",(+H555-G555),0)</f>
        <v>0</v>
      </c>
      <c r="O555" s="385">
        <f>IF(RIGHT(S555)="D",(+H555-G555),0)</f>
        <v>1.6236111111138598</v>
      </c>
      <c r="P555" s="386"/>
      <c r="Q555" s="386"/>
      <c r="R555" s="386"/>
      <c r="S555" s="11" t="s">
        <v>471</v>
      </c>
      <c r="T555" s="140" t="s">
        <v>1320</v>
      </c>
      <c r="U555" s="386"/>
      <c r="V555" s="389"/>
      <c r="W555" s="380"/>
      <c r="X555" s="379"/>
      <c r="Y555" s="390"/>
      <c r="Z555" s="389"/>
      <c r="AA555" s="389"/>
      <c r="AB555" s="403"/>
    </row>
    <row r="556" spans="1:44" s="404" customFormat="1" ht="30" customHeight="1">
      <c r="A556" s="405"/>
      <c r="B556" s="372"/>
      <c r="C556" s="416"/>
      <c r="D556" s="379"/>
      <c r="E556" s="380"/>
      <c r="F556" s="384"/>
      <c r="G556" s="121">
        <v>43214.356944444444</v>
      </c>
      <c r="H556" s="121">
        <v>43214.459722222222</v>
      </c>
      <c r="I556" s="384"/>
      <c r="J556" s="379"/>
      <c r="K556" s="447"/>
      <c r="L556" s="385">
        <f t="shared" ref="L556:L558" si="557">IF(RIGHT(S556)="T",(+H556-G556),0)</f>
        <v>0</v>
      </c>
      <c r="M556" s="385">
        <f t="shared" ref="M556:M558" si="558">IF(RIGHT(S556)="U",(+H556-G556),0)</f>
        <v>0</v>
      </c>
      <c r="N556" s="385">
        <f t="shared" ref="N556:N558" si="559">IF(RIGHT(S556)="C",(+H556-G556),0)</f>
        <v>0</v>
      </c>
      <c r="O556" s="385">
        <f t="shared" ref="O556:O558" si="560">IF(RIGHT(S556)="D",(+H556-G556),0)</f>
        <v>0.10277777777810115</v>
      </c>
      <c r="P556" s="386"/>
      <c r="Q556" s="386"/>
      <c r="R556" s="386"/>
      <c r="S556" s="11" t="s">
        <v>1108</v>
      </c>
      <c r="T556" s="140" t="s">
        <v>1321</v>
      </c>
      <c r="U556" s="386"/>
      <c r="V556" s="389"/>
      <c r="W556" s="380"/>
      <c r="X556" s="379"/>
      <c r="Y556" s="390"/>
      <c r="Z556" s="389"/>
      <c r="AA556" s="389"/>
      <c r="AB556" s="403"/>
    </row>
    <row r="557" spans="1:44" s="404" customFormat="1" ht="30" customHeight="1">
      <c r="A557" s="405"/>
      <c r="B557" s="372"/>
      <c r="C557" s="416"/>
      <c r="D557" s="379"/>
      <c r="E557" s="380"/>
      <c r="F557" s="384"/>
      <c r="G557" s="392"/>
      <c r="H557" s="392"/>
      <c r="I557" s="384"/>
      <c r="J557" s="379"/>
      <c r="K557" s="447"/>
      <c r="L557" s="385">
        <f t="shared" si="557"/>
        <v>0</v>
      </c>
      <c r="M557" s="385">
        <f t="shared" si="558"/>
        <v>0</v>
      </c>
      <c r="N557" s="385">
        <f t="shared" si="559"/>
        <v>0</v>
      </c>
      <c r="O557" s="385">
        <f t="shared" si="560"/>
        <v>0</v>
      </c>
      <c r="P557" s="386"/>
      <c r="Q557" s="386"/>
      <c r="R557" s="386"/>
      <c r="S557" s="393"/>
      <c r="T557" s="487"/>
      <c r="U557" s="386"/>
      <c r="V557" s="389"/>
      <c r="W557" s="380"/>
      <c r="X557" s="379"/>
      <c r="Y557" s="390"/>
      <c r="Z557" s="389"/>
      <c r="AA557" s="389"/>
      <c r="AB557" s="403"/>
    </row>
    <row r="558" spans="1:44" s="404" customFormat="1" ht="30" customHeight="1">
      <c r="A558" s="405"/>
      <c r="B558" s="372"/>
      <c r="C558" s="416"/>
      <c r="D558" s="379"/>
      <c r="E558" s="380"/>
      <c r="F558" s="384"/>
      <c r="G558" s="392"/>
      <c r="H558" s="392"/>
      <c r="I558" s="384"/>
      <c r="J558" s="379"/>
      <c r="K558" s="447"/>
      <c r="L558" s="385">
        <f t="shared" si="557"/>
        <v>0</v>
      </c>
      <c r="M558" s="385">
        <f t="shared" si="558"/>
        <v>0</v>
      </c>
      <c r="N558" s="385">
        <f t="shared" si="559"/>
        <v>0</v>
      </c>
      <c r="O558" s="385">
        <f t="shared" si="560"/>
        <v>0</v>
      </c>
      <c r="P558" s="386"/>
      <c r="Q558" s="386"/>
      <c r="R558" s="386"/>
      <c r="S558" s="393"/>
      <c r="T558" s="394"/>
      <c r="U558" s="386"/>
      <c r="V558" s="389"/>
      <c r="W558" s="380"/>
      <c r="X558" s="379"/>
      <c r="Y558" s="390"/>
      <c r="Z558" s="389"/>
      <c r="AA558" s="389"/>
      <c r="AB558" s="403"/>
    </row>
    <row r="559" spans="1:44" s="404" customFormat="1" ht="30" customHeight="1">
      <c r="A559" s="405"/>
      <c r="B559" s="399"/>
      <c r="C559" s="400" t="s">
        <v>52</v>
      </c>
      <c r="D559" s="399"/>
      <c r="E559" s="380"/>
      <c r="F559" s="381" t="s">
        <v>48</v>
      </c>
      <c r="G559" s="413"/>
      <c r="H559" s="413"/>
      <c r="I559" s="381" t="s">
        <v>48</v>
      </c>
      <c r="J559" s="381" t="s">
        <v>48</v>
      </c>
      <c r="K559" s="384"/>
      <c r="L559" s="385">
        <f>SUM(L555:L558)</f>
        <v>0</v>
      </c>
      <c r="M559" s="385">
        <f t="shared" ref="M559" si="561">SUM(M555:M558)</f>
        <v>0</v>
      </c>
      <c r="N559" s="385">
        <f t="shared" ref="N559" si="562">SUM(N555:N558)</f>
        <v>0</v>
      </c>
      <c r="O559" s="385">
        <f t="shared" ref="O559" si="563">SUM(O555:O558)</f>
        <v>1.726388888891961</v>
      </c>
      <c r="P559" s="381"/>
      <c r="Q559" s="381"/>
      <c r="R559" s="381"/>
      <c r="S559" s="399"/>
      <c r="T559" s="415"/>
      <c r="U559" s="399"/>
      <c r="V559" s="389">
        <f t="shared" ref="V559" si="564">$AB$11-((N559*24))</f>
        <v>720</v>
      </c>
      <c r="W559" s="380">
        <v>515</v>
      </c>
      <c r="X559" s="379">
        <v>69.677000000000007</v>
      </c>
      <c r="Y559" s="390">
        <f t="shared" ref="Y559" si="565">W559*X559</f>
        <v>35883.655000000006</v>
      </c>
      <c r="Z559" s="389">
        <f t="shared" ref="Z559" si="566">(Y559*(V559-L559*24))/V559</f>
        <v>35883.655000000006</v>
      </c>
      <c r="AA559" s="389">
        <f t="shared" ref="AA559" si="567">(Z559/Y559)*100</f>
        <v>100</v>
      </c>
      <c r="AB559" s="403"/>
    </row>
    <row r="560" spans="1:44" ht="30" customHeight="1">
      <c r="A560" s="369">
        <v>75</v>
      </c>
      <c r="B560" s="447" t="s">
        <v>582</v>
      </c>
      <c r="C560" s="416" t="s">
        <v>496</v>
      </c>
      <c r="D560" s="379">
        <v>21.233000000000001</v>
      </c>
      <c r="E560" s="380" t="s">
        <v>534</v>
      </c>
      <c r="F560" s="384" t="s">
        <v>48</v>
      </c>
      <c r="G560" s="428"/>
      <c r="H560" s="428"/>
      <c r="I560" s="384"/>
      <c r="J560" s="379"/>
      <c r="K560" s="447"/>
      <c r="L560" s="385">
        <f>IF(RIGHT(S560)="T",(+H560-G560),0)</f>
        <v>0</v>
      </c>
      <c r="M560" s="385">
        <f>IF(RIGHT(S560)="U",(+H560-G560),0)</f>
        <v>0</v>
      </c>
      <c r="N560" s="385">
        <f>IF(RIGHT(S560)="C",(+H560-G560),0)</f>
        <v>0</v>
      </c>
      <c r="O560" s="385">
        <f>IF(RIGHT(S560)="D",(+H560-G560),0)</f>
        <v>0</v>
      </c>
      <c r="P560" s="386"/>
      <c r="Q560" s="386"/>
      <c r="R560" s="386"/>
      <c r="S560" s="396"/>
      <c r="T560" s="397"/>
      <c r="U560" s="386"/>
      <c r="V560" s="389"/>
      <c r="W560" s="393"/>
      <c r="X560" s="393"/>
      <c r="Y560" s="393"/>
      <c r="Z560" s="389"/>
      <c r="AA560" s="393"/>
      <c r="AB560" s="472"/>
      <c r="AD560" s="333"/>
      <c r="AE560" s="333"/>
      <c r="AF560" s="333"/>
      <c r="AG560" s="333"/>
      <c r="AH560" s="333"/>
      <c r="AI560" s="333"/>
      <c r="AJ560" s="333"/>
      <c r="AK560" s="333"/>
      <c r="AL560" s="333"/>
      <c r="AM560" s="333"/>
      <c r="AN560" s="333"/>
      <c r="AO560" s="333"/>
      <c r="AP560" s="333"/>
      <c r="AQ560" s="333"/>
      <c r="AR560" s="333"/>
    </row>
    <row r="561" spans="1:44" ht="30" customHeight="1">
      <c r="A561" s="369"/>
      <c r="B561" s="444"/>
      <c r="C561" s="416"/>
      <c r="D561" s="379"/>
      <c r="E561" s="380"/>
      <c r="F561" s="384"/>
      <c r="G561" s="449"/>
      <c r="H561" s="449"/>
      <c r="I561" s="384"/>
      <c r="J561" s="379"/>
      <c r="K561" s="447"/>
      <c r="L561" s="385">
        <f>IF(RIGHT(S561)="T",(+H561-G561),0)</f>
        <v>0</v>
      </c>
      <c r="M561" s="385">
        <f>IF(RIGHT(S561)="U",(+H561-G561),0)</f>
        <v>0</v>
      </c>
      <c r="N561" s="385">
        <f>IF(RIGHT(S561)="C",(+H561-G561),0)</f>
        <v>0</v>
      </c>
      <c r="O561" s="385">
        <f>IF(RIGHT(S561)="D",(+H561-G561),0)</f>
        <v>0</v>
      </c>
      <c r="P561" s="386"/>
      <c r="Q561" s="386"/>
      <c r="R561" s="386"/>
      <c r="S561" s="488"/>
      <c r="T561" s="471"/>
      <c r="U561" s="386"/>
      <c r="V561" s="389"/>
      <c r="W561" s="393"/>
      <c r="X561" s="393"/>
      <c r="Y561" s="393"/>
      <c r="Z561" s="389"/>
      <c r="AA561" s="393"/>
      <c r="AB561" s="472"/>
      <c r="AD561" s="333"/>
      <c r="AE561" s="333"/>
      <c r="AF561" s="333"/>
      <c r="AG561" s="333"/>
      <c r="AH561" s="333"/>
      <c r="AI561" s="333"/>
      <c r="AJ561" s="333"/>
      <c r="AK561" s="333"/>
      <c r="AL561" s="333"/>
      <c r="AM561" s="333"/>
      <c r="AN561" s="333"/>
      <c r="AO561" s="333"/>
      <c r="AP561" s="333"/>
      <c r="AQ561" s="333"/>
      <c r="AR561" s="333"/>
    </row>
    <row r="562" spans="1:44" s="451" customFormat="1" ht="30" customHeight="1">
      <c r="A562" s="405"/>
      <c r="B562" s="399"/>
      <c r="C562" s="400" t="s">
        <v>52</v>
      </c>
      <c r="D562" s="399"/>
      <c r="E562" s="380"/>
      <c r="F562" s="381" t="s">
        <v>48</v>
      </c>
      <c r="G562" s="401"/>
      <c r="H562" s="401"/>
      <c r="I562" s="381" t="s">
        <v>48</v>
      </c>
      <c r="J562" s="381" t="s">
        <v>48</v>
      </c>
      <c r="K562" s="380"/>
      <c r="L562" s="385">
        <f>SUM(L560:L561)</f>
        <v>0</v>
      </c>
      <c r="M562" s="385">
        <f t="shared" ref="M562:O562" si="568">SUM(M560:M561)</f>
        <v>0</v>
      </c>
      <c r="N562" s="385">
        <f t="shared" si="568"/>
        <v>0</v>
      </c>
      <c r="O562" s="385">
        <f t="shared" si="568"/>
        <v>0</v>
      </c>
      <c r="P562" s="381"/>
      <c r="Q562" s="381"/>
      <c r="R562" s="381"/>
      <c r="S562" s="399"/>
      <c r="T562" s="415"/>
      <c r="U562" s="399"/>
      <c r="V562" s="389">
        <f t="shared" ref="V562" si="569">$AB$11-((N562*24))</f>
        <v>720</v>
      </c>
      <c r="W562" s="489">
        <v>687</v>
      </c>
      <c r="X562" s="490">
        <v>21.233000000000001</v>
      </c>
      <c r="Y562" s="491">
        <f>W562*X562</f>
        <v>14587.071</v>
      </c>
      <c r="Z562" s="389">
        <f t="shared" ref="Z562" si="570">(Y562*(V562-L562*24))/V562</f>
        <v>14587.070999999998</v>
      </c>
      <c r="AA562" s="492">
        <f>(Z562/Y562)*100</f>
        <v>99.999999999999986</v>
      </c>
      <c r="AB562" s="448"/>
    </row>
    <row r="563" spans="1:44" ht="30" customHeight="1">
      <c r="A563" s="369">
        <v>76</v>
      </c>
      <c r="B563" s="447" t="s">
        <v>583</v>
      </c>
      <c r="C563" s="416" t="s">
        <v>498</v>
      </c>
      <c r="D563" s="379">
        <v>21.233000000000001</v>
      </c>
      <c r="E563" s="380" t="s">
        <v>534</v>
      </c>
      <c r="F563" s="384" t="s">
        <v>48</v>
      </c>
      <c r="G563" s="121">
        <v>43208.416666666664</v>
      </c>
      <c r="H563" s="121">
        <v>43208.740277777775</v>
      </c>
      <c r="I563" s="384"/>
      <c r="J563" s="379"/>
      <c r="K563" s="447"/>
      <c r="L563" s="385">
        <f>IF(RIGHT(S563)="T",(+H563-G563),0)</f>
        <v>0.32361111111094942</v>
      </c>
      <c r="M563" s="385">
        <f>IF(RIGHT(S563)="U",(+H563-G563),0)</f>
        <v>0</v>
      </c>
      <c r="N563" s="385">
        <f>IF(RIGHT(S563)="C",(+H563-G563),0)</f>
        <v>0</v>
      </c>
      <c r="O563" s="385">
        <f>IF(RIGHT(S563)="D",(+H563-G563),0)</f>
        <v>0</v>
      </c>
      <c r="P563" s="386"/>
      <c r="Q563" s="386"/>
      <c r="R563" s="386"/>
      <c r="S563" s="11" t="s">
        <v>469</v>
      </c>
      <c r="T563" s="138" t="s">
        <v>1114</v>
      </c>
      <c r="U563" s="386"/>
      <c r="V563" s="389"/>
      <c r="W563" s="393"/>
      <c r="X563" s="393"/>
      <c r="Y563" s="393"/>
      <c r="Z563" s="389"/>
      <c r="AA563" s="393"/>
      <c r="AB563" s="472"/>
      <c r="AD563" s="333"/>
      <c r="AE563" s="333"/>
      <c r="AF563" s="333"/>
      <c r="AG563" s="333"/>
      <c r="AH563" s="333"/>
      <c r="AI563" s="333"/>
      <c r="AJ563" s="333"/>
      <c r="AK563" s="333"/>
      <c r="AL563" s="333"/>
      <c r="AM563" s="333"/>
      <c r="AN563" s="333"/>
      <c r="AO563" s="333"/>
      <c r="AP563" s="333"/>
      <c r="AQ563" s="333"/>
      <c r="AR563" s="333"/>
    </row>
    <row r="564" spans="1:44" ht="30" customHeight="1">
      <c r="A564" s="369"/>
      <c r="B564" s="372"/>
      <c r="C564" s="416"/>
      <c r="D564" s="379"/>
      <c r="E564" s="380"/>
      <c r="F564" s="384"/>
      <c r="G564" s="449"/>
      <c r="H564" s="449"/>
      <c r="I564" s="384"/>
      <c r="J564" s="379"/>
      <c r="K564" s="447"/>
      <c r="L564" s="385">
        <f>IF(RIGHT(S564)="T",(+H564-G564),0)</f>
        <v>0</v>
      </c>
      <c r="M564" s="385">
        <f>IF(RIGHT(S564)="U",(+H564-G564),0)</f>
        <v>0</v>
      </c>
      <c r="N564" s="385">
        <f>IF(RIGHT(S564)="C",(+H564-G564),0)</f>
        <v>0</v>
      </c>
      <c r="O564" s="385">
        <f>IF(RIGHT(S564)="D",(+H564-G564),0)</f>
        <v>0</v>
      </c>
      <c r="P564" s="386"/>
      <c r="Q564" s="386"/>
      <c r="R564" s="386"/>
      <c r="S564" s="488"/>
      <c r="T564" s="471"/>
      <c r="U564" s="386"/>
      <c r="V564" s="389"/>
      <c r="W564" s="393"/>
      <c r="X564" s="393"/>
      <c r="Y564" s="393"/>
      <c r="Z564" s="389"/>
      <c r="AA564" s="393"/>
      <c r="AB564" s="472"/>
      <c r="AD564" s="333"/>
      <c r="AE564" s="333"/>
      <c r="AF564" s="333"/>
      <c r="AG564" s="333"/>
      <c r="AH564" s="333"/>
      <c r="AI564" s="333"/>
      <c r="AJ564" s="333"/>
      <c r="AK564" s="333"/>
      <c r="AL564" s="333"/>
      <c r="AM564" s="333"/>
      <c r="AN564" s="333"/>
      <c r="AO564" s="333"/>
      <c r="AP564" s="333"/>
      <c r="AQ564" s="333"/>
      <c r="AR564" s="333"/>
    </row>
    <row r="565" spans="1:44" s="451" customFormat="1" ht="30" customHeight="1">
      <c r="A565" s="405"/>
      <c r="B565" s="399"/>
      <c r="C565" s="400" t="s">
        <v>52</v>
      </c>
      <c r="D565" s="399"/>
      <c r="E565" s="380"/>
      <c r="F565" s="381" t="s">
        <v>48</v>
      </c>
      <c r="G565" s="401"/>
      <c r="H565" s="401"/>
      <c r="I565" s="381" t="s">
        <v>48</v>
      </c>
      <c r="J565" s="381" t="s">
        <v>48</v>
      </c>
      <c r="K565" s="380"/>
      <c r="L565" s="385">
        <f>SUM(L563:L564)</f>
        <v>0.32361111111094942</v>
      </c>
      <c r="M565" s="385">
        <f t="shared" ref="M565:O565" si="571">SUM(M563:M564)</f>
        <v>0</v>
      </c>
      <c r="N565" s="385">
        <f t="shared" si="571"/>
        <v>0</v>
      </c>
      <c r="O565" s="385">
        <f t="shared" si="571"/>
        <v>0</v>
      </c>
      <c r="P565" s="381"/>
      <c r="Q565" s="381"/>
      <c r="R565" s="381"/>
      <c r="S565" s="399"/>
      <c r="T565" s="415"/>
      <c r="U565" s="399"/>
      <c r="V565" s="389">
        <f t="shared" ref="V565" si="572">$AB$11-((N565*24))</f>
        <v>720</v>
      </c>
      <c r="W565" s="489">
        <v>687</v>
      </c>
      <c r="X565" s="490">
        <v>21.233000000000001</v>
      </c>
      <c r="Y565" s="491">
        <f>W565*X565</f>
        <v>14587.071</v>
      </c>
      <c r="Z565" s="389">
        <f t="shared" ref="Z565" si="573">(Y565*(V565-L565*24))/V565</f>
        <v>14429.719724861188</v>
      </c>
      <c r="AA565" s="492">
        <f>(Z565/Y565)*100</f>
        <v>98.921296296296816</v>
      </c>
      <c r="AB565" s="448"/>
    </row>
    <row r="566" spans="1:44" ht="30" customHeight="1">
      <c r="A566" s="369">
        <v>77</v>
      </c>
      <c r="B566" s="447" t="s">
        <v>584</v>
      </c>
      <c r="C566" s="409" t="s">
        <v>548</v>
      </c>
      <c r="D566" s="379">
        <v>159.69999999999999</v>
      </c>
      <c r="E566" s="380" t="s">
        <v>534</v>
      </c>
      <c r="F566" s="384" t="s">
        <v>48</v>
      </c>
      <c r="G566" s="383"/>
      <c r="H566" s="383"/>
      <c r="I566" s="384"/>
      <c r="J566" s="379"/>
      <c r="K566" s="447"/>
      <c r="L566" s="385">
        <f>IF(RIGHT(S566)="T",(+H566-G566),0)</f>
        <v>0</v>
      </c>
      <c r="M566" s="385">
        <f>IF(RIGHT(S566)="U",(+H566-G566),0)</f>
        <v>0</v>
      </c>
      <c r="N566" s="385">
        <f>IF(RIGHT(S566)="C",(+H566-G566),0)</f>
        <v>0</v>
      </c>
      <c r="O566" s="385">
        <f>IF(RIGHT(S566)="D",(+H566-G566),0)</f>
        <v>0</v>
      </c>
      <c r="P566" s="386"/>
      <c r="Q566" s="386"/>
      <c r="R566" s="386"/>
      <c r="S566" s="387"/>
      <c r="T566" s="388"/>
      <c r="U566" s="386"/>
      <c r="V566" s="389"/>
      <c r="W566" s="393"/>
      <c r="X566" s="393"/>
      <c r="Y566" s="393"/>
      <c r="Z566" s="389"/>
      <c r="AA566" s="393"/>
      <c r="AB566" s="472"/>
      <c r="AD566" s="333"/>
      <c r="AE566" s="333"/>
      <c r="AF566" s="333"/>
      <c r="AG566" s="333"/>
      <c r="AH566" s="333"/>
      <c r="AI566" s="333"/>
      <c r="AJ566" s="333"/>
      <c r="AK566" s="333"/>
      <c r="AL566" s="333"/>
      <c r="AM566" s="333"/>
      <c r="AN566" s="333"/>
      <c r="AO566" s="333"/>
      <c r="AP566" s="333"/>
      <c r="AQ566" s="333"/>
      <c r="AR566" s="333"/>
    </row>
    <row r="567" spans="1:44" ht="30" customHeight="1">
      <c r="A567" s="369"/>
      <c r="B567" s="444"/>
      <c r="C567" s="493"/>
      <c r="D567" s="379"/>
      <c r="E567" s="380"/>
      <c r="F567" s="384"/>
      <c r="G567" s="463"/>
      <c r="H567" s="452"/>
      <c r="I567" s="384"/>
      <c r="J567" s="379"/>
      <c r="K567" s="447"/>
      <c r="L567" s="385">
        <f>IF(RIGHT(S567)="T",(+H567-G567),0)</f>
        <v>0</v>
      </c>
      <c r="M567" s="385">
        <f>IF(RIGHT(S567)="U",(+H567-G567),0)</f>
        <v>0</v>
      </c>
      <c r="N567" s="385">
        <f>IF(RIGHT(S567)="C",(+H567-G567),0)</f>
        <v>0</v>
      </c>
      <c r="O567" s="385">
        <f>IF(RIGHT(S567)="D",(+H567-G567),0)</f>
        <v>0</v>
      </c>
      <c r="P567" s="386"/>
      <c r="Q567" s="386"/>
      <c r="R567" s="386"/>
      <c r="S567" s="434"/>
      <c r="T567" s="453"/>
      <c r="U567" s="386"/>
      <c r="V567" s="389"/>
      <c r="W567" s="393"/>
      <c r="X567" s="393"/>
      <c r="Y567" s="393"/>
      <c r="Z567" s="389"/>
      <c r="AA567" s="393"/>
      <c r="AB567" s="472"/>
      <c r="AD567" s="333"/>
      <c r="AE567" s="333"/>
      <c r="AF567" s="333"/>
      <c r="AG567" s="333"/>
      <c r="AH567" s="333"/>
      <c r="AI567" s="333"/>
      <c r="AJ567" s="333"/>
      <c r="AK567" s="333"/>
      <c r="AL567" s="333"/>
      <c r="AM567" s="333"/>
      <c r="AN567" s="333"/>
      <c r="AO567" s="333"/>
      <c r="AP567" s="333"/>
      <c r="AQ567" s="333"/>
      <c r="AR567" s="333"/>
    </row>
    <row r="568" spans="1:44" s="451" customFormat="1" ht="30" customHeight="1">
      <c r="A568" s="405"/>
      <c r="B568" s="399"/>
      <c r="C568" s="400" t="s">
        <v>52</v>
      </c>
      <c r="D568" s="399"/>
      <c r="E568" s="380"/>
      <c r="F568" s="381" t="s">
        <v>48</v>
      </c>
      <c r="G568" s="401"/>
      <c r="H568" s="401"/>
      <c r="I568" s="381" t="s">
        <v>48</v>
      </c>
      <c r="J568" s="381" t="s">
        <v>48</v>
      </c>
      <c r="K568" s="380"/>
      <c r="L568" s="385">
        <f>SUM(L566:L567)</f>
        <v>0</v>
      </c>
      <c r="M568" s="385">
        <f t="shared" ref="M568:O568" si="574">SUM(M566:M567)</f>
        <v>0</v>
      </c>
      <c r="N568" s="385">
        <f t="shared" si="574"/>
        <v>0</v>
      </c>
      <c r="O568" s="385">
        <f t="shared" si="574"/>
        <v>0</v>
      </c>
      <c r="P568" s="381"/>
      <c r="Q568" s="381"/>
      <c r="R568" s="381"/>
      <c r="S568" s="399"/>
      <c r="T568" s="415"/>
      <c r="U568" s="399"/>
      <c r="V568" s="389">
        <f t="shared" ref="V568" si="575">$AB$11-((N568*24))</f>
        <v>720</v>
      </c>
      <c r="W568" s="489">
        <v>687</v>
      </c>
      <c r="X568" s="379">
        <v>159.69999999999999</v>
      </c>
      <c r="Y568" s="491">
        <f>W568*X568</f>
        <v>109713.9</v>
      </c>
      <c r="Z568" s="389">
        <f t="shared" ref="Z568" si="576">(Y568*(V568-L568*24))/V568</f>
        <v>109713.9</v>
      </c>
      <c r="AA568" s="492">
        <f>(Z568/Y568)*100</f>
        <v>100</v>
      </c>
      <c r="AB568" s="448"/>
    </row>
    <row r="569" spans="1:44" ht="30" customHeight="1">
      <c r="A569" s="369">
        <v>78</v>
      </c>
      <c r="B569" s="447" t="s">
        <v>1052</v>
      </c>
      <c r="C569" s="409" t="s">
        <v>549</v>
      </c>
      <c r="D569" s="379">
        <v>159.69999999999999</v>
      </c>
      <c r="E569" s="380" t="s">
        <v>534</v>
      </c>
      <c r="F569" s="384" t="s">
        <v>48</v>
      </c>
      <c r="G569" s="121">
        <v>43208.416666666664</v>
      </c>
      <c r="H569" s="121">
        <v>43208.740277777775</v>
      </c>
      <c r="I569" s="384"/>
      <c r="J569" s="379"/>
      <c r="K569" s="447"/>
      <c r="L569" s="385">
        <f>IF(RIGHT(S569)="T",(+H569-G569),0)</f>
        <v>0.32361111111094942</v>
      </c>
      <c r="M569" s="385">
        <f>IF(RIGHT(S569)="U",(+H569-G569),0)</f>
        <v>0</v>
      </c>
      <c r="N569" s="385">
        <f>IF(RIGHT(S569)="C",(+H569-G569),0)</f>
        <v>0</v>
      </c>
      <c r="O569" s="385">
        <f>IF(RIGHT(S569)="D",(+H569-G569),0)</f>
        <v>0</v>
      </c>
      <c r="P569" s="386"/>
      <c r="Q569" s="386"/>
      <c r="R569" s="386"/>
      <c r="S569" s="11" t="s">
        <v>469</v>
      </c>
      <c r="T569" s="138" t="s">
        <v>1114</v>
      </c>
      <c r="U569" s="386"/>
      <c r="V569" s="389"/>
      <c r="W569" s="393"/>
      <c r="X569" s="393"/>
      <c r="Y569" s="393"/>
      <c r="Z569" s="389"/>
      <c r="AA569" s="393"/>
      <c r="AB569" s="472"/>
      <c r="AD569" s="333"/>
      <c r="AE569" s="333"/>
      <c r="AF569" s="333"/>
      <c r="AG569" s="333"/>
      <c r="AH569" s="333"/>
      <c r="AI569" s="333"/>
      <c r="AJ569" s="333"/>
      <c r="AK569" s="333"/>
      <c r="AL569" s="333"/>
      <c r="AM569" s="333"/>
      <c r="AN569" s="333"/>
      <c r="AO569" s="333"/>
      <c r="AP569" s="333"/>
      <c r="AQ569" s="333"/>
      <c r="AR569" s="333"/>
    </row>
    <row r="570" spans="1:44" ht="30" customHeight="1">
      <c r="A570" s="369"/>
      <c r="B570" s="372"/>
      <c r="C570" s="409"/>
      <c r="D570" s="379"/>
      <c r="E570" s="380"/>
      <c r="F570" s="384"/>
      <c r="G570" s="444"/>
      <c r="H570" s="444"/>
      <c r="I570" s="384"/>
      <c r="J570" s="379"/>
      <c r="K570" s="447"/>
      <c r="L570" s="385">
        <f>IF(RIGHT(S570)="T",(+#REF!-#REF!),0)</f>
        <v>0</v>
      </c>
      <c r="M570" s="385">
        <f>IF(RIGHT(S570)="U",(+#REF!-#REF!),0)</f>
        <v>0</v>
      </c>
      <c r="N570" s="385">
        <f>IF(RIGHT(S570)="C",(+#REF!-#REF!),0)</f>
        <v>0</v>
      </c>
      <c r="O570" s="385">
        <f>IF(RIGHT(S570)="D",(+#REF!-#REF!),0)</f>
        <v>0</v>
      </c>
      <c r="P570" s="386"/>
      <c r="Q570" s="386"/>
      <c r="R570" s="386"/>
      <c r="S570" s="488"/>
      <c r="T570" s="471"/>
      <c r="U570" s="386"/>
      <c r="V570" s="389"/>
      <c r="W570" s="393"/>
      <c r="X570" s="393"/>
      <c r="Y570" s="393"/>
      <c r="Z570" s="389"/>
      <c r="AA570" s="393"/>
      <c r="AB570" s="472"/>
      <c r="AD570" s="333"/>
      <c r="AE570" s="333"/>
      <c r="AF570" s="333"/>
      <c r="AG570" s="333"/>
      <c r="AH570" s="333"/>
      <c r="AI570" s="333"/>
      <c r="AJ570" s="333"/>
      <c r="AK570" s="333"/>
      <c r="AL570" s="333"/>
      <c r="AM570" s="333"/>
      <c r="AN570" s="333"/>
      <c r="AO570" s="333"/>
      <c r="AP570" s="333"/>
      <c r="AQ570" s="333"/>
      <c r="AR570" s="333"/>
    </row>
    <row r="571" spans="1:44" s="451" customFormat="1" ht="30" customHeight="1">
      <c r="A571" s="405"/>
      <c r="B571" s="399"/>
      <c r="C571" s="400" t="s">
        <v>52</v>
      </c>
      <c r="D571" s="399"/>
      <c r="E571" s="380"/>
      <c r="F571" s="381" t="s">
        <v>48</v>
      </c>
      <c r="G571" s="401"/>
      <c r="H571" s="401"/>
      <c r="I571" s="381" t="s">
        <v>48</v>
      </c>
      <c r="J571" s="381" t="s">
        <v>48</v>
      </c>
      <c r="K571" s="380"/>
      <c r="L571" s="385">
        <f>SUM(L569:L570)</f>
        <v>0.32361111111094942</v>
      </c>
      <c r="M571" s="385">
        <f t="shared" ref="M571:O571" si="577">SUM(M569:M570)</f>
        <v>0</v>
      </c>
      <c r="N571" s="385">
        <f t="shared" si="577"/>
        <v>0</v>
      </c>
      <c r="O571" s="385">
        <f t="shared" si="577"/>
        <v>0</v>
      </c>
      <c r="P571" s="381"/>
      <c r="Q571" s="381"/>
      <c r="R571" s="381"/>
      <c r="S571" s="399"/>
      <c r="T571" s="415"/>
      <c r="U571" s="399"/>
      <c r="V571" s="389">
        <f t="shared" ref="V571" si="578">$AB$11-((N571*24))</f>
        <v>720</v>
      </c>
      <c r="W571" s="489">
        <v>687</v>
      </c>
      <c r="X571" s="379">
        <v>159.69999999999999</v>
      </c>
      <c r="Y571" s="491">
        <f>W571*X571</f>
        <v>109713.9</v>
      </c>
      <c r="Z571" s="389">
        <f t="shared" ref="Z571" si="579">(Y571*(V571-L571*24))/V571</f>
        <v>108530.41209722281</v>
      </c>
      <c r="AA571" s="492">
        <f>(Z571/Y571)*100</f>
        <v>98.921296296296831</v>
      </c>
      <c r="AB571" s="448"/>
    </row>
    <row r="572" spans="1:44" ht="41.25" customHeight="1">
      <c r="A572" s="369">
        <v>79</v>
      </c>
      <c r="B572" s="494" t="s">
        <v>1053</v>
      </c>
      <c r="C572" s="495" t="s">
        <v>861</v>
      </c>
      <c r="D572" s="496">
        <v>28.19</v>
      </c>
      <c r="E572" s="432" t="s">
        <v>534</v>
      </c>
      <c r="F572" s="384" t="s">
        <v>48</v>
      </c>
      <c r="G572" s="121">
        <v>43198.017361111109</v>
      </c>
      <c r="H572" s="121">
        <v>43198.072222222225</v>
      </c>
      <c r="I572" s="384"/>
      <c r="J572" s="379"/>
      <c r="K572" s="447"/>
      <c r="L572" s="385">
        <f>IF(RIGHT(S572)="T",(+H572-G572),0)</f>
        <v>0</v>
      </c>
      <c r="M572" s="385">
        <f>IF(RIGHT(S572)="U",(+H572-G572),0)</f>
        <v>5.4861111115314998E-2</v>
      </c>
      <c r="N572" s="385">
        <f>IF(RIGHT(S572)="C",(+H572-G572),0)</f>
        <v>0</v>
      </c>
      <c r="O572" s="385">
        <f>IF(RIGHT(S572)="D",(+H572-G572),0)</f>
        <v>0</v>
      </c>
      <c r="P572" s="386"/>
      <c r="Q572" s="386"/>
      <c r="R572" s="386"/>
      <c r="S572" s="121" t="s">
        <v>470</v>
      </c>
      <c r="T572" s="442" t="s">
        <v>1248</v>
      </c>
      <c r="U572" s="386"/>
      <c r="V572" s="389"/>
      <c r="W572" s="393"/>
      <c r="X572" s="393"/>
      <c r="Y572" s="393"/>
      <c r="Z572" s="389"/>
      <c r="AA572" s="393"/>
      <c r="AB572" s="472"/>
      <c r="AD572" s="333"/>
      <c r="AE572" s="333"/>
      <c r="AF572" s="333"/>
      <c r="AG572" s="333"/>
      <c r="AH572" s="333"/>
      <c r="AI572" s="333"/>
      <c r="AJ572" s="333"/>
      <c r="AK572" s="333"/>
      <c r="AL572" s="333"/>
      <c r="AM572" s="333"/>
      <c r="AN572" s="333"/>
      <c r="AO572" s="333"/>
      <c r="AP572" s="333"/>
      <c r="AQ572" s="333"/>
      <c r="AR572" s="333"/>
    </row>
    <row r="573" spans="1:44" ht="30" customHeight="1">
      <c r="A573" s="369"/>
      <c r="B573" s="494"/>
      <c r="C573" s="495"/>
      <c r="D573" s="496"/>
      <c r="E573" s="432"/>
      <c r="F573" s="384"/>
      <c r="G573" s="121">
        <v>43199.637499999997</v>
      </c>
      <c r="H573" s="121">
        <v>43199.73541666667</v>
      </c>
      <c r="I573" s="384"/>
      <c r="J573" s="379"/>
      <c r="K573" s="447"/>
      <c r="L573" s="385">
        <f>IF(RIGHT(S573)="T",(+H573-G573),0)</f>
        <v>0</v>
      </c>
      <c r="M573" s="385">
        <f>IF(RIGHT(S573)="U",(+H573-G573),0)</f>
        <v>0</v>
      </c>
      <c r="N573" s="385">
        <f>IF(RIGHT(S573)="C",(+H573-G573),0)</f>
        <v>0</v>
      </c>
      <c r="O573" s="385">
        <f>IF(RIGHT(S573)="D",(+H573-G573),0)</f>
        <v>9.7916666672972497E-2</v>
      </c>
      <c r="P573" s="386"/>
      <c r="Q573" s="386"/>
      <c r="R573" s="386"/>
      <c r="S573" s="11" t="s">
        <v>51</v>
      </c>
      <c r="T573" s="140" t="s">
        <v>1250</v>
      </c>
      <c r="U573" s="386"/>
      <c r="V573" s="389"/>
      <c r="W573" s="393"/>
      <c r="X573" s="393"/>
      <c r="Y573" s="393"/>
      <c r="Z573" s="389"/>
      <c r="AA573" s="393"/>
      <c r="AB573" s="472"/>
      <c r="AD573" s="333"/>
      <c r="AE573" s="333"/>
      <c r="AF573" s="333"/>
      <c r="AG573" s="333"/>
      <c r="AH573" s="333"/>
      <c r="AI573" s="333"/>
      <c r="AJ573" s="333"/>
      <c r="AK573" s="333"/>
      <c r="AL573" s="333"/>
      <c r="AM573" s="333"/>
      <c r="AN573" s="333"/>
      <c r="AO573" s="333"/>
      <c r="AP573" s="333"/>
      <c r="AQ573" s="333"/>
      <c r="AR573" s="333"/>
    </row>
    <row r="574" spans="1:44" ht="30" customHeight="1">
      <c r="A574" s="369"/>
      <c r="B574" s="494"/>
      <c r="C574" s="495"/>
      <c r="D574" s="496"/>
      <c r="E574" s="432"/>
      <c r="F574" s="384"/>
      <c r="G574" s="121">
        <v>43202.217361111114</v>
      </c>
      <c r="H574" s="121">
        <v>43206.629861111112</v>
      </c>
      <c r="I574" s="384"/>
      <c r="J574" s="379"/>
      <c r="K574" s="447"/>
      <c r="L574" s="385">
        <f>IF(RIGHT(S574)="T",(+H574-G574),0)</f>
        <v>0</v>
      </c>
      <c r="M574" s="385">
        <f>IF(RIGHT(S574)="U",(+H574-G574),0)</f>
        <v>0</v>
      </c>
      <c r="N574" s="385">
        <f>IF(RIGHT(S574)="C",(+H574-G574),0)</f>
        <v>0</v>
      </c>
      <c r="O574" s="385">
        <f>IF(RIGHT(S574)="D",(+H574-G574),0)</f>
        <v>4.4124999999985448</v>
      </c>
      <c r="P574" s="386"/>
      <c r="Q574" s="386"/>
      <c r="R574" s="386"/>
      <c r="S574" s="11" t="s">
        <v>51</v>
      </c>
      <c r="T574" s="140" t="s">
        <v>1252</v>
      </c>
      <c r="U574" s="386"/>
      <c r="V574" s="389"/>
      <c r="W574" s="393"/>
      <c r="X574" s="393"/>
      <c r="Y574" s="393"/>
      <c r="Z574" s="389"/>
      <c r="AA574" s="393"/>
      <c r="AB574" s="472"/>
      <c r="AD574" s="333"/>
      <c r="AE574" s="333"/>
      <c r="AF574" s="333"/>
      <c r="AG574" s="333"/>
      <c r="AH574" s="333"/>
      <c r="AI574" s="333"/>
      <c r="AJ574" s="333"/>
      <c r="AK574" s="333"/>
      <c r="AL574" s="333"/>
      <c r="AM574" s="333"/>
      <c r="AN574" s="333"/>
      <c r="AO574" s="333"/>
      <c r="AP574" s="333"/>
      <c r="AQ574" s="333"/>
      <c r="AR574" s="333"/>
    </row>
    <row r="575" spans="1:44" ht="30" customHeight="1">
      <c r="A575" s="369"/>
      <c r="B575" s="494"/>
      <c r="C575" s="495"/>
      <c r="D575" s="496"/>
      <c r="E575" s="432"/>
      <c r="F575" s="384"/>
      <c r="G575" s="121">
        <v>43208.542361111111</v>
      </c>
      <c r="H575" s="121">
        <v>43221</v>
      </c>
      <c r="I575" s="384"/>
      <c r="J575" s="379"/>
      <c r="K575" s="447"/>
      <c r="L575" s="385">
        <f>IF(RIGHT(S575)="T",(+H572-G572),0)</f>
        <v>0</v>
      </c>
      <c r="M575" s="385">
        <f>IF(RIGHT(S575)="U",(+H572-G572),0)</f>
        <v>0</v>
      </c>
      <c r="N575" s="385">
        <f>IF(RIGHT(S575)="C",(+H572-G572),0)</f>
        <v>0</v>
      </c>
      <c r="O575" s="385">
        <f>IF(RIGHT(S575)="D",(+H572-G572),0)</f>
        <v>5.4861111115314998E-2</v>
      </c>
      <c r="P575" s="386"/>
      <c r="Q575" s="386"/>
      <c r="R575" s="386"/>
      <c r="S575" s="11" t="s">
        <v>51</v>
      </c>
      <c r="T575" s="140" t="s">
        <v>1254</v>
      </c>
      <c r="U575" s="386"/>
      <c r="V575" s="389"/>
      <c r="W575" s="393"/>
      <c r="X575" s="393"/>
      <c r="Y575" s="393"/>
      <c r="Z575" s="389"/>
      <c r="AA575" s="393"/>
      <c r="AB575" s="472"/>
      <c r="AD575" s="333"/>
      <c r="AE575" s="333"/>
      <c r="AF575" s="333"/>
      <c r="AG575" s="333"/>
      <c r="AH575" s="333"/>
      <c r="AI575" s="333"/>
      <c r="AJ575" s="333"/>
      <c r="AK575" s="333"/>
      <c r="AL575" s="333"/>
      <c r="AM575" s="333"/>
      <c r="AN575" s="333"/>
      <c r="AO575" s="333"/>
      <c r="AP575" s="333"/>
      <c r="AQ575" s="333"/>
      <c r="AR575" s="333"/>
    </row>
    <row r="576" spans="1:44" s="451" customFormat="1" ht="30" customHeight="1">
      <c r="A576" s="405"/>
      <c r="B576" s="494"/>
      <c r="C576" s="400" t="s">
        <v>52</v>
      </c>
      <c r="D576" s="496"/>
      <c r="E576" s="432"/>
      <c r="F576" s="381" t="s">
        <v>48</v>
      </c>
      <c r="G576" s="401"/>
      <c r="H576" s="401"/>
      <c r="I576" s="381" t="s">
        <v>48</v>
      </c>
      <c r="J576" s="381" t="s">
        <v>48</v>
      </c>
      <c r="K576" s="380"/>
      <c r="L576" s="385">
        <f>SUM(L572:L575)</f>
        <v>0</v>
      </c>
      <c r="M576" s="385">
        <f>SUM(M572:M575)</f>
        <v>5.4861111115314998E-2</v>
      </c>
      <c r="N576" s="385">
        <f>SUM(N572:N575)</f>
        <v>0</v>
      </c>
      <c r="O576" s="385">
        <f>SUM(O572:O575)</f>
        <v>4.5652777777868323</v>
      </c>
      <c r="P576" s="381"/>
      <c r="Q576" s="381"/>
      <c r="R576" s="381"/>
      <c r="S576" s="399"/>
      <c r="T576" s="415"/>
      <c r="U576" s="399"/>
      <c r="V576" s="389">
        <f t="shared" ref="V576" si="580">$AB$11-((N576*24))</f>
        <v>720</v>
      </c>
      <c r="W576" s="489">
        <v>687</v>
      </c>
      <c r="X576" s="497">
        <v>28.19</v>
      </c>
      <c r="Y576" s="491">
        <f>W576*X576</f>
        <v>19366.530000000002</v>
      </c>
      <c r="Z576" s="389">
        <f t="shared" ref="Z576" si="581">(Y576*(V576-L576*24))/V576</f>
        <v>19366.530000000002</v>
      </c>
      <c r="AA576" s="492">
        <f>(Z576/Y576)*100</f>
        <v>100</v>
      </c>
      <c r="AB576" s="448"/>
    </row>
    <row r="577" spans="1:44" ht="44.25" customHeight="1">
      <c r="A577" s="369">
        <v>80</v>
      </c>
      <c r="B577" s="494" t="s">
        <v>1098</v>
      </c>
      <c r="C577" s="495" t="s">
        <v>1097</v>
      </c>
      <c r="D577" s="496">
        <v>28.19</v>
      </c>
      <c r="E577" s="380" t="s">
        <v>534</v>
      </c>
      <c r="F577" s="384" t="s">
        <v>48</v>
      </c>
      <c r="G577" s="121">
        <v>43198.017361111109</v>
      </c>
      <c r="H577" s="121">
        <v>43198.15902777778</v>
      </c>
      <c r="I577" s="384"/>
      <c r="J577" s="379"/>
      <c r="K577" s="447"/>
      <c r="L577" s="385">
        <f>IF(RIGHT(S577)="T",(+H577-G577),0)</f>
        <v>0</v>
      </c>
      <c r="M577" s="385">
        <f>IF(RIGHT(S577)="U",(+H577-G577),0)</f>
        <v>0.14166666667006211</v>
      </c>
      <c r="N577" s="385">
        <f>IF(RIGHT(S577)="C",(+H577-G577),0)</f>
        <v>0</v>
      </c>
      <c r="O577" s="385">
        <f>IF(RIGHT(S577)="D",(+H577-G577),0)</f>
        <v>0</v>
      </c>
      <c r="P577" s="386"/>
      <c r="Q577" s="386"/>
      <c r="R577" s="386"/>
      <c r="S577" s="121" t="s">
        <v>470</v>
      </c>
      <c r="T577" s="442" t="s">
        <v>1248</v>
      </c>
      <c r="U577" s="386"/>
      <c r="V577" s="389"/>
      <c r="W577" s="393"/>
      <c r="X577" s="393"/>
      <c r="Y577" s="393"/>
      <c r="Z577" s="389"/>
      <c r="AA577" s="393"/>
      <c r="AB577" s="472"/>
      <c r="AD577" s="333"/>
      <c r="AE577" s="333"/>
      <c r="AF577" s="333"/>
      <c r="AG577" s="333"/>
      <c r="AH577" s="333"/>
      <c r="AI577" s="333"/>
      <c r="AJ577" s="333"/>
      <c r="AK577" s="333"/>
      <c r="AL577" s="333"/>
      <c r="AM577" s="333"/>
      <c r="AN577" s="333"/>
      <c r="AO577" s="333"/>
      <c r="AP577" s="333"/>
      <c r="AQ577" s="333"/>
      <c r="AR577" s="333"/>
    </row>
    <row r="578" spans="1:44" ht="30" customHeight="1">
      <c r="A578" s="369"/>
      <c r="B578" s="494"/>
      <c r="C578" s="495"/>
      <c r="D578" s="496"/>
      <c r="E578" s="432"/>
      <c r="F578" s="384"/>
      <c r="G578" s="121">
        <v>43206.575694444444</v>
      </c>
      <c r="H578" s="121">
        <v>43208.439583333333</v>
      </c>
      <c r="I578" s="384"/>
      <c r="J578" s="379"/>
      <c r="K578" s="447"/>
      <c r="L578" s="385">
        <f t="shared" ref="L578:L580" si="582">IF(RIGHT(S578)="T",(+H578-G578),0)</f>
        <v>0</v>
      </c>
      <c r="M578" s="385">
        <f t="shared" ref="M578:M580" si="583">IF(RIGHT(S578)="U",(+H578-G578),0)</f>
        <v>1.8638888888890506</v>
      </c>
      <c r="N578" s="385">
        <f t="shared" ref="N578:N580" si="584">IF(RIGHT(S578)="C",(+H578-G578),0)</f>
        <v>0</v>
      </c>
      <c r="O578" s="385">
        <f t="shared" ref="O578:O580" si="585">IF(RIGHT(S578)="D",(+H578-G578),0)</f>
        <v>0</v>
      </c>
      <c r="P578" s="386"/>
      <c r="Q578" s="386"/>
      <c r="R578" s="386"/>
      <c r="S578" s="121" t="s">
        <v>470</v>
      </c>
      <c r="T578" s="442" t="s">
        <v>1255</v>
      </c>
      <c r="U578" s="386"/>
      <c r="V578" s="389"/>
      <c r="W578" s="393"/>
      <c r="X578" s="393"/>
      <c r="Y578" s="393"/>
      <c r="Z578" s="389"/>
      <c r="AA578" s="393"/>
      <c r="AB578" s="472"/>
      <c r="AD578" s="333"/>
      <c r="AE578" s="333"/>
      <c r="AF578" s="333"/>
      <c r="AG578" s="333"/>
      <c r="AH578" s="333"/>
      <c r="AI578" s="333"/>
      <c r="AJ578" s="333"/>
      <c r="AK578" s="333"/>
      <c r="AL578" s="333"/>
      <c r="AM578" s="333"/>
      <c r="AN578" s="333"/>
      <c r="AO578" s="333"/>
      <c r="AP578" s="333"/>
      <c r="AQ578" s="333"/>
      <c r="AR578" s="333"/>
    </row>
    <row r="579" spans="1:44" ht="30" customHeight="1">
      <c r="A579" s="369"/>
      <c r="B579" s="494"/>
      <c r="C579" s="495"/>
      <c r="D579" s="496"/>
      <c r="E579" s="432"/>
      <c r="F579" s="384"/>
      <c r="G579" s="408"/>
      <c r="H579" s="408"/>
      <c r="I579" s="384"/>
      <c r="J579" s="379"/>
      <c r="K579" s="447"/>
      <c r="L579" s="385">
        <f t="shared" si="582"/>
        <v>0</v>
      </c>
      <c r="M579" s="385">
        <f t="shared" si="583"/>
        <v>0</v>
      </c>
      <c r="N579" s="385">
        <f t="shared" si="584"/>
        <v>0</v>
      </c>
      <c r="O579" s="385">
        <f t="shared" si="585"/>
        <v>0</v>
      </c>
      <c r="P579" s="386"/>
      <c r="Q579" s="386"/>
      <c r="R579" s="386"/>
      <c r="S579" s="409"/>
      <c r="T579" s="410"/>
      <c r="U579" s="386"/>
      <c r="V579" s="389"/>
      <c r="W579" s="393"/>
      <c r="X579" s="393"/>
      <c r="Y579" s="393"/>
      <c r="Z579" s="389"/>
      <c r="AA579" s="393"/>
      <c r="AB579" s="472"/>
      <c r="AD579" s="333"/>
      <c r="AE579" s="333"/>
      <c r="AF579" s="333"/>
      <c r="AG579" s="333"/>
      <c r="AH579" s="333"/>
      <c r="AI579" s="333"/>
      <c r="AJ579" s="333"/>
      <c r="AK579" s="333"/>
      <c r="AL579" s="333"/>
      <c r="AM579" s="333"/>
      <c r="AN579" s="333"/>
      <c r="AO579" s="333"/>
      <c r="AP579" s="333"/>
      <c r="AQ579" s="333"/>
      <c r="AR579" s="333"/>
    </row>
    <row r="580" spans="1:44" s="451" customFormat="1" ht="30" customHeight="1">
      <c r="A580" s="405"/>
      <c r="B580" s="494"/>
      <c r="C580" s="495"/>
      <c r="D580" s="496"/>
      <c r="E580" s="432"/>
      <c r="F580" s="381" t="s">
        <v>48</v>
      </c>
      <c r="G580" s="408"/>
      <c r="H580" s="408"/>
      <c r="I580" s="381" t="s">
        <v>48</v>
      </c>
      <c r="J580" s="381" t="s">
        <v>48</v>
      </c>
      <c r="K580" s="380"/>
      <c r="L580" s="385">
        <f t="shared" si="582"/>
        <v>0</v>
      </c>
      <c r="M580" s="385">
        <f t="shared" si="583"/>
        <v>0</v>
      </c>
      <c r="N580" s="385">
        <f t="shared" si="584"/>
        <v>0</v>
      </c>
      <c r="O580" s="385">
        <f t="shared" si="585"/>
        <v>0</v>
      </c>
      <c r="P580" s="381"/>
      <c r="Q580" s="381"/>
      <c r="R580" s="381"/>
      <c r="S580" s="409"/>
      <c r="T580" s="410"/>
      <c r="U580" s="399"/>
      <c r="V580" s="389"/>
      <c r="W580" s="489"/>
      <c r="X580" s="497"/>
      <c r="Y580" s="491"/>
      <c r="Z580" s="389"/>
      <c r="AA580" s="492"/>
      <c r="AB580" s="448"/>
    </row>
    <row r="581" spans="1:44" s="404" customFormat="1" ht="24" customHeight="1">
      <c r="A581" s="398"/>
      <c r="B581" s="447"/>
      <c r="C581" s="498" t="s">
        <v>52</v>
      </c>
      <c r="D581" s="379"/>
      <c r="E581" s="380"/>
      <c r="F581" s="384" t="s">
        <v>48</v>
      </c>
      <c r="G581" s="413"/>
      <c r="H581" s="413"/>
      <c r="I581" s="384" t="s">
        <v>48</v>
      </c>
      <c r="J581" s="379" t="s">
        <v>48</v>
      </c>
      <c r="K581" s="447"/>
      <c r="L581" s="385">
        <f>SUM(L577:L580)</f>
        <v>0</v>
      </c>
      <c r="M581" s="385">
        <f>SUM(M577:M580)</f>
        <v>2.0055555555591127</v>
      </c>
      <c r="N581" s="385">
        <f>SUM(N577:N580)</f>
        <v>0</v>
      </c>
      <c r="O581" s="385">
        <f t="shared" ref="O581" si="586">SUM(O577:O580)</f>
        <v>0</v>
      </c>
      <c r="P581" s="381"/>
      <c r="Q581" s="381"/>
      <c r="R581" s="381"/>
      <c r="S581" s="399"/>
      <c r="T581" s="415"/>
      <c r="U581" s="399"/>
      <c r="V581" s="389">
        <f>$AB$11-((N581*24))</f>
        <v>720</v>
      </c>
      <c r="W581" s="380">
        <v>515</v>
      </c>
      <c r="X581" s="379">
        <v>28.19</v>
      </c>
      <c r="Y581" s="390">
        <f>W581*X581</f>
        <v>14517.85</v>
      </c>
      <c r="Z581" s="389">
        <f>(Y581*(V581-L581*24))/V581</f>
        <v>14517.85</v>
      </c>
      <c r="AA581" s="389">
        <f>(Z581/Y581)*100</f>
        <v>100</v>
      </c>
      <c r="AB581" s="403"/>
    </row>
    <row r="582" spans="1:44" ht="30" customHeight="1">
      <c r="A582" s="369">
        <v>81</v>
      </c>
      <c r="B582" s="499"/>
      <c r="C582" s="500" t="s">
        <v>1148</v>
      </c>
      <c r="D582" s="497">
        <v>239.5</v>
      </c>
      <c r="E582" s="380" t="s">
        <v>534</v>
      </c>
      <c r="F582" s="384" t="s">
        <v>48</v>
      </c>
      <c r="G582" s="408"/>
      <c r="H582" s="408"/>
      <c r="I582" s="384"/>
      <c r="J582" s="379"/>
      <c r="K582" s="447"/>
      <c r="L582" s="385">
        <f>IF(RIGHT(S582)="T",(+H582-G582),0)</f>
        <v>0</v>
      </c>
      <c r="M582" s="385">
        <f>IF(RIGHT(S582)="U",(+H582-G582),0)</f>
        <v>0</v>
      </c>
      <c r="N582" s="385">
        <f>IF(RIGHT(S582)="C",(+H582-G582),0)</f>
        <v>0</v>
      </c>
      <c r="O582" s="385">
        <f>IF(RIGHT(S582)="D",(+H582-G582),0)</f>
        <v>0</v>
      </c>
      <c r="P582" s="386"/>
      <c r="Q582" s="386"/>
      <c r="R582" s="386"/>
      <c r="S582" s="409"/>
      <c r="T582" s="410"/>
      <c r="U582" s="386"/>
      <c r="V582" s="389"/>
      <c r="W582" s="393"/>
      <c r="X582" s="393"/>
      <c r="Y582" s="393"/>
      <c r="Z582" s="389"/>
      <c r="AA582" s="393"/>
      <c r="AB582" s="472"/>
      <c r="AD582" s="333"/>
      <c r="AE582" s="333"/>
      <c r="AF582" s="333"/>
      <c r="AG582" s="333"/>
      <c r="AH582" s="333"/>
      <c r="AI582" s="333"/>
      <c r="AJ582" s="333"/>
      <c r="AK582" s="333"/>
      <c r="AL582" s="333"/>
      <c r="AM582" s="333"/>
      <c r="AN582" s="333"/>
      <c r="AO582" s="333"/>
      <c r="AP582" s="333"/>
      <c r="AQ582" s="333"/>
      <c r="AR582" s="333"/>
    </row>
    <row r="583" spans="1:44" ht="30" customHeight="1">
      <c r="A583" s="369"/>
      <c r="B583" s="447"/>
      <c r="C583" s="501"/>
      <c r="D583" s="497"/>
      <c r="E583" s="380"/>
      <c r="F583" s="384"/>
      <c r="G583" s="408"/>
      <c r="H583" s="408"/>
      <c r="I583" s="384"/>
      <c r="J583" s="379"/>
      <c r="K583" s="447"/>
      <c r="L583" s="385">
        <f t="shared" ref="L583:L585" si="587">IF(RIGHT(S583)="T",(+H583-G583),0)</f>
        <v>0</v>
      </c>
      <c r="M583" s="385">
        <f t="shared" ref="M583:M585" si="588">IF(RIGHT(S583)="U",(+H583-G583),0)</f>
        <v>0</v>
      </c>
      <c r="N583" s="385">
        <f t="shared" ref="N583:N585" si="589">IF(RIGHT(S583)="C",(+H583-G583),0)</f>
        <v>0</v>
      </c>
      <c r="O583" s="385">
        <f t="shared" ref="O583:O585" si="590">IF(RIGHT(S583)="D",(+H583-G583),0)</f>
        <v>0</v>
      </c>
      <c r="P583" s="386"/>
      <c r="Q583" s="386"/>
      <c r="R583" s="386"/>
      <c r="S583" s="409"/>
      <c r="T583" s="410"/>
      <c r="U583" s="386"/>
      <c r="V583" s="389"/>
      <c r="W583" s="393"/>
      <c r="X583" s="393"/>
      <c r="Y583" s="393"/>
      <c r="Z583" s="389"/>
      <c r="AA583" s="393"/>
      <c r="AB583" s="472"/>
      <c r="AD583" s="333"/>
      <c r="AE583" s="333"/>
      <c r="AF583" s="333"/>
      <c r="AG583" s="333"/>
      <c r="AH583" s="333"/>
      <c r="AI583" s="333"/>
      <c r="AJ583" s="333"/>
      <c r="AK583" s="333"/>
      <c r="AL583" s="333"/>
      <c r="AM583" s="333"/>
      <c r="AN583" s="333"/>
      <c r="AO583" s="333"/>
      <c r="AP583" s="333"/>
      <c r="AQ583" s="333"/>
      <c r="AR583" s="333"/>
    </row>
    <row r="584" spans="1:44" ht="30" customHeight="1">
      <c r="A584" s="369"/>
      <c r="B584" s="372"/>
      <c r="C584" s="409"/>
      <c r="D584" s="379"/>
      <c r="E584" s="380"/>
      <c r="F584" s="384"/>
      <c r="G584" s="408"/>
      <c r="H584" s="408"/>
      <c r="I584" s="384"/>
      <c r="J584" s="379"/>
      <c r="K584" s="447"/>
      <c r="L584" s="385">
        <f t="shared" si="587"/>
        <v>0</v>
      </c>
      <c r="M584" s="385">
        <f t="shared" si="588"/>
        <v>0</v>
      </c>
      <c r="N584" s="385">
        <f t="shared" si="589"/>
        <v>0</v>
      </c>
      <c r="O584" s="385">
        <f t="shared" si="590"/>
        <v>0</v>
      </c>
      <c r="P584" s="386"/>
      <c r="Q584" s="386"/>
      <c r="R584" s="386"/>
      <c r="S584" s="409"/>
      <c r="T584" s="410"/>
      <c r="U584" s="386"/>
      <c r="V584" s="389"/>
      <c r="W584" s="393"/>
      <c r="X584" s="393"/>
      <c r="Y584" s="393"/>
      <c r="Z584" s="389"/>
      <c r="AA584" s="393"/>
      <c r="AB584" s="472"/>
      <c r="AD584" s="333"/>
      <c r="AE584" s="333"/>
      <c r="AF584" s="333"/>
      <c r="AG584" s="333"/>
      <c r="AH584" s="333"/>
      <c r="AI584" s="333"/>
      <c r="AJ584" s="333"/>
      <c r="AK584" s="333"/>
      <c r="AL584" s="333"/>
      <c r="AM584" s="333"/>
      <c r="AN584" s="333"/>
      <c r="AO584" s="333"/>
      <c r="AP584" s="333"/>
      <c r="AQ584" s="333"/>
      <c r="AR584" s="333"/>
    </row>
    <row r="585" spans="1:44" s="451" customFormat="1" ht="30" customHeight="1">
      <c r="A585" s="405"/>
      <c r="B585" s="399"/>
      <c r="C585" s="400"/>
      <c r="D585" s="399"/>
      <c r="E585" s="380"/>
      <c r="F585" s="381" t="s">
        <v>48</v>
      </c>
      <c r="G585" s="408"/>
      <c r="H585" s="408"/>
      <c r="I585" s="381" t="s">
        <v>48</v>
      </c>
      <c r="J585" s="381" t="s">
        <v>48</v>
      </c>
      <c r="K585" s="380"/>
      <c r="L585" s="385">
        <f t="shared" si="587"/>
        <v>0</v>
      </c>
      <c r="M585" s="385">
        <f t="shared" si="588"/>
        <v>0</v>
      </c>
      <c r="N585" s="385">
        <f t="shared" si="589"/>
        <v>0</v>
      </c>
      <c r="O585" s="385">
        <f t="shared" si="590"/>
        <v>0</v>
      </c>
      <c r="P585" s="381"/>
      <c r="Q585" s="381"/>
      <c r="R585" s="381"/>
      <c r="S585" s="409"/>
      <c r="T585" s="410"/>
      <c r="U585" s="399"/>
      <c r="V585" s="389"/>
      <c r="W585" s="489"/>
      <c r="X585" s="497"/>
      <c r="Y585" s="491"/>
      <c r="Z585" s="389"/>
      <c r="AA585" s="492"/>
      <c r="AB585" s="448"/>
    </row>
    <row r="586" spans="1:44" s="404" customFormat="1" ht="24" customHeight="1">
      <c r="A586" s="398"/>
      <c r="B586" s="447"/>
      <c r="C586" s="498" t="s">
        <v>52</v>
      </c>
      <c r="D586" s="379"/>
      <c r="E586" s="380"/>
      <c r="F586" s="384" t="s">
        <v>48</v>
      </c>
      <c r="G586" s="413"/>
      <c r="H586" s="413"/>
      <c r="I586" s="384" t="s">
        <v>48</v>
      </c>
      <c r="J586" s="379" t="s">
        <v>48</v>
      </c>
      <c r="K586" s="447"/>
      <c r="L586" s="385">
        <f>SUM(L582:L585)</f>
        <v>0</v>
      </c>
      <c r="M586" s="385">
        <f t="shared" ref="M586:O586" si="591">SUM(M582:M585)</f>
        <v>0</v>
      </c>
      <c r="N586" s="385">
        <f t="shared" si="591"/>
        <v>0</v>
      </c>
      <c r="O586" s="385">
        <f t="shared" si="591"/>
        <v>0</v>
      </c>
      <c r="P586" s="381"/>
      <c r="Q586" s="381"/>
      <c r="R586" s="381"/>
      <c r="S586" s="399"/>
      <c r="T586" s="415"/>
      <c r="U586" s="399"/>
      <c r="V586" s="389">
        <f t="shared" ref="V586" si="592">$AB$11-((N586*24))</f>
        <v>720</v>
      </c>
      <c r="W586" s="489">
        <v>515</v>
      </c>
      <c r="X586" s="497">
        <v>239.5</v>
      </c>
      <c r="Y586" s="491">
        <f>W586*X586</f>
        <v>123342.5</v>
      </c>
      <c r="Z586" s="389">
        <f t="shared" ref="Z586" si="593">(Y586*(V586-L586*24))/V586</f>
        <v>123342.5</v>
      </c>
      <c r="AA586" s="492">
        <f>(Z586/Y586)*100</f>
        <v>100</v>
      </c>
      <c r="AB586" s="403"/>
    </row>
    <row r="587" spans="1:44" ht="30" customHeight="1">
      <c r="A587" s="369">
        <v>82</v>
      </c>
      <c r="B587" s="499"/>
      <c r="C587" s="500" t="s">
        <v>1149</v>
      </c>
      <c r="D587" s="497">
        <v>239.5</v>
      </c>
      <c r="E587" s="380" t="s">
        <v>534</v>
      </c>
      <c r="F587" s="384" t="s">
        <v>48</v>
      </c>
      <c r="G587" s="408"/>
      <c r="H587" s="408"/>
      <c r="I587" s="384"/>
      <c r="J587" s="379"/>
      <c r="K587" s="447"/>
      <c r="L587" s="385">
        <f>IF(RIGHT(S587)="T",(+H587-G587),0)</f>
        <v>0</v>
      </c>
      <c r="M587" s="385">
        <f>IF(RIGHT(S587)="U",(+H587-G587),0)</f>
        <v>0</v>
      </c>
      <c r="N587" s="385">
        <f>IF(RIGHT(S587)="C",(+H587-G587),0)</f>
        <v>0</v>
      </c>
      <c r="O587" s="385">
        <f>IF(RIGHT(S587)="D",(+H587-G587),0)</f>
        <v>0</v>
      </c>
      <c r="P587" s="386"/>
      <c r="Q587" s="386"/>
      <c r="R587" s="386"/>
      <c r="S587" s="409"/>
      <c r="T587" s="410"/>
      <c r="U587" s="386"/>
      <c r="V587" s="389"/>
      <c r="W587" s="393"/>
      <c r="X587" s="393"/>
      <c r="Y587" s="393"/>
      <c r="Z587" s="389"/>
      <c r="AA587" s="393"/>
      <c r="AB587" s="472"/>
      <c r="AD587" s="333"/>
      <c r="AE587" s="333"/>
      <c r="AF587" s="333"/>
      <c r="AG587" s="333"/>
      <c r="AH587" s="333"/>
      <c r="AI587" s="333"/>
      <c r="AJ587" s="333"/>
      <c r="AK587" s="333"/>
      <c r="AL587" s="333"/>
      <c r="AM587" s="333"/>
      <c r="AN587" s="333"/>
      <c r="AO587" s="333"/>
      <c r="AP587" s="333"/>
      <c r="AQ587" s="333"/>
      <c r="AR587" s="333"/>
    </row>
    <row r="588" spans="1:44" ht="30" customHeight="1">
      <c r="A588" s="369"/>
      <c r="B588" s="447"/>
      <c r="C588" s="501"/>
      <c r="D588" s="497"/>
      <c r="E588" s="380"/>
      <c r="F588" s="384"/>
      <c r="G588" s="408"/>
      <c r="H588" s="408"/>
      <c r="I588" s="384"/>
      <c r="J588" s="379"/>
      <c r="K588" s="447"/>
      <c r="L588" s="385">
        <f t="shared" ref="L588:L590" si="594">IF(RIGHT(S588)="T",(+H588-G588),0)</f>
        <v>0</v>
      </c>
      <c r="M588" s="385">
        <f t="shared" ref="M588:M590" si="595">IF(RIGHT(S588)="U",(+H588-G588),0)</f>
        <v>0</v>
      </c>
      <c r="N588" s="385">
        <f t="shared" ref="N588:N590" si="596">IF(RIGHT(S588)="C",(+H588-G588),0)</f>
        <v>0</v>
      </c>
      <c r="O588" s="385">
        <f t="shared" ref="O588:O590" si="597">IF(RIGHT(S588)="D",(+H588-G588),0)</f>
        <v>0</v>
      </c>
      <c r="P588" s="386"/>
      <c r="Q588" s="386"/>
      <c r="R588" s="386"/>
      <c r="S588" s="409"/>
      <c r="T588" s="410"/>
      <c r="U588" s="386"/>
      <c r="V588" s="389"/>
      <c r="W588" s="393"/>
      <c r="X588" s="393"/>
      <c r="Y588" s="393"/>
      <c r="Z588" s="389"/>
      <c r="AA588" s="393"/>
      <c r="AB588" s="472"/>
      <c r="AD588" s="333"/>
      <c r="AE588" s="333"/>
      <c r="AF588" s="333"/>
      <c r="AG588" s="333"/>
      <c r="AH588" s="333"/>
      <c r="AI588" s="333"/>
      <c r="AJ588" s="333"/>
      <c r="AK588" s="333"/>
      <c r="AL588" s="333"/>
      <c r="AM588" s="333"/>
      <c r="AN588" s="333"/>
      <c r="AO588" s="333"/>
      <c r="AP588" s="333"/>
      <c r="AQ588" s="333"/>
      <c r="AR588" s="333"/>
    </row>
    <row r="589" spans="1:44" ht="30" customHeight="1">
      <c r="A589" s="369"/>
      <c r="B589" s="372"/>
      <c r="C589" s="409"/>
      <c r="D589" s="379"/>
      <c r="E589" s="380"/>
      <c r="F589" s="384"/>
      <c r="G589" s="408"/>
      <c r="H589" s="408"/>
      <c r="I589" s="384"/>
      <c r="J589" s="379"/>
      <c r="K589" s="447"/>
      <c r="L589" s="385">
        <f t="shared" si="594"/>
        <v>0</v>
      </c>
      <c r="M589" s="385">
        <f t="shared" si="595"/>
        <v>0</v>
      </c>
      <c r="N589" s="385">
        <f t="shared" si="596"/>
        <v>0</v>
      </c>
      <c r="O589" s="385">
        <f t="shared" si="597"/>
        <v>0</v>
      </c>
      <c r="P589" s="386"/>
      <c r="Q589" s="386"/>
      <c r="R589" s="386"/>
      <c r="S589" s="409"/>
      <c r="T589" s="410"/>
      <c r="U589" s="386"/>
      <c r="V589" s="389"/>
      <c r="W589" s="393"/>
      <c r="X589" s="393"/>
      <c r="Y589" s="393"/>
      <c r="Z589" s="389"/>
      <c r="AA589" s="393"/>
      <c r="AB589" s="472"/>
      <c r="AD589" s="333"/>
      <c r="AE589" s="333"/>
      <c r="AF589" s="333"/>
      <c r="AG589" s="333"/>
      <c r="AH589" s="333"/>
      <c r="AI589" s="333"/>
      <c r="AJ589" s="333"/>
      <c r="AK589" s="333"/>
      <c r="AL589" s="333"/>
      <c r="AM589" s="333"/>
      <c r="AN589" s="333"/>
      <c r="AO589" s="333"/>
      <c r="AP589" s="333"/>
      <c r="AQ589" s="333"/>
      <c r="AR589" s="333"/>
    </row>
    <row r="590" spans="1:44" s="451" customFormat="1" ht="30" customHeight="1">
      <c r="A590" s="405"/>
      <c r="B590" s="399"/>
      <c r="C590" s="498"/>
      <c r="D590" s="399"/>
      <c r="E590" s="380"/>
      <c r="F590" s="381" t="s">
        <v>48</v>
      </c>
      <c r="G590" s="408"/>
      <c r="H590" s="408"/>
      <c r="I590" s="381" t="s">
        <v>48</v>
      </c>
      <c r="J590" s="381" t="s">
        <v>48</v>
      </c>
      <c r="K590" s="380"/>
      <c r="L590" s="385">
        <f t="shared" si="594"/>
        <v>0</v>
      </c>
      <c r="M590" s="385">
        <f t="shared" si="595"/>
        <v>0</v>
      </c>
      <c r="N590" s="385">
        <f t="shared" si="596"/>
        <v>0</v>
      </c>
      <c r="O590" s="385">
        <f t="shared" si="597"/>
        <v>0</v>
      </c>
      <c r="P590" s="381"/>
      <c r="Q590" s="381"/>
      <c r="R590" s="381"/>
      <c r="S590" s="409"/>
      <c r="T590" s="410"/>
      <c r="U590" s="399"/>
      <c r="V590" s="389"/>
      <c r="W590" s="489"/>
      <c r="X590" s="497"/>
      <c r="Y590" s="491"/>
      <c r="Z590" s="389"/>
      <c r="AA590" s="492"/>
      <c r="AB590" s="448"/>
    </row>
    <row r="591" spans="1:44" s="404" customFormat="1" ht="24" customHeight="1">
      <c r="A591" s="398"/>
      <c r="B591" s="447"/>
      <c r="C591" s="498" t="s">
        <v>52</v>
      </c>
      <c r="D591" s="379"/>
      <c r="E591" s="380"/>
      <c r="F591" s="384" t="s">
        <v>48</v>
      </c>
      <c r="G591" s="413"/>
      <c r="H591" s="413"/>
      <c r="I591" s="384" t="s">
        <v>48</v>
      </c>
      <c r="J591" s="379" t="s">
        <v>48</v>
      </c>
      <c r="K591" s="447"/>
      <c r="L591" s="385">
        <f>SUM(L587:L590)</f>
        <v>0</v>
      </c>
      <c r="M591" s="385">
        <f t="shared" ref="M591" si="598">SUM(M587:M590)</f>
        <v>0</v>
      </c>
      <c r="N591" s="385">
        <f t="shared" ref="N591" si="599">SUM(N587:N590)</f>
        <v>0</v>
      </c>
      <c r="O591" s="385">
        <f t="shared" ref="O591" si="600">SUM(O587:O590)</f>
        <v>0</v>
      </c>
      <c r="P591" s="381"/>
      <c r="Q591" s="381"/>
      <c r="R591" s="381"/>
      <c r="S591" s="399"/>
      <c r="T591" s="415"/>
      <c r="U591" s="399"/>
      <c r="V591" s="389">
        <f t="shared" ref="V591" si="601">$AB$11-((N591*24))</f>
        <v>720</v>
      </c>
      <c r="W591" s="489">
        <v>515</v>
      </c>
      <c r="X591" s="497">
        <v>239.5</v>
      </c>
      <c r="Y591" s="491">
        <f>W591*X591</f>
        <v>123342.5</v>
      </c>
      <c r="Z591" s="389">
        <f t="shared" ref="Z591" si="602">(Y591*(V591-L591*24))/V591</f>
        <v>123342.5</v>
      </c>
      <c r="AA591" s="492">
        <f>(Z591/Y591)*100</f>
        <v>100</v>
      </c>
      <c r="AB591" s="403"/>
    </row>
    <row r="592" spans="1:44" ht="30" customHeight="1">
      <c r="A592" s="369">
        <v>83</v>
      </c>
      <c r="B592" s="499"/>
      <c r="C592" s="498" t="s">
        <v>1147</v>
      </c>
      <c r="D592" s="497">
        <v>41.832000000000001</v>
      </c>
      <c r="E592" s="380" t="s">
        <v>534</v>
      </c>
      <c r="F592" s="384" t="s">
        <v>48</v>
      </c>
      <c r="G592" s="408"/>
      <c r="H592" s="408"/>
      <c r="I592" s="384"/>
      <c r="J592" s="379"/>
      <c r="K592" s="447"/>
      <c r="L592" s="385">
        <f>IF(RIGHT(S592)="T",(+H592-G592),0)</f>
        <v>0</v>
      </c>
      <c r="M592" s="385">
        <f>IF(RIGHT(S592)="U",(+H592-G592),0)</f>
        <v>0</v>
      </c>
      <c r="N592" s="385">
        <f>IF(RIGHT(S592)="C",(+H592-G592),0)</f>
        <v>0</v>
      </c>
      <c r="O592" s="385">
        <f>IF(RIGHT(S592)="D",(+H592-G592),0)</f>
        <v>0</v>
      </c>
      <c r="P592" s="386"/>
      <c r="Q592" s="386"/>
      <c r="R592" s="386"/>
      <c r="S592" s="409"/>
      <c r="T592" s="410"/>
      <c r="U592" s="386"/>
      <c r="V592" s="389"/>
      <c r="W592" s="393"/>
      <c r="X592" s="393"/>
      <c r="Y592" s="393"/>
      <c r="Z592" s="389"/>
      <c r="AA592" s="393"/>
      <c r="AB592" s="472"/>
      <c r="AD592" s="333"/>
      <c r="AE592" s="333"/>
      <c r="AF592" s="333"/>
      <c r="AG592" s="333"/>
      <c r="AH592" s="333"/>
      <c r="AI592" s="333"/>
      <c r="AJ592" s="333"/>
      <c r="AK592" s="333"/>
      <c r="AL592" s="333"/>
      <c r="AM592" s="333"/>
      <c r="AN592" s="333"/>
      <c r="AO592" s="333"/>
      <c r="AP592" s="333"/>
      <c r="AQ592" s="333"/>
      <c r="AR592" s="333"/>
    </row>
    <row r="593" spans="1:44" ht="30" customHeight="1">
      <c r="A593" s="369"/>
      <c r="B593" s="447"/>
      <c r="C593" s="501"/>
      <c r="D593" s="497"/>
      <c r="E593" s="380"/>
      <c r="F593" s="384"/>
      <c r="G593" s="408"/>
      <c r="H593" s="408"/>
      <c r="I593" s="384"/>
      <c r="J593" s="379"/>
      <c r="K593" s="447"/>
      <c r="L593" s="385">
        <f t="shared" ref="L593:L595" si="603">IF(RIGHT(S593)="T",(+H593-G593),0)</f>
        <v>0</v>
      </c>
      <c r="M593" s="385">
        <f t="shared" ref="M593:M595" si="604">IF(RIGHT(S593)="U",(+H593-G593),0)</f>
        <v>0</v>
      </c>
      <c r="N593" s="385">
        <f t="shared" ref="N593:N595" si="605">IF(RIGHT(S593)="C",(+H593-G593),0)</f>
        <v>0</v>
      </c>
      <c r="O593" s="385">
        <f t="shared" ref="O593:O595" si="606">IF(RIGHT(S593)="D",(+H593-G593),0)</f>
        <v>0</v>
      </c>
      <c r="P593" s="386"/>
      <c r="Q593" s="386"/>
      <c r="R593" s="386"/>
      <c r="S593" s="409"/>
      <c r="T593" s="410"/>
      <c r="U593" s="386"/>
      <c r="V593" s="389"/>
      <c r="W593" s="393"/>
      <c r="X593" s="393"/>
      <c r="Y593" s="393"/>
      <c r="Z593" s="389"/>
      <c r="AA593" s="393"/>
      <c r="AB593" s="472"/>
      <c r="AD593" s="333"/>
      <c r="AE593" s="333"/>
      <c r="AF593" s="333"/>
      <c r="AG593" s="333"/>
      <c r="AH593" s="333"/>
      <c r="AI593" s="333"/>
      <c r="AJ593" s="333"/>
      <c r="AK593" s="333"/>
      <c r="AL593" s="333"/>
      <c r="AM593" s="333"/>
      <c r="AN593" s="333"/>
      <c r="AO593" s="333"/>
      <c r="AP593" s="333"/>
      <c r="AQ593" s="333"/>
      <c r="AR593" s="333"/>
    </row>
    <row r="594" spans="1:44" ht="30" customHeight="1">
      <c r="A594" s="369"/>
      <c r="B594" s="372"/>
      <c r="C594" s="409"/>
      <c r="D594" s="379"/>
      <c r="E594" s="380"/>
      <c r="F594" s="384"/>
      <c r="G594" s="408"/>
      <c r="H594" s="408"/>
      <c r="I594" s="384"/>
      <c r="J594" s="379"/>
      <c r="K594" s="447"/>
      <c r="L594" s="385">
        <f t="shared" si="603"/>
        <v>0</v>
      </c>
      <c r="M594" s="385">
        <f t="shared" si="604"/>
        <v>0</v>
      </c>
      <c r="N594" s="385">
        <f t="shared" si="605"/>
        <v>0</v>
      </c>
      <c r="O594" s="385">
        <f t="shared" si="606"/>
        <v>0</v>
      </c>
      <c r="P594" s="386"/>
      <c r="Q594" s="386"/>
      <c r="R594" s="386"/>
      <c r="S594" s="409"/>
      <c r="T594" s="410"/>
      <c r="U594" s="386"/>
      <c r="V594" s="389"/>
      <c r="W594" s="393"/>
      <c r="X594" s="393"/>
      <c r="Y594" s="393"/>
      <c r="Z594" s="389"/>
      <c r="AA594" s="393"/>
      <c r="AB594" s="472"/>
      <c r="AD594" s="333"/>
      <c r="AE594" s="333"/>
      <c r="AF594" s="333"/>
      <c r="AG594" s="333"/>
      <c r="AH594" s="333"/>
      <c r="AI594" s="333"/>
      <c r="AJ594" s="333"/>
      <c r="AK594" s="333"/>
      <c r="AL594" s="333"/>
      <c r="AM594" s="333"/>
      <c r="AN594" s="333"/>
      <c r="AO594" s="333"/>
      <c r="AP594" s="333"/>
      <c r="AQ594" s="333"/>
      <c r="AR594" s="333"/>
    </row>
    <row r="595" spans="1:44" s="451" customFormat="1" ht="30" customHeight="1">
      <c r="A595" s="405"/>
      <c r="B595" s="399"/>
      <c r="C595" s="501"/>
      <c r="D595" s="399"/>
      <c r="E595" s="380"/>
      <c r="F595" s="381" t="s">
        <v>48</v>
      </c>
      <c r="G595" s="408"/>
      <c r="H595" s="408"/>
      <c r="I595" s="381" t="s">
        <v>48</v>
      </c>
      <c r="J595" s="381" t="s">
        <v>48</v>
      </c>
      <c r="K595" s="380"/>
      <c r="L595" s="385">
        <f t="shared" si="603"/>
        <v>0</v>
      </c>
      <c r="M595" s="385">
        <f t="shared" si="604"/>
        <v>0</v>
      </c>
      <c r="N595" s="385">
        <f t="shared" si="605"/>
        <v>0</v>
      </c>
      <c r="O595" s="385">
        <f t="shared" si="606"/>
        <v>0</v>
      </c>
      <c r="P595" s="381"/>
      <c r="Q595" s="381"/>
      <c r="R595" s="381"/>
      <c r="S595" s="409"/>
      <c r="T595" s="410"/>
      <c r="U595" s="399"/>
      <c r="V595" s="389"/>
      <c r="W595" s="489"/>
      <c r="X595" s="497"/>
      <c r="Y595" s="491"/>
      <c r="Z595" s="389"/>
      <c r="AA595" s="492"/>
      <c r="AB595" s="448"/>
    </row>
    <row r="596" spans="1:44" s="404" customFormat="1" ht="24" customHeight="1">
      <c r="A596" s="398"/>
      <c r="B596" s="447"/>
      <c r="C596" s="498" t="s">
        <v>52</v>
      </c>
      <c r="D596" s="379"/>
      <c r="E596" s="380"/>
      <c r="F596" s="384" t="s">
        <v>48</v>
      </c>
      <c r="G596" s="413"/>
      <c r="H596" s="413"/>
      <c r="I596" s="384" t="s">
        <v>48</v>
      </c>
      <c r="J596" s="379" t="s">
        <v>48</v>
      </c>
      <c r="K596" s="447"/>
      <c r="L596" s="385">
        <f>SUM(L592:L595)</f>
        <v>0</v>
      </c>
      <c r="M596" s="385">
        <f t="shared" ref="M596" si="607">SUM(M592:M595)</f>
        <v>0</v>
      </c>
      <c r="N596" s="385">
        <f t="shared" ref="N596" si="608">SUM(N592:N595)</f>
        <v>0</v>
      </c>
      <c r="O596" s="385">
        <f t="shared" ref="O596" si="609">SUM(O592:O595)</f>
        <v>0</v>
      </c>
      <c r="P596" s="381"/>
      <c r="Q596" s="381"/>
      <c r="R596" s="381"/>
      <c r="S596" s="399"/>
      <c r="T596" s="415"/>
      <c r="U596" s="399"/>
      <c r="V596" s="389">
        <f t="shared" ref="V596" si="610">$AB$11-((N596*24))</f>
        <v>720</v>
      </c>
      <c r="W596" s="489">
        <v>515</v>
      </c>
      <c r="X596" s="497">
        <v>41.832000000000001</v>
      </c>
      <c r="Y596" s="491">
        <f>W596*X596</f>
        <v>21543.48</v>
      </c>
      <c r="Z596" s="389">
        <f t="shared" ref="Z596" si="611">(Y596*(V596-L596*24))/V596</f>
        <v>21543.48</v>
      </c>
      <c r="AA596" s="492">
        <f>(Z596/Y596)*100</f>
        <v>100</v>
      </c>
      <c r="AB596" s="403"/>
    </row>
    <row r="597" spans="1:44" ht="30" customHeight="1">
      <c r="A597" s="369">
        <v>84</v>
      </c>
      <c r="B597" s="499"/>
      <c r="C597" s="501" t="s">
        <v>1150</v>
      </c>
      <c r="D597" s="497">
        <v>41.832000000000001</v>
      </c>
      <c r="E597" s="501" t="s">
        <v>534</v>
      </c>
      <c r="F597" s="501" t="s">
        <v>48</v>
      </c>
      <c r="G597" s="501"/>
      <c r="H597" s="501"/>
      <c r="I597" s="384"/>
      <c r="J597" s="379"/>
      <c r="K597" s="447"/>
      <c r="L597" s="385">
        <f>IF(RIGHT(S597)="T",(+H597-G597),0)</f>
        <v>0</v>
      </c>
      <c r="M597" s="385">
        <f>IF(RIGHT(S597)="U",(+H597-G597),0)</f>
        <v>0</v>
      </c>
      <c r="N597" s="385">
        <f>IF(RIGHT(S597)="C",(+H597-G597),0)</f>
        <v>0</v>
      </c>
      <c r="O597" s="385">
        <f>IF(RIGHT(S597)="D",(+H597-G597),0)</f>
        <v>0</v>
      </c>
      <c r="P597" s="386"/>
      <c r="Q597" s="386"/>
      <c r="R597" s="386"/>
      <c r="S597" s="409"/>
      <c r="T597" s="410"/>
      <c r="U597" s="386"/>
      <c r="V597" s="389"/>
      <c r="W597" s="393"/>
      <c r="X597" s="393"/>
      <c r="Y597" s="393"/>
      <c r="Z597" s="389"/>
      <c r="AA597" s="393"/>
      <c r="AB597" s="472"/>
      <c r="AD597" s="333"/>
      <c r="AE597" s="333"/>
      <c r="AF597" s="333"/>
      <c r="AG597" s="333"/>
      <c r="AH597" s="333"/>
      <c r="AI597" s="333"/>
      <c r="AJ597" s="333"/>
      <c r="AK597" s="333"/>
      <c r="AL597" s="333"/>
      <c r="AM597" s="333"/>
      <c r="AN597" s="333"/>
      <c r="AO597" s="333"/>
      <c r="AP597" s="333"/>
      <c r="AQ597" s="333"/>
      <c r="AR597" s="333"/>
    </row>
    <row r="598" spans="1:44" ht="30" customHeight="1">
      <c r="A598" s="369"/>
      <c r="B598" s="447"/>
      <c r="C598" s="409"/>
      <c r="D598" s="409"/>
      <c r="E598" s="409"/>
      <c r="F598" s="409"/>
      <c r="G598" s="409"/>
      <c r="H598" s="409"/>
      <c r="I598" s="384"/>
      <c r="J598" s="379"/>
      <c r="K598" s="447"/>
      <c r="L598" s="385">
        <f t="shared" ref="L598:L600" si="612">IF(RIGHT(S598)="T",(+H598-G598),0)</f>
        <v>0</v>
      </c>
      <c r="M598" s="385">
        <f t="shared" ref="M598:M600" si="613">IF(RIGHT(S598)="U",(+H598-G598),0)</f>
        <v>0</v>
      </c>
      <c r="N598" s="385">
        <f t="shared" ref="N598:N600" si="614">IF(RIGHT(S598)="C",(+H598-G598),0)</f>
        <v>0</v>
      </c>
      <c r="O598" s="385">
        <f t="shared" ref="O598:O600" si="615">IF(RIGHT(S598)="D",(+H598-G598),0)</f>
        <v>0</v>
      </c>
      <c r="P598" s="386"/>
      <c r="Q598" s="386"/>
      <c r="R598" s="386"/>
      <c r="S598" s="409"/>
      <c r="T598" s="410"/>
      <c r="U598" s="386"/>
      <c r="V598" s="389"/>
      <c r="W598" s="393"/>
      <c r="X598" s="393"/>
      <c r="Y598" s="393"/>
      <c r="Z598" s="389"/>
      <c r="AA598" s="393"/>
      <c r="AB598" s="472"/>
      <c r="AD598" s="333"/>
      <c r="AE598" s="333"/>
      <c r="AF598" s="333"/>
      <c r="AG598" s="333"/>
      <c r="AH598" s="333"/>
      <c r="AI598" s="333"/>
      <c r="AJ598" s="333"/>
      <c r="AK598" s="333"/>
      <c r="AL598" s="333"/>
      <c r="AM598" s="333"/>
      <c r="AN598" s="333"/>
      <c r="AO598" s="333"/>
      <c r="AP598" s="333"/>
      <c r="AQ598" s="333"/>
      <c r="AR598" s="333"/>
    </row>
    <row r="599" spans="1:44" ht="30" customHeight="1">
      <c r="A599" s="369"/>
      <c r="B599" s="372"/>
      <c r="C599" s="501"/>
      <c r="D599" s="501"/>
      <c r="E599" s="501"/>
      <c r="F599" s="501"/>
      <c r="G599" s="501"/>
      <c r="H599" s="501"/>
      <c r="I599" s="384"/>
      <c r="J599" s="379"/>
      <c r="K599" s="447"/>
      <c r="L599" s="385">
        <f t="shared" si="612"/>
        <v>0</v>
      </c>
      <c r="M599" s="385">
        <f t="shared" si="613"/>
        <v>0</v>
      </c>
      <c r="N599" s="385">
        <f t="shared" si="614"/>
        <v>0</v>
      </c>
      <c r="O599" s="385">
        <f t="shared" si="615"/>
        <v>0</v>
      </c>
      <c r="P599" s="386"/>
      <c r="Q599" s="386"/>
      <c r="R599" s="386"/>
      <c r="S599" s="409"/>
      <c r="T599" s="410"/>
      <c r="U599" s="386"/>
      <c r="V599" s="389"/>
      <c r="W599" s="393"/>
      <c r="X599" s="393"/>
      <c r="Y599" s="393"/>
      <c r="Z599" s="389"/>
      <c r="AA599" s="393"/>
      <c r="AB599" s="472"/>
      <c r="AD599" s="333"/>
      <c r="AE599" s="333"/>
      <c r="AF599" s="333"/>
      <c r="AG599" s="333"/>
      <c r="AH599" s="333"/>
      <c r="AI599" s="333"/>
      <c r="AJ599" s="333"/>
      <c r="AK599" s="333"/>
      <c r="AL599" s="333"/>
      <c r="AM599" s="333"/>
      <c r="AN599" s="333"/>
      <c r="AO599" s="333"/>
      <c r="AP599" s="333"/>
      <c r="AQ599" s="333"/>
      <c r="AR599" s="333"/>
    </row>
    <row r="600" spans="1:44" s="451" customFormat="1" ht="30" customHeight="1">
      <c r="A600" s="405"/>
      <c r="B600" s="399"/>
      <c r="C600" s="501"/>
      <c r="D600" s="501"/>
      <c r="E600" s="501"/>
      <c r="F600" s="501" t="s">
        <v>48</v>
      </c>
      <c r="G600" s="501"/>
      <c r="H600" s="501"/>
      <c r="I600" s="381" t="s">
        <v>48</v>
      </c>
      <c r="J600" s="381" t="s">
        <v>48</v>
      </c>
      <c r="K600" s="380"/>
      <c r="L600" s="385">
        <f t="shared" si="612"/>
        <v>0</v>
      </c>
      <c r="M600" s="385">
        <f t="shared" si="613"/>
        <v>0</v>
      </c>
      <c r="N600" s="385">
        <f t="shared" si="614"/>
        <v>0</v>
      </c>
      <c r="O600" s="385">
        <f t="shared" si="615"/>
        <v>0</v>
      </c>
      <c r="P600" s="381"/>
      <c r="Q600" s="381"/>
      <c r="R600" s="381"/>
      <c r="S600" s="409"/>
      <c r="T600" s="410"/>
      <c r="U600" s="399"/>
      <c r="V600" s="389"/>
      <c r="W600" s="489"/>
      <c r="X600" s="497"/>
      <c r="Y600" s="491"/>
      <c r="Z600" s="389"/>
      <c r="AA600" s="492"/>
      <c r="AB600" s="448"/>
    </row>
    <row r="601" spans="1:44" s="404" customFormat="1" ht="24" customHeight="1">
      <c r="A601" s="398"/>
      <c r="B601" s="447"/>
      <c r="C601" s="409" t="s">
        <v>52</v>
      </c>
      <c r="D601" s="409"/>
      <c r="E601" s="409"/>
      <c r="F601" s="409" t="s">
        <v>48</v>
      </c>
      <c r="G601" s="409"/>
      <c r="H601" s="409"/>
      <c r="I601" s="384" t="s">
        <v>48</v>
      </c>
      <c r="J601" s="379" t="s">
        <v>48</v>
      </c>
      <c r="K601" s="447"/>
      <c r="L601" s="385">
        <f>SUM(L597:L600)</f>
        <v>0</v>
      </c>
      <c r="M601" s="385">
        <f t="shared" ref="M601" si="616">SUM(M597:M600)</f>
        <v>0</v>
      </c>
      <c r="N601" s="385">
        <f t="shared" ref="N601" si="617">SUM(N597:N600)</f>
        <v>0</v>
      </c>
      <c r="O601" s="385">
        <f t="shared" ref="O601" si="618">SUM(O597:O600)</f>
        <v>0</v>
      </c>
      <c r="P601" s="381"/>
      <c r="Q601" s="381"/>
      <c r="R601" s="381"/>
      <c r="S601" s="399"/>
      <c r="T601" s="415"/>
      <c r="U601" s="399"/>
      <c r="V601" s="389">
        <f t="shared" ref="V601" si="619">$AB$11-((N601*24))</f>
        <v>720</v>
      </c>
      <c r="W601" s="489">
        <v>515</v>
      </c>
      <c r="X601" s="497">
        <v>41.832000000000001</v>
      </c>
      <c r="Y601" s="491">
        <f>W601*X601</f>
        <v>21543.48</v>
      </c>
      <c r="Z601" s="389">
        <f t="shared" ref="Z601" si="620">(Y601*(V601-L601*24))/V601</f>
        <v>21543.48</v>
      </c>
      <c r="AA601" s="492">
        <f>(Z601/Y601)*100</f>
        <v>100</v>
      </c>
      <c r="AB601" s="403"/>
    </row>
    <row r="602" spans="1:44" s="404" customFormat="1" ht="24" customHeight="1">
      <c r="A602" s="398"/>
      <c r="B602" s="447"/>
      <c r="C602" s="501"/>
      <c r="D602" s="501"/>
      <c r="E602" s="501"/>
      <c r="F602" s="501"/>
      <c r="G602" s="501"/>
      <c r="H602" s="501"/>
      <c r="I602" s="384"/>
      <c r="J602" s="379"/>
      <c r="K602" s="447"/>
      <c r="L602" s="385"/>
      <c r="M602" s="385"/>
      <c r="N602" s="385"/>
      <c r="O602" s="385"/>
      <c r="P602" s="381"/>
      <c r="Q602" s="381"/>
      <c r="R602" s="381"/>
      <c r="S602" s="399"/>
      <c r="T602" s="415"/>
      <c r="U602" s="399"/>
      <c r="V602" s="389"/>
      <c r="W602" s="380"/>
      <c r="X602" s="379"/>
      <c r="Y602" s="390"/>
      <c r="Z602" s="389"/>
      <c r="AA602" s="389"/>
      <c r="AB602" s="403"/>
    </row>
    <row r="603" spans="1:44" s="404" customFormat="1" ht="24" customHeight="1">
      <c r="A603" s="398"/>
      <c r="B603" s="447"/>
      <c r="C603" s="501"/>
      <c r="D603" s="501"/>
      <c r="E603" s="501"/>
      <c r="F603" s="501"/>
      <c r="G603" s="501"/>
      <c r="H603" s="501"/>
      <c r="I603" s="384"/>
      <c r="J603" s="379"/>
      <c r="K603" s="447"/>
      <c r="L603" s="385"/>
      <c r="M603" s="385"/>
      <c r="N603" s="385"/>
      <c r="O603" s="385"/>
      <c r="P603" s="381"/>
      <c r="Q603" s="381"/>
      <c r="R603" s="381"/>
      <c r="S603" s="399"/>
      <c r="T603" s="415"/>
      <c r="U603" s="399"/>
      <c r="V603" s="389"/>
      <c r="W603" s="380"/>
      <c r="X603" s="379"/>
      <c r="Y603" s="390"/>
      <c r="Z603" s="389"/>
      <c r="AA603" s="389"/>
      <c r="AB603" s="403"/>
    </row>
    <row r="604" spans="1:44" s="404" customFormat="1" ht="24" customHeight="1">
      <c r="A604" s="398"/>
      <c r="B604" s="447"/>
      <c r="C604" s="409"/>
      <c r="D604" s="409"/>
      <c r="E604" s="409"/>
      <c r="F604" s="409"/>
      <c r="G604" s="409"/>
      <c r="H604" s="409"/>
      <c r="I604" s="384"/>
      <c r="J604" s="379"/>
      <c r="K604" s="447"/>
      <c r="L604" s="385"/>
      <c r="M604" s="385"/>
      <c r="N604" s="385"/>
      <c r="O604" s="385"/>
      <c r="P604" s="381"/>
      <c r="Q604" s="381"/>
      <c r="R604" s="381"/>
      <c r="S604" s="399"/>
      <c r="T604" s="415"/>
      <c r="U604" s="399"/>
      <c r="V604" s="389"/>
      <c r="W604" s="380"/>
      <c r="X604" s="379"/>
      <c r="Y604" s="390"/>
      <c r="Z604" s="389"/>
      <c r="AA604" s="389"/>
      <c r="AB604" s="403"/>
    </row>
    <row r="605" spans="1:44" s="404" customFormat="1" ht="24" customHeight="1">
      <c r="A605" s="398"/>
      <c r="B605" s="447"/>
      <c r="C605" s="501"/>
      <c r="D605" s="501"/>
      <c r="E605" s="501"/>
      <c r="F605" s="501"/>
      <c r="G605" s="501"/>
      <c r="H605" s="501"/>
      <c r="I605" s="384"/>
      <c r="J605" s="379"/>
      <c r="K605" s="447"/>
      <c r="L605" s="385"/>
      <c r="M605" s="385"/>
      <c r="N605" s="385"/>
      <c r="O605" s="385"/>
      <c r="P605" s="381"/>
      <c r="Q605" s="381"/>
      <c r="R605" s="381"/>
      <c r="S605" s="399"/>
      <c r="T605" s="415"/>
      <c r="U605" s="399"/>
      <c r="V605" s="389"/>
      <c r="W605" s="380"/>
      <c r="X605" s="379"/>
      <c r="Y605" s="390"/>
      <c r="Z605" s="389"/>
      <c r="AA605" s="389"/>
      <c r="AB605" s="403"/>
    </row>
    <row r="606" spans="1:44" s="404" customFormat="1" ht="24" customHeight="1">
      <c r="A606" s="369">
        <v>1</v>
      </c>
      <c r="B606" s="372" t="s">
        <v>182</v>
      </c>
      <c r="C606" s="501" t="s">
        <v>183</v>
      </c>
      <c r="D606" s="501">
        <v>21.879000000000001</v>
      </c>
      <c r="E606" s="501" t="s">
        <v>534</v>
      </c>
      <c r="F606" s="501"/>
      <c r="G606" s="383"/>
      <c r="H606" s="383"/>
      <c r="I606" s="384"/>
      <c r="J606" s="379"/>
      <c r="K606" s="447"/>
      <c r="L606" s="385">
        <f>IF(RIGHT(S606)="T",(+H606-G606),0)</f>
        <v>0</v>
      </c>
      <c r="M606" s="385">
        <f>IF(RIGHT(S606)="U",(+H606-G606),0)</f>
        <v>0</v>
      </c>
      <c r="N606" s="385">
        <f>IF(RIGHT(S606)="C",(+H606-G606),0)</f>
        <v>0</v>
      </c>
      <c r="O606" s="385">
        <f>IF(RIGHT(S606)="D",(+H606-G606),0)</f>
        <v>0</v>
      </c>
      <c r="P606" s="381"/>
      <c r="Q606" s="381"/>
      <c r="R606" s="381"/>
      <c r="S606" s="387"/>
      <c r="T606" s="388"/>
      <c r="U606" s="399"/>
      <c r="V606" s="389"/>
      <c r="W606" s="380"/>
      <c r="X606" s="379"/>
      <c r="Y606" s="390"/>
      <c r="Z606" s="389"/>
      <c r="AA606" s="389"/>
      <c r="AB606" s="403"/>
    </row>
    <row r="607" spans="1:44" s="404" customFormat="1" ht="24" customHeight="1">
      <c r="A607" s="369"/>
      <c r="B607" s="372"/>
      <c r="C607" s="409"/>
      <c r="D607" s="409"/>
      <c r="E607" s="409"/>
      <c r="F607" s="409"/>
      <c r="G607" s="382"/>
      <c r="H607" s="383"/>
      <c r="I607" s="384"/>
      <c r="J607" s="379"/>
      <c r="K607" s="447"/>
      <c r="L607" s="385">
        <f t="shared" ref="L607:L609" si="621">IF(RIGHT(S607)="T",(+H607-G607),0)</f>
        <v>0</v>
      </c>
      <c r="M607" s="385">
        <f t="shared" ref="M607:M609" si="622">IF(RIGHT(S607)="U",(+H607-G607),0)</f>
        <v>0</v>
      </c>
      <c r="N607" s="385">
        <f t="shared" ref="N607:N609" si="623">IF(RIGHT(S607)="C",(+H607-G607),0)</f>
        <v>0</v>
      </c>
      <c r="O607" s="385">
        <f t="shared" ref="O607:O609" si="624">IF(RIGHT(S607)="D",(+H607-G607),0)</f>
        <v>0</v>
      </c>
      <c r="P607" s="381"/>
      <c r="Q607" s="381"/>
      <c r="R607" s="381"/>
      <c r="S607" s="387"/>
      <c r="T607" s="443"/>
      <c r="U607" s="399"/>
      <c r="V607" s="389"/>
      <c r="W607" s="380"/>
      <c r="X607" s="379"/>
      <c r="Y607" s="390"/>
      <c r="Z607" s="389"/>
      <c r="AA607" s="389"/>
      <c r="AB607" s="403"/>
    </row>
    <row r="608" spans="1:44" s="404" customFormat="1" ht="24" customHeight="1">
      <c r="A608" s="369"/>
      <c r="B608" s="372"/>
      <c r="C608" s="501"/>
      <c r="D608" s="501"/>
      <c r="E608" s="501"/>
      <c r="F608" s="501"/>
      <c r="G608" s="383"/>
      <c r="H608" s="383"/>
      <c r="I608" s="384"/>
      <c r="J608" s="379"/>
      <c r="K608" s="447"/>
      <c r="L608" s="385">
        <f t="shared" si="621"/>
        <v>0</v>
      </c>
      <c r="M608" s="385">
        <f t="shared" si="622"/>
        <v>0</v>
      </c>
      <c r="N608" s="385">
        <f t="shared" si="623"/>
        <v>0</v>
      </c>
      <c r="O608" s="385">
        <f t="shared" si="624"/>
        <v>0</v>
      </c>
      <c r="P608" s="381"/>
      <c r="Q608" s="381"/>
      <c r="R608" s="381"/>
      <c r="S608" s="387"/>
      <c r="T608" s="388"/>
      <c r="U608" s="399"/>
      <c r="V608" s="389"/>
      <c r="W608" s="380"/>
      <c r="X608" s="379"/>
      <c r="Y608" s="390"/>
      <c r="Z608" s="389"/>
      <c r="AA608" s="389"/>
      <c r="AB608" s="403"/>
    </row>
    <row r="609" spans="1:44" ht="30" customHeight="1">
      <c r="A609" s="418"/>
      <c r="B609" s="418"/>
      <c r="C609" s="501"/>
      <c r="D609" s="501"/>
      <c r="E609" s="501"/>
      <c r="F609" s="501" t="s">
        <v>48</v>
      </c>
      <c r="G609" s="383"/>
      <c r="H609" s="383"/>
      <c r="I609" s="384" t="s">
        <v>48</v>
      </c>
      <c r="J609" s="379" t="s">
        <v>48</v>
      </c>
      <c r="K609" s="447"/>
      <c r="L609" s="385">
        <f t="shared" si="621"/>
        <v>0</v>
      </c>
      <c r="M609" s="385">
        <f t="shared" si="622"/>
        <v>0</v>
      </c>
      <c r="N609" s="385">
        <f t="shared" si="623"/>
        <v>0</v>
      </c>
      <c r="O609" s="385">
        <f t="shared" si="624"/>
        <v>0</v>
      </c>
      <c r="P609" s="381"/>
      <c r="Q609" s="381"/>
      <c r="R609" s="381"/>
      <c r="S609" s="387"/>
      <c r="T609" s="388"/>
      <c r="U609" s="406"/>
      <c r="V609" s="399"/>
      <c r="W609" s="399"/>
      <c r="X609" s="399"/>
      <c r="Y609" s="399"/>
      <c r="Z609" s="389"/>
      <c r="AA609" s="399"/>
      <c r="AB609" s="333"/>
      <c r="AC609" s="333"/>
      <c r="AD609" s="333"/>
      <c r="AE609" s="333"/>
      <c r="AF609" s="333"/>
      <c r="AG609" s="333"/>
      <c r="AH609" s="333"/>
      <c r="AI609" s="333"/>
      <c r="AJ609" s="333"/>
      <c r="AK609" s="333"/>
      <c r="AL609" s="333"/>
      <c r="AM609" s="333"/>
      <c r="AN609" s="333"/>
      <c r="AO609" s="333"/>
      <c r="AP609" s="333"/>
      <c r="AQ609" s="333"/>
      <c r="AR609" s="333"/>
    </row>
    <row r="610" spans="1:44" ht="30" customHeight="1">
      <c r="A610" s="398"/>
      <c r="B610" s="447"/>
      <c r="C610" s="498" t="s">
        <v>52</v>
      </c>
      <c r="D610" s="379"/>
      <c r="E610" s="380"/>
      <c r="F610" s="384" t="s">
        <v>48</v>
      </c>
      <c r="G610" s="502"/>
      <c r="H610" s="502"/>
      <c r="I610" s="384" t="s">
        <v>48</v>
      </c>
      <c r="J610" s="379" t="s">
        <v>48</v>
      </c>
      <c r="K610" s="447"/>
      <c r="L610" s="385">
        <f>SUM(L606:L609)</f>
        <v>0</v>
      </c>
      <c r="M610" s="385">
        <f t="shared" ref="M610:O610" si="625">SUM(M606:M609)</f>
        <v>0</v>
      </c>
      <c r="N610" s="385">
        <f t="shared" si="625"/>
        <v>0</v>
      </c>
      <c r="O610" s="385">
        <f t="shared" si="625"/>
        <v>0</v>
      </c>
      <c r="P610" s="381"/>
      <c r="Q610" s="381"/>
      <c r="R610" s="381"/>
      <c r="S610" s="399"/>
      <c r="T610" s="415"/>
      <c r="U610" s="399"/>
      <c r="V610" s="389">
        <f>$AB$11-((N610*24))</f>
        <v>720</v>
      </c>
      <c r="W610" s="380">
        <v>132</v>
      </c>
      <c r="X610" s="503">
        <v>21.879000000000001</v>
      </c>
      <c r="Y610" s="390">
        <f>W610*X610</f>
        <v>2888.0280000000002</v>
      </c>
      <c r="Z610" s="389">
        <f>(Y610*(V610-L610*24))/V610</f>
        <v>2888.0280000000002</v>
      </c>
      <c r="AA610" s="389">
        <f>(Z610/Y610)*100</f>
        <v>100</v>
      </c>
      <c r="AB610" s="333"/>
      <c r="AC610" s="333"/>
      <c r="AD610" s="333"/>
      <c r="AE610" s="333"/>
      <c r="AF610" s="333"/>
      <c r="AG610" s="333"/>
      <c r="AH610" s="333"/>
      <c r="AI610" s="333"/>
      <c r="AJ610" s="333"/>
      <c r="AK610" s="333"/>
      <c r="AL610" s="333"/>
      <c r="AM610" s="333"/>
      <c r="AN610" s="333"/>
      <c r="AO610" s="333"/>
      <c r="AP610" s="333"/>
      <c r="AQ610" s="333"/>
      <c r="AR610" s="333"/>
    </row>
    <row r="611" spans="1:44" ht="30" customHeight="1">
      <c r="A611" s="369">
        <v>2</v>
      </c>
      <c r="B611" s="372" t="s">
        <v>184</v>
      </c>
      <c r="C611" s="416" t="s">
        <v>185</v>
      </c>
      <c r="D611" s="379">
        <v>16.893999999999998</v>
      </c>
      <c r="E611" s="380" t="s">
        <v>534</v>
      </c>
      <c r="F611" s="384" t="s">
        <v>48</v>
      </c>
      <c r="G611" s="449"/>
      <c r="H611" s="449"/>
      <c r="I611" s="384" t="s">
        <v>48</v>
      </c>
      <c r="J611" s="379" t="s">
        <v>48</v>
      </c>
      <c r="K611" s="447"/>
      <c r="L611" s="385">
        <f>IF(RIGHT(S611)="T",(+H611-G611),0)</f>
        <v>0</v>
      </c>
      <c r="M611" s="385">
        <f>IF(RIGHT(S611)="U",(+H611-G611),0)</f>
        <v>0</v>
      </c>
      <c r="N611" s="385">
        <f>IF(RIGHT(S611)="C",(+H611-G611),0)</f>
        <v>0</v>
      </c>
      <c r="O611" s="385">
        <f>IF(RIGHT(S611)="D",(+H611-G611),0)</f>
        <v>0</v>
      </c>
      <c r="P611" s="381"/>
      <c r="Q611" s="381"/>
      <c r="R611" s="381"/>
      <c r="S611" s="362"/>
      <c r="T611" s="471"/>
      <c r="U611" s="406"/>
      <c r="V611" s="399"/>
      <c r="W611" s="399"/>
      <c r="X611" s="399"/>
      <c r="Y611" s="399"/>
      <c r="Z611" s="389"/>
      <c r="AA611" s="399"/>
      <c r="AB611" s="333"/>
      <c r="AC611" s="333"/>
      <c r="AD611" s="333"/>
      <c r="AE611" s="333"/>
      <c r="AF611" s="333"/>
      <c r="AG611" s="333"/>
      <c r="AH611" s="333"/>
      <c r="AI611" s="333"/>
      <c r="AJ611" s="333"/>
      <c r="AK611" s="333"/>
      <c r="AL611" s="333"/>
      <c r="AM611" s="333"/>
      <c r="AN611" s="333"/>
      <c r="AO611" s="333"/>
      <c r="AP611" s="333"/>
      <c r="AQ611" s="333"/>
      <c r="AR611" s="333"/>
    </row>
    <row r="612" spans="1:44" ht="30" customHeight="1">
      <c r="A612" s="398"/>
      <c r="B612" s="447"/>
      <c r="C612" s="498" t="s">
        <v>52</v>
      </c>
      <c r="D612" s="379"/>
      <c r="E612" s="380"/>
      <c r="F612" s="384" t="s">
        <v>48</v>
      </c>
      <c r="G612" s="502"/>
      <c r="H612" s="502"/>
      <c r="I612" s="384" t="s">
        <v>48</v>
      </c>
      <c r="J612" s="379" t="s">
        <v>48</v>
      </c>
      <c r="K612" s="447"/>
      <c r="L612" s="385">
        <f>SUM(L611:L611)</f>
        <v>0</v>
      </c>
      <c r="M612" s="385">
        <f>SUM(M611:M611)</f>
        <v>0</v>
      </c>
      <c r="N612" s="385">
        <f>SUM(N611:N611)</f>
        <v>0</v>
      </c>
      <c r="O612" s="385">
        <f>SUM(O611:O611)</f>
        <v>0</v>
      </c>
      <c r="P612" s="381"/>
      <c r="Q612" s="381"/>
      <c r="R612" s="381"/>
      <c r="S612" s="399"/>
      <c r="T612" s="415"/>
      <c r="U612" s="399"/>
      <c r="V612" s="389">
        <f>$AB$11-((N612*24))</f>
        <v>720</v>
      </c>
      <c r="W612" s="380">
        <v>132</v>
      </c>
      <c r="X612" s="379">
        <v>16.893999999999998</v>
      </c>
      <c r="Y612" s="390">
        <f>W612*X612</f>
        <v>2230.0079999999998</v>
      </c>
      <c r="Z612" s="389">
        <f>(Y612*(V612-L612*24))/V612</f>
        <v>2230.0079999999998</v>
      </c>
      <c r="AA612" s="389">
        <f>(Z612/Y612)*100</f>
        <v>100</v>
      </c>
      <c r="AB612" s="333"/>
      <c r="AC612" s="333"/>
      <c r="AD612" s="333"/>
      <c r="AE612" s="333"/>
      <c r="AF612" s="333"/>
      <c r="AG612" s="333"/>
      <c r="AH612" s="333"/>
      <c r="AI612" s="333"/>
      <c r="AJ612" s="333"/>
      <c r="AK612" s="333"/>
      <c r="AL612" s="333"/>
      <c r="AM612" s="333"/>
      <c r="AN612" s="333"/>
      <c r="AO612" s="333"/>
      <c r="AP612" s="333"/>
      <c r="AQ612" s="333"/>
      <c r="AR612" s="333"/>
    </row>
    <row r="613" spans="1:44" s="403" customFormat="1" ht="30" customHeight="1">
      <c r="A613" s="405">
        <v>3</v>
      </c>
      <c r="B613" s="372" t="s">
        <v>186</v>
      </c>
      <c r="C613" s="416" t="s">
        <v>187</v>
      </c>
      <c r="D613" s="379">
        <v>3</v>
      </c>
      <c r="E613" s="380" t="s">
        <v>534</v>
      </c>
      <c r="F613" s="384" t="s">
        <v>48</v>
      </c>
      <c r="G613" s="121">
        <v>43193.494444444441</v>
      </c>
      <c r="H613" s="121">
        <v>43193.65</v>
      </c>
      <c r="I613" s="384" t="s">
        <v>48</v>
      </c>
      <c r="J613" s="379" t="s">
        <v>48</v>
      </c>
      <c r="K613" s="447"/>
      <c r="L613" s="385">
        <f>IF(RIGHT(S613)="T",(+H613-G613),0)</f>
        <v>0</v>
      </c>
      <c r="M613" s="385">
        <f>IF(RIGHT(S613)="U",(+H613-G613),0)</f>
        <v>0</v>
      </c>
      <c r="N613" s="385">
        <f>IF(RIGHT(S613)="C",(+H613-G613),0)</f>
        <v>0</v>
      </c>
      <c r="O613" s="385">
        <f>IF(RIGHT(S613)="D",(+H613-G613),0)</f>
        <v>0.15555555556056788</v>
      </c>
      <c r="P613" s="381"/>
      <c r="Q613" s="381"/>
      <c r="R613" s="381"/>
      <c r="S613" s="121" t="s">
        <v>1108</v>
      </c>
      <c r="T613" s="442" t="s">
        <v>1323</v>
      </c>
      <c r="U613" s="406"/>
      <c r="V613" s="399"/>
      <c r="W613" s="399"/>
      <c r="X613" s="399"/>
      <c r="Y613" s="399"/>
      <c r="Z613" s="389"/>
      <c r="AA613" s="399"/>
    </row>
    <row r="614" spans="1:44" s="403" customFormat="1" ht="30" customHeight="1">
      <c r="A614" s="405"/>
      <c r="B614" s="372"/>
      <c r="C614" s="416"/>
      <c r="D614" s="379"/>
      <c r="E614" s="380"/>
      <c r="F614" s="384"/>
      <c r="G614" s="383"/>
      <c r="H614" s="383"/>
      <c r="I614" s="384"/>
      <c r="J614" s="379"/>
      <c r="K614" s="447"/>
      <c r="L614" s="385">
        <f t="shared" ref="L614:L617" si="626">IF(RIGHT(S614)="T",(+H614-G614),0)</f>
        <v>0</v>
      </c>
      <c r="M614" s="385">
        <f t="shared" ref="M614:M617" si="627">IF(RIGHT(S614)="U",(+H614-G614),0)</f>
        <v>0</v>
      </c>
      <c r="N614" s="385">
        <f t="shared" ref="N614:N617" si="628">IF(RIGHT(S614)="C",(+H614-G614),0)</f>
        <v>0</v>
      </c>
      <c r="O614" s="385">
        <f t="shared" ref="O614:O617" si="629">IF(RIGHT(S614)="D",(+H614-G614),0)</f>
        <v>0</v>
      </c>
      <c r="P614" s="381"/>
      <c r="Q614" s="381"/>
      <c r="R614" s="381"/>
      <c r="S614" s="387"/>
      <c r="T614" s="388"/>
      <c r="U614" s="406"/>
      <c r="V614" s="399"/>
      <c r="W614" s="399"/>
      <c r="X614" s="399"/>
      <c r="Y614" s="399"/>
      <c r="Z614" s="389"/>
      <c r="AA614" s="399"/>
    </row>
    <row r="615" spans="1:44" s="403" customFormat="1" ht="30" customHeight="1">
      <c r="A615" s="405"/>
      <c r="B615" s="372"/>
      <c r="C615" s="416"/>
      <c r="D615" s="379"/>
      <c r="E615" s="380"/>
      <c r="F615" s="384"/>
      <c r="G615" s="382"/>
      <c r="H615" s="382"/>
      <c r="I615" s="384"/>
      <c r="J615" s="379"/>
      <c r="K615" s="447"/>
      <c r="L615" s="385">
        <f t="shared" si="626"/>
        <v>0</v>
      </c>
      <c r="M615" s="385">
        <f t="shared" si="627"/>
        <v>0</v>
      </c>
      <c r="N615" s="385">
        <f t="shared" si="628"/>
        <v>0</v>
      </c>
      <c r="O615" s="385">
        <f t="shared" si="629"/>
        <v>0</v>
      </c>
      <c r="P615" s="381"/>
      <c r="Q615" s="381"/>
      <c r="R615" s="381"/>
      <c r="S615" s="387"/>
      <c r="T615" s="388"/>
      <c r="U615" s="406"/>
      <c r="V615" s="399"/>
      <c r="W615" s="399"/>
      <c r="X615" s="399"/>
      <c r="Y615" s="399"/>
      <c r="Z615" s="389"/>
      <c r="AA615" s="399"/>
    </row>
    <row r="616" spans="1:44" s="403" customFormat="1" ht="30" customHeight="1">
      <c r="A616" s="405"/>
      <c r="B616" s="372"/>
      <c r="C616" s="416"/>
      <c r="D616" s="379"/>
      <c r="E616" s="380"/>
      <c r="F616" s="384"/>
      <c r="G616" s="383"/>
      <c r="H616" s="383"/>
      <c r="I616" s="384"/>
      <c r="J616" s="379"/>
      <c r="K616" s="447"/>
      <c r="L616" s="385">
        <f t="shared" si="626"/>
        <v>0</v>
      </c>
      <c r="M616" s="385">
        <f t="shared" si="627"/>
        <v>0</v>
      </c>
      <c r="N616" s="385">
        <f t="shared" si="628"/>
        <v>0</v>
      </c>
      <c r="O616" s="385">
        <f t="shared" si="629"/>
        <v>0</v>
      </c>
      <c r="P616" s="381"/>
      <c r="Q616" s="381"/>
      <c r="R616" s="381"/>
      <c r="S616" s="382"/>
      <c r="T616" s="417"/>
      <c r="U616" s="406"/>
      <c r="V616" s="399"/>
      <c r="W616" s="399"/>
      <c r="X616" s="399"/>
      <c r="Y616" s="399"/>
      <c r="Z616" s="389"/>
      <c r="AA616" s="399"/>
    </row>
    <row r="617" spans="1:44" s="403" customFormat="1" ht="30" customHeight="1">
      <c r="A617" s="504"/>
      <c r="B617" s="372"/>
      <c r="C617" s="416"/>
      <c r="D617" s="379"/>
      <c r="E617" s="380"/>
      <c r="F617" s="384"/>
      <c r="G617" s="382"/>
      <c r="H617" s="382"/>
      <c r="I617" s="384"/>
      <c r="J617" s="379"/>
      <c r="K617" s="447"/>
      <c r="L617" s="385">
        <f t="shared" si="626"/>
        <v>0</v>
      </c>
      <c r="M617" s="385">
        <f t="shared" si="627"/>
        <v>0</v>
      </c>
      <c r="N617" s="385">
        <f t="shared" si="628"/>
        <v>0</v>
      </c>
      <c r="O617" s="385">
        <f t="shared" si="629"/>
        <v>0</v>
      </c>
      <c r="P617" s="381"/>
      <c r="Q617" s="381"/>
      <c r="R617" s="381"/>
      <c r="S617" s="387"/>
      <c r="T617" s="388"/>
      <c r="U617" s="406"/>
      <c r="V617" s="399"/>
      <c r="W617" s="399"/>
      <c r="X617" s="399"/>
      <c r="Y617" s="399"/>
      <c r="Z617" s="389"/>
      <c r="AA617" s="399"/>
    </row>
    <row r="618" spans="1:44" s="404" customFormat="1" ht="30" customHeight="1">
      <c r="A618" s="398"/>
      <c r="B618" s="447"/>
      <c r="C618" s="498" t="s">
        <v>52</v>
      </c>
      <c r="D618" s="379"/>
      <c r="E618" s="380"/>
      <c r="F618" s="384" t="s">
        <v>48</v>
      </c>
      <c r="G618" s="413"/>
      <c r="H618" s="413"/>
      <c r="I618" s="384" t="s">
        <v>48</v>
      </c>
      <c r="J618" s="379" t="s">
        <v>48</v>
      </c>
      <c r="K618" s="447"/>
      <c r="L618" s="385">
        <f>SUM(L613:L617)</f>
        <v>0</v>
      </c>
      <c r="M618" s="385">
        <f t="shared" ref="M618:O618" si="630">SUM(M613:M617)</f>
        <v>0</v>
      </c>
      <c r="N618" s="385">
        <f t="shared" si="630"/>
        <v>0</v>
      </c>
      <c r="O618" s="385">
        <f t="shared" si="630"/>
        <v>0.15555555556056788</v>
      </c>
      <c r="P618" s="381"/>
      <c r="Q618" s="381"/>
      <c r="R618" s="381"/>
      <c r="S618" s="399"/>
      <c r="T618" s="415"/>
      <c r="U618" s="399"/>
      <c r="V618" s="389">
        <f>$AB$11-((N618*24))</f>
        <v>720</v>
      </c>
      <c r="W618" s="380">
        <v>132</v>
      </c>
      <c r="X618" s="379">
        <v>3</v>
      </c>
      <c r="Y618" s="390">
        <f>W618*X618</f>
        <v>396</v>
      </c>
      <c r="Z618" s="389">
        <f>(Y618*(V618-L618*24))/V618</f>
        <v>396</v>
      </c>
      <c r="AA618" s="389">
        <f>(Z618/Y618)*100</f>
        <v>100</v>
      </c>
      <c r="AB618" s="403"/>
    </row>
    <row r="619" spans="1:44" ht="30.75" customHeight="1">
      <c r="A619" s="369">
        <v>4</v>
      </c>
      <c r="B619" s="372" t="s">
        <v>188</v>
      </c>
      <c r="C619" s="416" t="s">
        <v>189</v>
      </c>
      <c r="D619" s="379">
        <v>3</v>
      </c>
      <c r="E619" s="380" t="s">
        <v>534</v>
      </c>
      <c r="F619" s="384" t="s">
        <v>48</v>
      </c>
      <c r="G619" s="382"/>
      <c r="H619" s="382"/>
      <c r="I619" s="384"/>
      <c r="J619" s="379"/>
      <c r="K619" s="447"/>
      <c r="L619" s="385">
        <f t="shared" ref="L619" si="631">IF(RIGHT(S619)="T",(+H619-G619),0)</f>
        <v>0</v>
      </c>
      <c r="M619" s="385">
        <f t="shared" ref="M619" si="632">IF(RIGHT(S619)="U",(+H619-G619),0)</f>
        <v>0</v>
      </c>
      <c r="N619" s="385">
        <f t="shared" ref="N619" si="633">IF(RIGHT(S619)="C",(+H619-G619),0)</f>
        <v>0</v>
      </c>
      <c r="O619" s="385">
        <f t="shared" ref="O619" si="634">IF(RIGHT(S619)="D",(+H619-G619),0)</f>
        <v>0</v>
      </c>
      <c r="P619" s="505"/>
      <c r="Q619" s="505"/>
      <c r="R619" s="505"/>
      <c r="S619" s="387"/>
      <c r="T619" s="388"/>
      <c r="U619" s="505"/>
      <c r="V619" s="389"/>
      <c r="W619" s="380"/>
      <c r="X619" s="379"/>
      <c r="Y619" s="390"/>
      <c r="Z619" s="389"/>
      <c r="AA619" s="389"/>
      <c r="AB619" s="333"/>
      <c r="AC619" s="333"/>
      <c r="AD619" s="333"/>
      <c r="AE619" s="333"/>
    </row>
    <row r="620" spans="1:44" ht="30.75" customHeight="1">
      <c r="A620" s="369"/>
      <c r="B620" s="372"/>
      <c r="C620" s="416"/>
      <c r="D620" s="379"/>
      <c r="E620" s="380"/>
      <c r="F620" s="384"/>
      <c r="G620" s="383"/>
      <c r="H620" s="383"/>
      <c r="I620" s="384"/>
      <c r="J620" s="379"/>
      <c r="K620" s="447"/>
      <c r="L620" s="385">
        <f t="shared" ref="L620:L622" si="635">IF(RIGHT(S620)="T",(+H620-G620),0)</f>
        <v>0</v>
      </c>
      <c r="M620" s="385">
        <f t="shared" ref="M620:M622" si="636">IF(RIGHT(S620)="U",(+H620-G620),0)</f>
        <v>0</v>
      </c>
      <c r="N620" s="385">
        <f t="shared" ref="N620:N622" si="637">IF(RIGHT(S620)="C",(+H620-G620),0)</f>
        <v>0</v>
      </c>
      <c r="O620" s="385">
        <f t="shared" ref="O620:O622" si="638">IF(RIGHT(S620)="D",(+H620-G620),0)</f>
        <v>0</v>
      </c>
      <c r="P620" s="505"/>
      <c r="Q620" s="505"/>
      <c r="R620" s="505"/>
      <c r="S620" s="387"/>
      <c r="T620" s="388"/>
      <c r="U620" s="505"/>
      <c r="V620" s="389"/>
      <c r="W620" s="380"/>
      <c r="X620" s="379"/>
      <c r="Y620" s="390"/>
      <c r="Z620" s="389"/>
      <c r="AA620" s="389"/>
      <c r="AB620" s="333"/>
      <c r="AC620" s="333"/>
      <c r="AD620" s="333"/>
      <c r="AE620" s="333"/>
    </row>
    <row r="621" spans="1:44" ht="30.75" customHeight="1">
      <c r="A621" s="369"/>
      <c r="B621" s="372"/>
      <c r="C621" s="416"/>
      <c r="D621" s="379"/>
      <c r="E621" s="380"/>
      <c r="F621" s="384"/>
      <c r="G621" s="383"/>
      <c r="H621" s="383"/>
      <c r="I621" s="384"/>
      <c r="J621" s="379"/>
      <c r="K621" s="447"/>
      <c r="L621" s="385">
        <f t="shared" si="635"/>
        <v>0</v>
      </c>
      <c r="M621" s="385">
        <f t="shared" si="636"/>
        <v>0</v>
      </c>
      <c r="N621" s="385">
        <f t="shared" si="637"/>
        <v>0</v>
      </c>
      <c r="O621" s="385">
        <f t="shared" si="638"/>
        <v>0</v>
      </c>
      <c r="P621" s="505"/>
      <c r="Q621" s="505"/>
      <c r="R621" s="505"/>
      <c r="S621" s="382"/>
      <c r="T621" s="417"/>
      <c r="U621" s="505"/>
      <c r="V621" s="389"/>
      <c r="W621" s="380"/>
      <c r="X621" s="379"/>
      <c r="Y621" s="390"/>
      <c r="Z621" s="389"/>
      <c r="AA621" s="389"/>
      <c r="AB621" s="333"/>
      <c r="AC621" s="333"/>
      <c r="AD621" s="333"/>
      <c r="AE621" s="333"/>
    </row>
    <row r="622" spans="1:44" ht="30.75" customHeight="1">
      <c r="A622" s="369"/>
      <c r="B622" s="372"/>
      <c r="C622" s="416"/>
      <c r="D622" s="379"/>
      <c r="E622" s="380"/>
      <c r="F622" s="384" t="s">
        <v>48</v>
      </c>
      <c r="G622" s="392"/>
      <c r="H622" s="392"/>
      <c r="I622" s="384"/>
      <c r="J622" s="379"/>
      <c r="K622" s="447"/>
      <c r="L622" s="385">
        <f t="shared" si="635"/>
        <v>0</v>
      </c>
      <c r="M622" s="385">
        <f t="shared" si="636"/>
        <v>0</v>
      </c>
      <c r="N622" s="385">
        <f t="shared" si="637"/>
        <v>0</v>
      </c>
      <c r="O622" s="385">
        <f t="shared" si="638"/>
        <v>0</v>
      </c>
      <c r="P622" s="505"/>
      <c r="Q622" s="505"/>
      <c r="R622" s="505"/>
      <c r="S622" s="393"/>
      <c r="T622" s="407"/>
      <c r="U622" s="505"/>
      <c r="V622" s="389"/>
      <c r="W622" s="380"/>
      <c r="X622" s="379"/>
      <c r="Y622" s="390"/>
      <c r="Z622" s="389"/>
      <c r="AA622" s="389"/>
      <c r="AB622" s="333"/>
      <c r="AC622" s="333"/>
      <c r="AD622" s="333"/>
      <c r="AE622" s="333"/>
    </row>
    <row r="623" spans="1:44" s="404" customFormat="1" ht="30" customHeight="1">
      <c r="A623" s="398"/>
      <c r="B623" s="447"/>
      <c r="C623" s="498" t="s">
        <v>52</v>
      </c>
      <c r="D623" s="379"/>
      <c r="E623" s="380"/>
      <c r="F623" s="384" t="s">
        <v>48</v>
      </c>
      <c r="G623" s="502"/>
      <c r="H623" s="502"/>
      <c r="I623" s="384" t="s">
        <v>48</v>
      </c>
      <c r="J623" s="379" t="s">
        <v>48</v>
      </c>
      <c r="K623" s="447"/>
      <c r="L623" s="385">
        <f>SUM(L619:L622)</f>
        <v>0</v>
      </c>
      <c r="M623" s="385">
        <f>SUM(M619:M622)</f>
        <v>0</v>
      </c>
      <c r="N623" s="385">
        <f>SUM(N619:N622)</f>
        <v>0</v>
      </c>
      <c r="O623" s="385">
        <f>SUM(O619:O622)</f>
        <v>0</v>
      </c>
      <c r="P623" s="385"/>
      <c r="Q623" s="385"/>
      <c r="R623" s="385"/>
      <c r="S623" s="399"/>
      <c r="T623" s="415"/>
      <c r="U623" s="399"/>
      <c r="V623" s="389">
        <f>$AB$11-((N623*24))</f>
        <v>720</v>
      </c>
      <c r="W623" s="380">
        <v>132</v>
      </c>
      <c r="X623" s="379">
        <v>3</v>
      </c>
      <c r="Y623" s="390">
        <f>W623*X623</f>
        <v>396</v>
      </c>
      <c r="Z623" s="389">
        <f>(Y623*(V623-L623*24))/V623</f>
        <v>396</v>
      </c>
      <c r="AA623" s="389">
        <f>(Z623/Y623)*100</f>
        <v>100</v>
      </c>
      <c r="AB623" s="403"/>
    </row>
    <row r="624" spans="1:44" ht="31.5" customHeight="1">
      <c r="A624" s="369">
        <v>5</v>
      </c>
      <c r="B624" s="372" t="s">
        <v>191</v>
      </c>
      <c r="C624" s="506" t="s">
        <v>192</v>
      </c>
      <c r="D624" s="379">
        <v>182.17599999999999</v>
      </c>
      <c r="E624" s="380" t="s">
        <v>534</v>
      </c>
      <c r="F624" s="381" t="s">
        <v>48</v>
      </c>
      <c r="G624" s="121">
        <v>43215.417361111111</v>
      </c>
      <c r="H624" s="121">
        <v>43215.751388888886</v>
      </c>
      <c r="I624" s="507"/>
      <c r="J624" s="507"/>
      <c r="K624" s="507"/>
      <c r="L624" s="385">
        <f>IF(RIGHT(S624)="T",(+H624-G624),0)</f>
        <v>0.33402777777519077</v>
      </c>
      <c r="M624" s="385">
        <f>IF(RIGHT(S624)="U",(+H624-G624),0)</f>
        <v>0</v>
      </c>
      <c r="N624" s="385">
        <f>IF(RIGHT(S624)="C",(+H624-G624),0)</f>
        <v>0</v>
      </c>
      <c r="O624" s="385">
        <f>IF(RIGHT(S624)="D",(+H624-G624),0)</f>
        <v>0</v>
      </c>
      <c r="P624" s="386"/>
      <c r="Q624" s="386"/>
      <c r="R624" s="386"/>
      <c r="S624" s="11" t="s">
        <v>1093</v>
      </c>
      <c r="T624" s="138" t="s">
        <v>1326</v>
      </c>
      <c r="U624" s="386"/>
      <c r="V624" s="389"/>
      <c r="W624" s="380"/>
      <c r="X624" s="379"/>
      <c r="Y624" s="390"/>
      <c r="Z624" s="389"/>
      <c r="AA624" s="389"/>
      <c r="AB624" s="333"/>
      <c r="AC624" s="333"/>
      <c r="AD624" s="333"/>
      <c r="AE624" s="333"/>
      <c r="AF624" s="508"/>
      <c r="AG624" s="508"/>
      <c r="AH624" s="508"/>
      <c r="AI624" s="508"/>
      <c r="AJ624" s="508"/>
      <c r="AK624" s="508"/>
      <c r="AL624" s="508"/>
      <c r="AM624" s="508"/>
      <c r="AN624" s="508"/>
      <c r="AO624" s="508"/>
      <c r="AP624" s="508"/>
      <c r="AQ624" s="508"/>
      <c r="AR624" s="508"/>
    </row>
    <row r="625" spans="1:44" ht="30" customHeight="1">
      <c r="A625" s="369"/>
      <c r="B625" s="372"/>
      <c r="C625" s="506"/>
      <c r="D625" s="379"/>
      <c r="E625" s="380"/>
      <c r="F625" s="381"/>
      <c r="G625" s="449"/>
      <c r="H625" s="449"/>
      <c r="I625" s="507"/>
      <c r="J625" s="507"/>
      <c r="K625" s="507"/>
      <c r="L625" s="385">
        <f>IF(RIGHT(S625)="T",(+H625-G625),0)</f>
        <v>0</v>
      </c>
      <c r="M625" s="385">
        <f>IF(RIGHT(S625)="U",(+H625-G625),0)</f>
        <v>0</v>
      </c>
      <c r="N625" s="385">
        <f>IF(RIGHT(S625)="C",(+H625-G625),0)</f>
        <v>0</v>
      </c>
      <c r="O625" s="385">
        <f>IF(RIGHT(S625)="D",(+H625-G625),0)</f>
        <v>0</v>
      </c>
      <c r="P625" s="386"/>
      <c r="Q625" s="386"/>
      <c r="R625" s="386"/>
      <c r="S625" s="362"/>
      <c r="T625" s="509"/>
      <c r="U625" s="386"/>
      <c r="V625" s="389"/>
      <c r="W625" s="380"/>
      <c r="X625" s="379"/>
      <c r="Y625" s="390"/>
      <c r="Z625" s="389"/>
      <c r="AA625" s="389"/>
      <c r="AB625" s="333"/>
      <c r="AC625" s="333"/>
      <c r="AD625" s="333"/>
      <c r="AE625" s="333"/>
      <c r="AF625" s="508"/>
      <c r="AG625" s="508"/>
      <c r="AH625" s="508"/>
      <c r="AI625" s="508"/>
      <c r="AJ625" s="508"/>
      <c r="AK625" s="508"/>
      <c r="AL625" s="508"/>
      <c r="AM625" s="508"/>
      <c r="AN625" s="508"/>
      <c r="AO625" s="508"/>
      <c r="AP625" s="508"/>
      <c r="AQ625" s="508"/>
      <c r="AR625" s="508"/>
    </row>
    <row r="626" spans="1:44" s="404" customFormat="1" ht="30" customHeight="1">
      <c r="A626" s="398"/>
      <c r="B626" s="399"/>
      <c r="C626" s="400" t="s">
        <v>52</v>
      </c>
      <c r="D626" s="399"/>
      <c r="E626" s="380"/>
      <c r="F626" s="381" t="s">
        <v>48</v>
      </c>
      <c r="G626" s="401"/>
      <c r="H626" s="401"/>
      <c r="I626" s="381" t="s">
        <v>48</v>
      </c>
      <c r="J626" s="381" t="s">
        <v>48</v>
      </c>
      <c r="K626" s="381" t="s">
        <v>48</v>
      </c>
      <c r="L626" s="385">
        <f t="shared" ref="L626:O626" si="639">SUM(L624:L625)</f>
        <v>0.33402777777519077</v>
      </c>
      <c r="M626" s="385">
        <f t="shared" si="639"/>
        <v>0</v>
      </c>
      <c r="N626" s="385">
        <f t="shared" si="639"/>
        <v>0</v>
      </c>
      <c r="O626" s="385">
        <f t="shared" si="639"/>
        <v>0</v>
      </c>
      <c r="P626" s="385"/>
      <c r="Q626" s="385"/>
      <c r="R626" s="385"/>
      <c r="S626" s="399"/>
      <c r="T626" s="415"/>
      <c r="U626" s="399"/>
      <c r="V626" s="389">
        <f t="shared" ref="V626" si="640">$AB$11-((N626*24))</f>
        <v>720</v>
      </c>
      <c r="W626" s="380">
        <v>132</v>
      </c>
      <c r="X626" s="379">
        <v>182.17599999999999</v>
      </c>
      <c r="Y626" s="390">
        <f t="shared" ref="Y626" si="641">W626*X626</f>
        <v>24047.232</v>
      </c>
      <c r="Z626" s="389">
        <f t="shared" ref="Z626" si="642">(Y626*(V626-L626*24))/V626</f>
        <v>23779.483884446519</v>
      </c>
      <c r="AA626" s="389">
        <f t="shared" ref="AA626" si="643">(Z626/Y626)*100</f>
        <v>98.886574074082702</v>
      </c>
      <c r="AB626" s="403"/>
    </row>
    <row r="627" spans="1:44" ht="30" customHeight="1">
      <c r="A627" s="369">
        <v>6</v>
      </c>
      <c r="B627" s="372" t="s">
        <v>193</v>
      </c>
      <c r="C627" s="506" t="s">
        <v>194</v>
      </c>
      <c r="D627" s="379">
        <v>182.17599999999999</v>
      </c>
      <c r="E627" s="380" t="s">
        <v>534</v>
      </c>
      <c r="F627" s="381" t="s">
        <v>48</v>
      </c>
      <c r="G627" s="457"/>
      <c r="H627" s="457"/>
      <c r="I627" s="507"/>
      <c r="J627" s="507"/>
      <c r="K627" s="507"/>
      <c r="L627" s="385">
        <f>IF(RIGHT(S627)="T",(+H627-G627),0)</f>
        <v>0</v>
      </c>
      <c r="M627" s="385">
        <f>IF(RIGHT(S627)="U",(+H627-G627),0)</f>
        <v>0</v>
      </c>
      <c r="N627" s="385">
        <f>IF(RIGHT(S627)="C",(+H627-G627),0)</f>
        <v>0</v>
      </c>
      <c r="O627" s="385">
        <f>IF(RIGHT(S627)="D",(+H627-G627),0)</f>
        <v>0</v>
      </c>
      <c r="P627" s="386"/>
      <c r="Q627" s="386"/>
      <c r="R627" s="386"/>
      <c r="S627" s="393"/>
      <c r="T627" s="407"/>
      <c r="U627" s="386"/>
      <c r="V627" s="389"/>
      <c r="W627" s="380"/>
      <c r="X627" s="379"/>
      <c r="Y627" s="390"/>
      <c r="Z627" s="389"/>
      <c r="AA627" s="389"/>
      <c r="AB627" s="333"/>
      <c r="AC627" s="333"/>
      <c r="AD627" s="333"/>
      <c r="AE627" s="333"/>
      <c r="AF627" s="332"/>
      <c r="AG627" s="332"/>
      <c r="AH627" s="332"/>
      <c r="AI627" s="332"/>
      <c r="AJ627" s="332"/>
      <c r="AK627" s="332"/>
      <c r="AL627" s="332"/>
      <c r="AM627" s="332"/>
      <c r="AN627" s="332"/>
      <c r="AO627" s="332"/>
      <c r="AP627" s="332"/>
      <c r="AQ627" s="332"/>
      <c r="AR627" s="332"/>
    </row>
    <row r="628" spans="1:44" ht="30" customHeight="1">
      <c r="A628" s="369"/>
      <c r="B628" s="372"/>
      <c r="C628" s="506"/>
      <c r="D628" s="379"/>
      <c r="E628" s="380"/>
      <c r="F628" s="381"/>
      <c r="G628" s="449"/>
      <c r="H628" s="449"/>
      <c r="I628" s="507"/>
      <c r="J628" s="507"/>
      <c r="K628" s="507"/>
      <c r="L628" s="385">
        <f>IF(RIGHT(S628)="T",(+H628-G628),0)</f>
        <v>0</v>
      </c>
      <c r="M628" s="385">
        <f>IF(RIGHT(S628)="U",(+H628-G628),0)</f>
        <v>0</v>
      </c>
      <c r="N628" s="385">
        <f>IF(RIGHT(S628)="C",(+H628-G628),0)</f>
        <v>0</v>
      </c>
      <c r="O628" s="385">
        <f>IF(RIGHT(S628)="D",(+H628-G628),0)</f>
        <v>0</v>
      </c>
      <c r="P628" s="386"/>
      <c r="Q628" s="386"/>
      <c r="R628" s="386"/>
      <c r="S628" s="488"/>
      <c r="T628" s="471"/>
      <c r="U628" s="386"/>
      <c r="V628" s="389"/>
      <c r="W628" s="380"/>
      <c r="X628" s="379"/>
      <c r="Y628" s="390"/>
      <c r="Z628" s="389"/>
      <c r="AA628" s="389"/>
      <c r="AB628" s="333"/>
      <c r="AC628" s="333"/>
      <c r="AD628" s="333"/>
      <c r="AE628" s="333"/>
      <c r="AF628" s="332"/>
      <c r="AG628" s="332"/>
      <c r="AH628" s="332"/>
      <c r="AI628" s="332"/>
      <c r="AJ628" s="332"/>
      <c r="AK628" s="332"/>
      <c r="AL628" s="332"/>
      <c r="AM628" s="332"/>
      <c r="AN628" s="332"/>
      <c r="AO628" s="332"/>
      <c r="AP628" s="332"/>
      <c r="AQ628" s="332"/>
      <c r="AR628" s="332"/>
    </row>
    <row r="629" spans="1:44" s="404" customFormat="1" ht="30" customHeight="1">
      <c r="A629" s="398"/>
      <c r="B629" s="399"/>
      <c r="C629" s="400" t="s">
        <v>52</v>
      </c>
      <c r="D629" s="399"/>
      <c r="E629" s="380"/>
      <c r="F629" s="381" t="s">
        <v>48</v>
      </c>
      <c r="G629" s="401"/>
      <c r="H629" s="401"/>
      <c r="I629" s="381" t="s">
        <v>48</v>
      </c>
      <c r="J629" s="381" t="s">
        <v>48</v>
      </c>
      <c r="K629" s="384"/>
      <c r="L629" s="385">
        <f>SUM(L627:L628)</f>
        <v>0</v>
      </c>
      <c r="M629" s="385">
        <f>SUM(M627:M628)</f>
        <v>0</v>
      </c>
      <c r="N629" s="385">
        <f>SUM(N627:N628)</f>
        <v>0</v>
      </c>
      <c r="O629" s="385">
        <f>SUM(O627:O628)</f>
        <v>0</v>
      </c>
      <c r="P629" s="381"/>
      <c r="Q629" s="381"/>
      <c r="R629" s="381"/>
      <c r="S629" s="399"/>
      <c r="T629" s="415"/>
      <c r="U629" s="399"/>
      <c r="V629" s="389">
        <f t="shared" ref="V629" si="644">$AB$11-((N629*24))</f>
        <v>720</v>
      </c>
      <c r="W629" s="380">
        <v>132</v>
      </c>
      <c r="X629" s="379">
        <v>182.17599999999999</v>
      </c>
      <c r="Y629" s="390">
        <f t="shared" ref="Y629" si="645">W629*X629</f>
        <v>24047.232</v>
      </c>
      <c r="Z629" s="389">
        <f t="shared" ref="Z629" si="646">(Y629*(V629-L629*24))/V629</f>
        <v>24047.232</v>
      </c>
      <c r="AA629" s="389">
        <f t="shared" ref="AA629" si="647">(Z629/Y629)*100</f>
        <v>100</v>
      </c>
      <c r="AB629" s="403"/>
    </row>
    <row r="630" spans="1:44" s="404" customFormat="1" ht="33.75" customHeight="1">
      <c r="A630" s="405">
        <v>7</v>
      </c>
      <c r="B630" s="510" t="s">
        <v>195</v>
      </c>
      <c r="C630" s="400" t="s">
        <v>196</v>
      </c>
      <c r="D630" s="379">
        <v>234.59</v>
      </c>
      <c r="E630" s="380" t="s">
        <v>534</v>
      </c>
      <c r="F630" s="381" t="s">
        <v>48</v>
      </c>
      <c r="G630" s="121">
        <v>43196.948611111111</v>
      </c>
      <c r="H630" s="121">
        <v>43196.977083333331</v>
      </c>
      <c r="I630" s="381" t="s">
        <v>48</v>
      </c>
      <c r="J630" s="381" t="s">
        <v>48</v>
      </c>
      <c r="K630" s="384"/>
      <c r="L630" s="385">
        <f>IF(RIGHT(S630)="T",(+H630-G630),0)</f>
        <v>0</v>
      </c>
      <c r="M630" s="385">
        <f>IF(RIGHT(S630)="U",(+H630-G630),0)</f>
        <v>0</v>
      </c>
      <c r="N630" s="385">
        <f>IF(RIGHT(S630)="C",(+H630-G630),0)</f>
        <v>2.8472222220443655E-2</v>
      </c>
      <c r="O630" s="385">
        <f>IF(RIGHT(S630)="D",(+H630-G630),0)</f>
        <v>0</v>
      </c>
      <c r="P630" s="381"/>
      <c r="Q630" s="381"/>
      <c r="R630" s="381"/>
      <c r="S630" s="121" t="s">
        <v>1109</v>
      </c>
      <c r="T630" s="442" t="s">
        <v>1327</v>
      </c>
      <c r="U630" s="511"/>
      <c r="V630" s="389"/>
      <c r="W630" s="389"/>
      <c r="X630" s="389"/>
      <c r="Y630" s="389"/>
      <c r="Z630" s="389"/>
      <c r="AA630" s="389"/>
      <c r="AB630" s="403"/>
    </row>
    <row r="631" spans="1:44" s="404" customFormat="1" ht="33.75" customHeight="1">
      <c r="A631" s="405"/>
      <c r="B631" s="510"/>
      <c r="C631" s="400"/>
      <c r="D631" s="379"/>
      <c r="E631" s="380"/>
      <c r="F631" s="381"/>
      <c r="G631" s="121">
        <v>43201.227083333331</v>
      </c>
      <c r="H631" s="121">
        <v>43201.732638888891</v>
      </c>
      <c r="I631" s="381"/>
      <c r="J631" s="381"/>
      <c r="K631" s="384"/>
      <c r="L631" s="385">
        <f t="shared" ref="L631:L637" si="648">IF(RIGHT(S631)="T",(+H631-G631),0)</f>
        <v>0</v>
      </c>
      <c r="M631" s="385">
        <f t="shared" ref="M631:M637" si="649">IF(RIGHT(S631)="U",(+H631-G631),0)</f>
        <v>0</v>
      </c>
      <c r="N631" s="385">
        <f t="shared" ref="N631:N637" si="650">IF(RIGHT(S631)="C",(+H631-G631),0)</f>
        <v>0.50555555555911269</v>
      </c>
      <c r="O631" s="385">
        <f t="shared" ref="O631:O637" si="651">IF(RIGHT(S631)="D",(+H631-G631),0)</f>
        <v>0</v>
      </c>
      <c r="P631" s="381"/>
      <c r="Q631" s="381"/>
      <c r="R631" s="381"/>
      <c r="S631" s="121" t="s">
        <v>1109</v>
      </c>
      <c r="T631" s="442" t="s">
        <v>1328</v>
      </c>
      <c r="U631" s="511"/>
      <c r="V631" s="389"/>
      <c r="W631" s="389"/>
      <c r="X631" s="389"/>
      <c r="Y631" s="389"/>
      <c r="Z631" s="389"/>
      <c r="AA631" s="389"/>
      <c r="AB631" s="403"/>
    </row>
    <row r="632" spans="1:44" s="404" customFormat="1" ht="33.75" customHeight="1">
      <c r="A632" s="405"/>
      <c r="B632" s="510"/>
      <c r="C632" s="400"/>
      <c r="D632" s="379"/>
      <c r="E632" s="380"/>
      <c r="F632" s="381"/>
      <c r="G632" s="121">
        <v>43202.731249999997</v>
      </c>
      <c r="H632" s="121">
        <v>43202.747916666667</v>
      </c>
      <c r="I632" s="381"/>
      <c r="J632" s="381"/>
      <c r="K632" s="384"/>
      <c r="L632" s="385">
        <f t="shared" ref="L632:L633" si="652">IF(RIGHT(S632)="T",(+H632-G632),0)</f>
        <v>0</v>
      </c>
      <c r="M632" s="385">
        <f t="shared" ref="M632:M633" si="653">IF(RIGHT(S632)="U",(+H632-G632),0)</f>
        <v>0</v>
      </c>
      <c r="N632" s="385">
        <f t="shared" ref="N632:N633" si="654">IF(RIGHT(S632)="C",(+H632-G632),0)</f>
        <v>1.6666666670062114E-2</v>
      </c>
      <c r="O632" s="385">
        <f t="shared" ref="O632:O633" si="655">IF(RIGHT(S632)="D",(+H632-G632),0)</f>
        <v>0</v>
      </c>
      <c r="P632" s="381"/>
      <c r="Q632" s="381"/>
      <c r="R632" s="381"/>
      <c r="S632" s="121" t="s">
        <v>1109</v>
      </c>
      <c r="T632" s="442" t="s">
        <v>1328</v>
      </c>
      <c r="U632" s="511"/>
      <c r="V632" s="389"/>
      <c r="W632" s="389"/>
      <c r="X632" s="389"/>
      <c r="Y632" s="389"/>
      <c r="Z632" s="389"/>
      <c r="AA632" s="389"/>
      <c r="AB632" s="403"/>
    </row>
    <row r="633" spans="1:44" s="404" customFormat="1" ht="33.75" customHeight="1">
      <c r="A633" s="405"/>
      <c r="B633" s="510"/>
      <c r="C633" s="400"/>
      <c r="D633" s="379"/>
      <c r="E633" s="380"/>
      <c r="F633" s="381"/>
      <c r="G633" s="121">
        <v>43216.43472222222</v>
      </c>
      <c r="H633" s="121">
        <v>43216.738888888889</v>
      </c>
      <c r="I633" s="381"/>
      <c r="J633" s="381"/>
      <c r="K633" s="384"/>
      <c r="L633" s="385">
        <f t="shared" si="652"/>
        <v>0</v>
      </c>
      <c r="M633" s="385">
        <f t="shared" si="653"/>
        <v>0</v>
      </c>
      <c r="N633" s="385">
        <f t="shared" si="654"/>
        <v>0</v>
      </c>
      <c r="O633" s="385">
        <f t="shared" si="655"/>
        <v>0.30416666666860692</v>
      </c>
      <c r="P633" s="381"/>
      <c r="Q633" s="381"/>
      <c r="R633" s="381"/>
      <c r="S633" s="11" t="s">
        <v>471</v>
      </c>
      <c r="T633" s="140" t="s">
        <v>1330</v>
      </c>
      <c r="U633" s="511"/>
      <c r="V633" s="389"/>
      <c r="W633" s="389"/>
      <c r="X633" s="389"/>
      <c r="Y633" s="389"/>
      <c r="Z633" s="389"/>
      <c r="AA633" s="389"/>
      <c r="AB633" s="403"/>
    </row>
    <row r="634" spans="1:44" s="404" customFormat="1" ht="33.75" customHeight="1">
      <c r="A634" s="405"/>
      <c r="B634" s="510"/>
      <c r="C634" s="400"/>
      <c r="D634" s="379"/>
      <c r="E634" s="380"/>
      <c r="F634" s="381"/>
      <c r="G634" s="121">
        <v>43217.434027777781</v>
      </c>
      <c r="H634" s="129">
        <v>43217.727083333331</v>
      </c>
      <c r="I634" s="381"/>
      <c r="J634" s="381"/>
      <c r="K634" s="384"/>
      <c r="L634" s="385">
        <f>IF(RIGHT(S634)="T",(+H634-G634),0)</f>
        <v>0</v>
      </c>
      <c r="M634" s="385">
        <f t="shared" ref="M634" si="656">IF(RIGHT(S634)="U",(+H634-G634),0)</f>
        <v>0</v>
      </c>
      <c r="N634" s="385">
        <f t="shared" ref="N634" si="657">IF(RIGHT(S634)="C",(+H634-G634),0)</f>
        <v>0</v>
      </c>
      <c r="O634" s="385">
        <f t="shared" ref="O634" si="658">IF(RIGHT(S634)="D",(+H634-G634),0)</f>
        <v>0.29305555555038154</v>
      </c>
      <c r="P634" s="381"/>
      <c r="Q634" s="381"/>
      <c r="R634" s="381"/>
      <c r="S634" s="11" t="s">
        <v>471</v>
      </c>
      <c r="T634" s="140" t="s">
        <v>1332</v>
      </c>
      <c r="U634" s="511"/>
      <c r="V634" s="389"/>
      <c r="W634" s="389"/>
      <c r="X634" s="389"/>
      <c r="Y634" s="389"/>
      <c r="Z634" s="389"/>
      <c r="AA634" s="389"/>
      <c r="AB634" s="403"/>
    </row>
    <row r="635" spans="1:44" s="404" customFormat="1" ht="33.75" customHeight="1">
      <c r="A635" s="405"/>
      <c r="B635" s="510"/>
      <c r="C635" s="400"/>
      <c r="D635" s="379"/>
      <c r="E635" s="380"/>
      <c r="F635" s="381"/>
      <c r="G635" s="121">
        <v>43219.482638888891</v>
      </c>
      <c r="H635" s="121">
        <v>43219.731944444444</v>
      </c>
      <c r="I635" s="381"/>
      <c r="J635" s="381"/>
      <c r="K635" s="384"/>
      <c r="L635" s="385">
        <f t="shared" si="648"/>
        <v>0</v>
      </c>
      <c r="M635" s="385">
        <f t="shared" si="649"/>
        <v>0</v>
      </c>
      <c r="N635" s="385">
        <f t="shared" si="650"/>
        <v>0</v>
      </c>
      <c r="O635" s="385">
        <f t="shared" si="651"/>
        <v>0.24930555555329192</v>
      </c>
      <c r="P635" s="381"/>
      <c r="Q635" s="381"/>
      <c r="R635" s="381"/>
      <c r="S635" s="11" t="s">
        <v>471</v>
      </c>
      <c r="T635" s="140" t="s">
        <v>1334</v>
      </c>
      <c r="U635" s="511"/>
      <c r="V635" s="389"/>
      <c r="W635" s="389"/>
      <c r="X635" s="389"/>
      <c r="Y635" s="389"/>
      <c r="Z635" s="389"/>
      <c r="AA635" s="389"/>
      <c r="AB635" s="403"/>
    </row>
    <row r="636" spans="1:44" s="404" customFormat="1" ht="33.75" customHeight="1">
      <c r="A636" s="405"/>
      <c r="B636" s="510"/>
      <c r="C636" s="400"/>
      <c r="D636" s="379"/>
      <c r="E636" s="380"/>
      <c r="F636" s="381"/>
      <c r="G636" s="121">
        <v>43220.498611111114</v>
      </c>
      <c r="H636" s="121">
        <v>43220.732638888891</v>
      </c>
      <c r="I636" s="381"/>
      <c r="J636" s="381"/>
      <c r="K636" s="384"/>
      <c r="L636" s="385">
        <f t="shared" si="648"/>
        <v>0</v>
      </c>
      <c r="M636" s="385">
        <f t="shared" si="649"/>
        <v>0</v>
      </c>
      <c r="N636" s="385">
        <f t="shared" si="650"/>
        <v>0</v>
      </c>
      <c r="O636" s="385">
        <f t="shared" si="651"/>
        <v>0.23402777777664596</v>
      </c>
      <c r="P636" s="381"/>
      <c r="Q636" s="381"/>
      <c r="R636" s="381"/>
      <c r="S636" s="11" t="s">
        <v>471</v>
      </c>
      <c r="T636" s="140" t="s">
        <v>1334</v>
      </c>
      <c r="U636" s="511"/>
      <c r="V636" s="389"/>
      <c r="W636" s="389"/>
      <c r="X636" s="389"/>
      <c r="Y636" s="389"/>
      <c r="Z636" s="389"/>
      <c r="AA636" s="389"/>
      <c r="AB636" s="403"/>
    </row>
    <row r="637" spans="1:44" s="404" customFormat="1" ht="33.75" customHeight="1">
      <c r="A637" s="405"/>
      <c r="B637" s="510"/>
      <c r="C637" s="400"/>
      <c r="D637" s="379"/>
      <c r="E637" s="380"/>
      <c r="F637" s="381" t="s">
        <v>48</v>
      </c>
      <c r="G637" s="408"/>
      <c r="H637" s="408"/>
      <c r="I637" s="381" t="s">
        <v>48</v>
      </c>
      <c r="J637" s="381" t="s">
        <v>48</v>
      </c>
      <c r="K637" s="384"/>
      <c r="L637" s="385">
        <f t="shared" si="648"/>
        <v>0</v>
      </c>
      <c r="M637" s="385">
        <f t="shared" si="649"/>
        <v>0</v>
      </c>
      <c r="N637" s="385">
        <f t="shared" si="650"/>
        <v>0</v>
      </c>
      <c r="O637" s="385">
        <f t="shared" si="651"/>
        <v>0</v>
      </c>
      <c r="P637" s="381"/>
      <c r="Q637" s="381"/>
      <c r="R637" s="381"/>
      <c r="S637" s="408"/>
      <c r="T637" s="412"/>
      <c r="U637" s="511"/>
      <c r="V637" s="389"/>
      <c r="W637" s="389"/>
      <c r="X637" s="389"/>
      <c r="Y637" s="389"/>
      <c r="Z637" s="389"/>
      <c r="AA637" s="389"/>
      <c r="AB637" s="403"/>
    </row>
    <row r="638" spans="1:44" s="404" customFormat="1" ht="30" customHeight="1">
      <c r="A638" s="512"/>
      <c r="B638" s="513"/>
      <c r="C638" s="514" t="s">
        <v>52</v>
      </c>
      <c r="D638" s="513"/>
      <c r="E638" s="380"/>
      <c r="F638" s="381" t="s">
        <v>48</v>
      </c>
      <c r="G638" s="413"/>
      <c r="H638" s="413"/>
      <c r="I638" s="381" t="s">
        <v>48</v>
      </c>
      <c r="J638" s="381" t="s">
        <v>48</v>
      </c>
      <c r="K638" s="381" t="s">
        <v>48</v>
      </c>
      <c r="L638" s="385">
        <f>SUM(L630:L637)</f>
        <v>0</v>
      </c>
      <c r="M638" s="385">
        <f>SUM(M630:M637)</f>
        <v>0</v>
      </c>
      <c r="N638" s="385">
        <f>SUM(N630:N637)</f>
        <v>0.55069444444961846</v>
      </c>
      <c r="O638" s="385">
        <f>SUM(O630:O637)</f>
        <v>1.0805555555489263</v>
      </c>
      <c r="P638" s="381"/>
      <c r="Q638" s="381"/>
      <c r="R638" s="381"/>
      <c r="S638" s="513"/>
      <c r="T638" s="515"/>
      <c r="U638" s="513"/>
      <c r="V638" s="389">
        <f>$AB$11-((N638*24))</f>
        <v>706.78333333320916</v>
      </c>
      <c r="W638" s="380">
        <v>109</v>
      </c>
      <c r="X638" s="379">
        <v>234.59</v>
      </c>
      <c r="Y638" s="390">
        <f>W638*X638</f>
        <v>25570.31</v>
      </c>
      <c r="Z638" s="389">
        <f>(Y638*(V638-L638*24))/V638</f>
        <v>25570.31</v>
      </c>
      <c r="AA638" s="389">
        <f>(Z638/Y638)*100</f>
        <v>100</v>
      </c>
      <c r="AB638" s="403"/>
    </row>
    <row r="639" spans="1:44" s="404" customFormat="1" ht="30" customHeight="1">
      <c r="A639" s="405">
        <v>8</v>
      </c>
      <c r="B639" s="510" t="s">
        <v>197</v>
      </c>
      <c r="C639" s="400" t="s">
        <v>198</v>
      </c>
      <c r="D639" s="379">
        <v>59.01</v>
      </c>
      <c r="E639" s="380" t="s">
        <v>534</v>
      </c>
      <c r="F639" s="381" t="s">
        <v>48</v>
      </c>
      <c r="G639" s="121">
        <v>43196.950694444444</v>
      </c>
      <c r="H639" s="121">
        <v>43197.453472222223</v>
      </c>
      <c r="I639" s="381" t="s">
        <v>48</v>
      </c>
      <c r="J639" s="381" t="s">
        <v>48</v>
      </c>
      <c r="K639" s="381" t="s">
        <v>48</v>
      </c>
      <c r="L639" s="385">
        <f t="shared" ref="L639" si="659">IF(RIGHT(S639)="T",(+H639-G639),0)</f>
        <v>0</v>
      </c>
      <c r="M639" s="385">
        <f t="shared" ref="M639" si="660">IF(RIGHT(S639)="U",(+H639-G639),0)</f>
        <v>0</v>
      </c>
      <c r="N639" s="385">
        <f t="shared" ref="N639" si="661">IF(RIGHT(S639)="C",(+H639-G639),0)</f>
        <v>0.50277777777955635</v>
      </c>
      <c r="O639" s="385">
        <f t="shared" ref="O639" si="662">IF(RIGHT(S639)="D",(+H639-G639),0)</f>
        <v>0</v>
      </c>
      <c r="P639" s="381"/>
      <c r="Q639" s="381"/>
      <c r="R639" s="381"/>
      <c r="S639" s="121" t="s">
        <v>1109</v>
      </c>
      <c r="T639" s="442" t="s">
        <v>1327</v>
      </c>
      <c r="U639" s="406"/>
      <c r="V639" s="389"/>
      <c r="W639" s="389"/>
      <c r="X639" s="389"/>
      <c r="Y639" s="389"/>
      <c r="Z639" s="389"/>
      <c r="AA639" s="389"/>
      <c r="AB639" s="403"/>
    </row>
    <row r="640" spans="1:44" s="404" customFormat="1" ht="30" customHeight="1">
      <c r="A640" s="405"/>
      <c r="B640" s="510"/>
      <c r="C640" s="400"/>
      <c r="D640" s="379"/>
      <c r="E640" s="380"/>
      <c r="F640" s="381"/>
      <c r="G640" s="121">
        <v>43198.586111111108</v>
      </c>
      <c r="H640" s="121">
        <v>43198.765972222223</v>
      </c>
      <c r="I640" s="381"/>
      <c r="J640" s="381"/>
      <c r="K640" s="381"/>
      <c r="L640" s="385">
        <f t="shared" ref="L640:L649" si="663">IF(RIGHT(S640)="T",(+H640-G640),0)</f>
        <v>0</v>
      </c>
      <c r="M640" s="385">
        <f t="shared" ref="M640:M649" si="664">IF(RIGHT(S640)="U",(+H640-G640),0)</f>
        <v>0</v>
      </c>
      <c r="N640" s="385">
        <f t="shared" ref="N640:N649" si="665">IF(RIGHT(S640)="C",(+H640-G640),0)</f>
        <v>0.179861111115315</v>
      </c>
      <c r="O640" s="385">
        <f t="shared" ref="O640:O649" si="666">IF(RIGHT(S640)="D",(+H640-G640),0)</f>
        <v>0</v>
      </c>
      <c r="P640" s="381"/>
      <c r="Q640" s="381"/>
      <c r="R640" s="381"/>
      <c r="S640" s="121" t="s">
        <v>1109</v>
      </c>
      <c r="T640" s="442" t="s">
        <v>1336</v>
      </c>
      <c r="U640" s="406"/>
      <c r="V640" s="389"/>
      <c r="W640" s="389"/>
      <c r="X640" s="389"/>
      <c r="Y640" s="389"/>
      <c r="Z640" s="389"/>
      <c r="AA640" s="389"/>
      <c r="AB640" s="403"/>
    </row>
    <row r="641" spans="1:28" s="404" customFormat="1" ht="30" customHeight="1">
      <c r="A641" s="405"/>
      <c r="B641" s="510"/>
      <c r="C641" s="400"/>
      <c r="D641" s="379"/>
      <c r="E641" s="380"/>
      <c r="F641" s="381"/>
      <c r="G641" s="121">
        <v>43199.604861111111</v>
      </c>
      <c r="H641" s="121">
        <v>43199.763194444444</v>
      </c>
      <c r="I641" s="381"/>
      <c r="J641" s="381"/>
      <c r="K641" s="381"/>
      <c r="L641" s="385">
        <f t="shared" si="663"/>
        <v>0</v>
      </c>
      <c r="M641" s="385">
        <f t="shared" si="664"/>
        <v>0</v>
      </c>
      <c r="N641" s="385">
        <f t="shared" si="665"/>
        <v>0.15833333333284827</v>
      </c>
      <c r="O641" s="385">
        <f t="shared" si="666"/>
        <v>0</v>
      </c>
      <c r="P641" s="381"/>
      <c r="Q641" s="381"/>
      <c r="R641" s="381"/>
      <c r="S641" s="121" t="s">
        <v>1109</v>
      </c>
      <c r="T641" s="442" t="s">
        <v>1336</v>
      </c>
      <c r="U641" s="406"/>
      <c r="V641" s="389"/>
      <c r="W641" s="389"/>
      <c r="X641" s="389"/>
      <c r="Y641" s="389"/>
      <c r="Z641" s="389"/>
      <c r="AA641" s="389"/>
      <c r="AB641" s="403"/>
    </row>
    <row r="642" spans="1:28" s="404" customFormat="1" ht="30" customHeight="1">
      <c r="A642" s="405"/>
      <c r="B642" s="510"/>
      <c r="C642" s="400"/>
      <c r="D642" s="379"/>
      <c r="E642" s="380"/>
      <c r="F642" s="381"/>
      <c r="G642" s="121">
        <v>43201.227083333331</v>
      </c>
      <c r="H642" s="121">
        <v>43201.758333333331</v>
      </c>
      <c r="I642" s="381"/>
      <c r="J642" s="381"/>
      <c r="K642" s="381"/>
      <c r="L642" s="385">
        <f t="shared" si="663"/>
        <v>0</v>
      </c>
      <c r="M642" s="385">
        <f t="shared" si="664"/>
        <v>0</v>
      </c>
      <c r="N642" s="385">
        <f t="shared" si="665"/>
        <v>0.53125</v>
      </c>
      <c r="O642" s="385">
        <f t="shared" si="666"/>
        <v>0</v>
      </c>
      <c r="P642" s="381"/>
      <c r="Q642" s="381"/>
      <c r="R642" s="381"/>
      <c r="S642" s="121" t="s">
        <v>1109</v>
      </c>
      <c r="T642" s="442" t="s">
        <v>1328</v>
      </c>
      <c r="U642" s="406"/>
      <c r="V642" s="389"/>
      <c r="W642" s="389"/>
      <c r="X642" s="389"/>
      <c r="Y642" s="389"/>
      <c r="Z642" s="389"/>
      <c r="AA642" s="389"/>
      <c r="AB642" s="403"/>
    </row>
    <row r="643" spans="1:28" s="404" customFormat="1" ht="30" customHeight="1">
      <c r="A643" s="405"/>
      <c r="B643" s="510"/>
      <c r="C643" s="400"/>
      <c r="D643" s="379"/>
      <c r="E643" s="380"/>
      <c r="F643" s="381"/>
      <c r="G643" s="121">
        <v>43202.731249999997</v>
      </c>
      <c r="H643" s="121">
        <v>43202.745833333334</v>
      </c>
      <c r="I643" s="381"/>
      <c r="J643" s="381"/>
      <c r="K643" s="381"/>
      <c r="L643" s="385">
        <f t="shared" si="663"/>
        <v>0</v>
      </c>
      <c r="M643" s="385">
        <f t="shared" si="664"/>
        <v>0</v>
      </c>
      <c r="N643" s="385">
        <f t="shared" si="665"/>
        <v>1.4583333337213844E-2</v>
      </c>
      <c r="O643" s="385">
        <f t="shared" si="666"/>
        <v>0</v>
      </c>
      <c r="P643" s="381"/>
      <c r="Q643" s="381"/>
      <c r="R643" s="381"/>
      <c r="S643" s="121" t="s">
        <v>1109</v>
      </c>
      <c r="T643" s="442" t="s">
        <v>1328</v>
      </c>
      <c r="U643" s="406"/>
      <c r="V643" s="389"/>
      <c r="W643" s="389"/>
      <c r="X643" s="389"/>
      <c r="Y643" s="389"/>
      <c r="Z643" s="389"/>
      <c r="AA643" s="389"/>
      <c r="AB643" s="403"/>
    </row>
    <row r="644" spans="1:28" s="404" customFormat="1" ht="30" customHeight="1">
      <c r="A644" s="405"/>
      <c r="B644" s="510"/>
      <c r="C644" s="400"/>
      <c r="D644" s="379"/>
      <c r="E644" s="380"/>
      <c r="F644" s="381"/>
      <c r="G644" s="121">
        <v>43205.55972222222</v>
      </c>
      <c r="H644" s="121">
        <v>43205.706250000003</v>
      </c>
      <c r="I644" s="381"/>
      <c r="J644" s="381"/>
      <c r="K644" s="381"/>
      <c r="L644" s="385">
        <f t="shared" si="663"/>
        <v>0</v>
      </c>
      <c r="M644" s="385">
        <f t="shared" si="664"/>
        <v>0</v>
      </c>
      <c r="N644" s="385">
        <f t="shared" si="665"/>
        <v>0</v>
      </c>
      <c r="O644" s="385">
        <f t="shared" si="666"/>
        <v>0.14652777778246673</v>
      </c>
      <c r="P644" s="381"/>
      <c r="Q644" s="381"/>
      <c r="R644" s="381"/>
      <c r="S644" s="11" t="s">
        <v>51</v>
      </c>
      <c r="T644" s="140" t="s">
        <v>1338</v>
      </c>
      <c r="U644" s="406"/>
      <c r="V644" s="389"/>
      <c r="W644" s="389"/>
      <c r="X644" s="389"/>
      <c r="Y644" s="389"/>
      <c r="Z644" s="389"/>
      <c r="AA644" s="389"/>
      <c r="AB644" s="403"/>
    </row>
    <row r="645" spans="1:28" s="404" customFormat="1" ht="30" customHeight="1">
      <c r="A645" s="405"/>
      <c r="B645" s="510"/>
      <c r="C645" s="400"/>
      <c r="D645" s="379"/>
      <c r="E645" s="380"/>
      <c r="F645" s="381"/>
      <c r="G645" s="121">
        <v>43212.538194444445</v>
      </c>
      <c r="H645" s="121">
        <v>43212.71597222222</v>
      </c>
      <c r="I645" s="381"/>
      <c r="J645" s="381"/>
      <c r="K645" s="381"/>
      <c r="L645" s="385">
        <f t="shared" si="663"/>
        <v>0</v>
      </c>
      <c r="M645" s="385">
        <f t="shared" si="664"/>
        <v>0</v>
      </c>
      <c r="N645" s="385">
        <f t="shared" si="665"/>
        <v>0</v>
      </c>
      <c r="O645" s="385">
        <f t="shared" si="666"/>
        <v>0.17777777777519077</v>
      </c>
      <c r="P645" s="381"/>
      <c r="Q645" s="381"/>
      <c r="R645" s="381"/>
      <c r="S645" s="11" t="s">
        <v>51</v>
      </c>
      <c r="T645" s="140" t="s">
        <v>1340</v>
      </c>
      <c r="U645" s="406"/>
      <c r="V645" s="389"/>
      <c r="W645" s="389"/>
      <c r="X645" s="389"/>
      <c r="Y645" s="389"/>
      <c r="Z645" s="389"/>
      <c r="AA645" s="389"/>
      <c r="AB645" s="403"/>
    </row>
    <row r="646" spans="1:28" s="404" customFormat="1" ht="30" customHeight="1">
      <c r="A646" s="405"/>
      <c r="B646" s="510"/>
      <c r="C646" s="400"/>
      <c r="D646" s="379"/>
      <c r="E646" s="380"/>
      <c r="F646" s="381"/>
      <c r="G646" s="121">
        <v>43214.418749999997</v>
      </c>
      <c r="H646" s="121">
        <v>43214.707638888889</v>
      </c>
      <c r="I646" s="381"/>
      <c r="J646" s="381"/>
      <c r="K646" s="381"/>
      <c r="L646" s="385">
        <f t="shared" si="663"/>
        <v>0</v>
      </c>
      <c r="M646" s="385">
        <f t="shared" si="664"/>
        <v>0</v>
      </c>
      <c r="N646" s="385">
        <f t="shared" si="665"/>
        <v>0</v>
      </c>
      <c r="O646" s="385">
        <f t="shared" si="666"/>
        <v>0.28888888889196096</v>
      </c>
      <c r="P646" s="381"/>
      <c r="Q646" s="381"/>
      <c r="R646" s="381"/>
      <c r="S646" s="11" t="s">
        <v>471</v>
      </c>
      <c r="T646" s="140" t="s">
        <v>1330</v>
      </c>
      <c r="U646" s="406"/>
      <c r="V646" s="389"/>
      <c r="W646" s="389"/>
      <c r="X646" s="389"/>
      <c r="Y646" s="389"/>
      <c r="Z646" s="389"/>
      <c r="AA646" s="389"/>
      <c r="AB646" s="403"/>
    </row>
    <row r="647" spans="1:28" s="404" customFormat="1" ht="30" customHeight="1">
      <c r="A647" s="405"/>
      <c r="B647" s="510"/>
      <c r="C647" s="400"/>
      <c r="D647" s="379"/>
      <c r="E647" s="380"/>
      <c r="F647" s="381"/>
      <c r="G647" s="121">
        <v>43215.42291666667</v>
      </c>
      <c r="H647" s="121">
        <v>43215.720833333333</v>
      </c>
      <c r="I647" s="381"/>
      <c r="J647" s="381"/>
      <c r="K647" s="381"/>
      <c r="L647" s="385">
        <f t="shared" si="663"/>
        <v>0</v>
      </c>
      <c r="M647" s="385">
        <f t="shared" si="664"/>
        <v>0</v>
      </c>
      <c r="N647" s="385">
        <f t="shared" si="665"/>
        <v>0</v>
      </c>
      <c r="O647" s="385">
        <f t="shared" si="666"/>
        <v>0.29791666666278616</v>
      </c>
      <c r="P647" s="381"/>
      <c r="Q647" s="381"/>
      <c r="R647" s="381"/>
      <c r="S647" s="11" t="s">
        <v>471</v>
      </c>
      <c r="T647" s="140" t="s">
        <v>1330</v>
      </c>
      <c r="U647" s="406"/>
      <c r="V647" s="389"/>
      <c r="W647" s="389"/>
      <c r="X647" s="389"/>
      <c r="Y647" s="389"/>
      <c r="Z647" s="389"/>
      <c r="AA647" s="389"/>
      <c r="AB647" s="403"/>
    </row>
    <row r="648" spans="1:28" s="404" customFormat="1" ht="23.25" customHeight="1">
      <c r="A648" s="405"/>
      <c r="B648" s="510"/>
      <c r="C648" s="400"/>
      <c r="D648" s="379"/>
      <c r="E648" s="380"/>
      <c r="F648" s="381"/>
      <c r="G648" s="121">
        <v>43219.472222222219</v>
      </c>
      <c r="H648" s="121">
        <v>43219.734027777777</v>
      </c>
      <c r="I648" s="381"/>
      <c r="J648" s="381"/>
      <c r="K648" s="381"/>
      <c r="L648" s="385">
        <f t="shared" si="663"/>
        <v>0</v>
      </c>
      <c r="M648" s="385">
        <f t="shared" si="664"/>
        <v>0</v>
      </c>
      <c r="N648" s="385">
        <f t="shared" si="665"/>
        <v>0</v>
      </c>
      <c r="O648" s="385">
        <f t="shared" si="666"/>
        <v>0.2618055555576575</v>
      </c>
      <c r="P648" s="381"/>
      <c r="Q648" s="381"/>
      <c r="R648" s="381"/>
      <c r="S648" s="11" t="s">
        <v>471</v>
      </c>
      <c r="T648" s="140" t="s">
        <v>1334</v>
      </c>
      <c r="U648" s="406"/>
      <c r="V648" s="389"/>
      <c r="W648" s="389"/>
      <c r="X648" s="389"/>
      <c r="Y648" s="389"/>
      <c r="Z648" s="389"/>
      <c r="AA648" s="389"/>
      <c r="AB648" s="403"/>
    </row>
    <row r="649" spans="1:28" s="404" customFormat="1" ht="21" customHeight="1">
      <c r="A649" s="405"/>
      <c r="B649" s="510"/>
      <c r="C649" s="400"/>
      <c r="D649" s="379"/>
      <c r="E649" s="380"/>
      <c r="F649" s="381" t="s">
        <v>48</v>
      </c>
      <c r="G649" s="121">
        <v>43220.493055555555</v>
      </c>
      <c r="H649" s="121">
        <v>43220.732638888891</v>
      </c>
      <c r="I649" s="381" t="s">
        <v>48</v>
      </c>
      <c r="J649" s="381" t="s">
        <v>48</v>
      </c>
      <c r="K649" s="381" t="s">
        <v>48</v>
      </c>
      <c r="L649" s="385">
        <f t="shared" si="663"/>
        <v>0</v>
      </c>
      <c r="M649" s="385">
        <f t="shared" si="664"/>
        <v>0</v>
      </c>
      <c r="N649" s="385">
        <f t="shared" si="665"/>
        <v>0</v>
      </c>
      <c r="O649" s="385">
        <f t="shared" si="666"/>
        <v>0.23958333333575865</v>
      </c>
      <c r="P649" s="381"/>
      <c r="Q649" s="381"/>
      <c r="R649" s="381"/>
      <c r="S649" s="11" t="s">
        <v>471</v>
      </c>
      <c r="T649" s="140" t="s">
        <v>1334</v>
      </c>
      <c r="U649" s="406"/>
      <c r="V649" s="389"/>
      <c r="W649" s="389"/>
      <c r="X649" s="389"/>
      <c r="Y649" s="389"/>
      <c r="Z649" s="389"/>
      <c r="AA649" s="389"/>
      <c r="AB649" s="403"/>
    </row>
    <row r="650" spans="1:28" s="404" customFormat="1" ht="30" customHeight="1">
      <c r="A650" s="398"/>
      <c r="B650" s="399"/>
      <c r="C650" s="400" t="s">
        <v>52</v>
      </c>
      <c r="D650" s="399"/>
      <c r="E650" s="380"/>
      <c r="F650" s="381" t="s">
        <v>48</v>
      </c>
      <c r="G650" s="401"/>
      <c r="H650" s="401"/>
      <c r="I650" s="381" t="s">
        <v>48</v>
      </c>
      <c r="J650" s="381" t="s">
        <v>48</v>
      </c>
      <c r="K650" s="384"/>
      <c r="L650" s="385">
        <f>SUM(L639:L649)</f>
        <v>0</v>
      </c>
      <c r="M650" s="385">
        <f>SUM(M639:M649)</f>
        <v>0</v>
      </c>
      <c r="N650" s="385">
        <f>SUM(N639:N649)</f>
        <v>1.3868055555649335</v>
      </c>
      <c r="O650" s="385">
        <f>SUM(O639:O649)</f>
        <v>1.4125000000058208</v>
      </c>
      <c r="P650" s="381"/>
      <c r="Q650" s="381"/>
      <c r="R650" s="381"/>
      <c r="S650" s="399"/>
      <c r="T650" s="415"/>
      <c r="U650" s="399"/>
      <c r="V650" s="389">
        <f>$AB$11-((N650*24))</f>
        <v>686.7166666664416</v>
      </c>
      <c r="W650" s="380">
        <v>156</v>
      </c>
      <c r="X650" s="379">
        <v>59.01</v>
      </c>
      <c r="Y650" s="390">
        <f>W650*X650</f>
        <v>9205.56</v>
      </c>
      <c r="Z650" s="389">
        <f>(Y650*(V650-L650*24))/V650</f>
        <v>9205.56</v>
      </c>
      <c r="AA650" s="389">
        <f>(Z650/Y650)*100</f>
        <v>100</v>
      </c>
      <c r="AB650" s="403"/>
    </row>
    <row r="651" spans="1:28" s="403" customFormat="1" ht="22.5" customHeight="1">
      <c r="A651" s="405">
        <v>9</v>
      </c>
      <c r="B651" s="377" t="s">
        <v>190</v>
      </c>
      <c r="C651" s="400" t="s">
        <v>199</v>
      </c>
      <c r="D651" s="379">
        <v>5.2839999999999998</v>
      </c>
      <c r="E651" s="380" t="s">
        <v>534</v>
      </c>
      <c r="F651" s="381" t="s">
        <v>48</v>
      </c>
      <c r="G651" s="121">
        <v>43194.672222222223</v>
      </c>
      <c r="H651" s="121">
        <v>43194.718055555553</v>
      </c>
      <c r="I651" s="381" t="s">
        <v>48</v>
      </c>
      <c r="J651" s="381" t="s">
        <v>48</v>
      </c>
      <c r="K651" s="384"/>
      <c r="L651" s="385">
        <f>IF(RIGHT(S651)="T",(+H651-G651),0)</f>
        <v>0</v>
      </c>
      <c r="M651" s="385">
        <f>IF(RIGHT(S651)="U",(+H651-G651),0)</f>
        <v>4.5833333329937886E-2</v>
      </c>
      <c r="N651" s="385">
        <f>IF(RIGHT(S651)="C",(+H651-G651),0)</f>
        <v>0</v>
      </c>
      <c r="O651" s="385">
        <f>IF(RIGHT(S651)="D",(+H651-G651),0)</f>
        <v>0</v>
      </c>
      <c r="P651" s="381"/>
      <c r="Q651" s="381"/>
      <c r="R651" s="381"/>
      <c r="S651" s="121" t="s">
        <v>470</v>
      </c>
      <c r="T651" s="11" t="s">
        <v>1343</v>
      </c>
      <c r="U651" s="406"/>
      <c r="V651" s="399"/>
      <c r="W651" s="399"/>
      <c r="X651" s="399"/>
      <c r="Y651" s="399"/>
      <c r="Z651" s="389"/>
      <c r="AA651" s="399"/>
    </row>
    <row r="652" spans="1:28" s="403" customFormat="1" ht="30" customHeight="1">
      <c r="A652" s="405"/>
      <c r="B652" s="377"/>
      <c r="C652" s="400"/>
      <c r="D652" s="379"/>
      <c r="E652" s="380"/>
      <c r="F652" s="381"/>
      <c r="G652" s="382"/>
      <c r="H652" s="382"/>
      <c r="I652" s="381"/>
      <c r="J652" s="381"/>
      <c r="K652" s="384"/>
      <c r="L652" s="385">
        <f t="shared" ref="L652:L653" si="667">IF(RIGHT(S652)="T",(+H652-G652),0)</f>
        <v>0</v>
      </c>
      <c r="M652" s="385">
        <f t="shared" ref="M652:M653" si="668">IF(RIGHT(S652)="U",(+H652-G652),0)</f>
        <v>0</v>
      </c>
      <c r="N652" s="385">
        <f t="shared" ref="N652:N653" si="669">IF(RIGHT(S652)="C",(+H652-G652),0)</f>
        <v>0</v>
      </c>
      <c r="O652" s="385">
        <f t="shared" ref="O652:O653" si="670">IF(RIGHT(S652)="D",(+H652-G652),0)</f>
        <v>0</v>
      </c>
      <c r="P652" s="381"/>
      <c r="Q652" s="381"/>
      <c r="R652" s="381"/>
      <c r="S652" s="387"/>
      <c r="T652" s="388"/>
      <c r="U652" s="406"/>
      <c r="V652" s="399"/>
      <c r="W652" s="399"/>
      <c r="X652" s="399"/>
      <c r="Y652" s="399"/>
      <c r="Z652" s="389"/>
      <c r="AA652" s="399"/>
    </row>
    <row r="653" spans="1:28" s="403" customFormat="1" ht="30" customHeight="1">
      <c r="A653" s="405"/>
      <c r="B653" s="377"/>
      <c r="C653" s="400"/>
      <c r="D653" s="379"/>
      <c r="E653" s="380"/>
      <c r="F653" s="381"/>
      <c r="G653" s="392"/>
      <c r="H653" s="458"/>
      <c r="I653" s="381"/>
      <c r="J653" s="381"/>
      <c r="K653" s="384"/>
      <c r="L653" s="385">
        <f t="shared" si="667"/>
        <v>0</v>
      </c>
      <c r="M653" s="385">
        <f t="shared" si="668"/>
        <v>0</v>
      </c>
      <c r="N653" s="385">
        <f t="shared" si="669"/>
        <v>0</v>
      </c>
      <c r="O653" s="385">
        <f t="shared" si="670"/>
        <v>0</v>
      </c>
      <c r="P653" s="381"/>
      <c r="Q653" s="381"/>
      <c r="R653" s="381"/>
      <c r="S653" s="393"/>
      <c r="T653" s="407"/>
      <c r="U653" s="406"/>
      <c r="V653" s="399"/>
      <c r="W653" s="399"/>
      <c r="X653" s="399"/>
      <c r="Y653" s="399"/>
      <c r="Z653" s="389"/>
      <c r="AA653" s="399"/>
    </row>
    <row r="654" spans="1:28" s="404" customFormat="1" ht="30" customHeight="1">
      <c r="A654" s="512"/>
      <c r="B654" s="513"/>
      <c r="C654" s="514" t="s">
        <v>52</v>
      </c>
      <c r="D654" s="513"/>
      <c r="E654" s="380"/>
      <c r="F654" s="381" t="s">
        <v>48</v>
      </c>
      <c r="G654" s="413"/>
      <c r="H654" s="413"/>
      <c r="I654" s="381" t="s">
        <v>48</v>
      </c>
      <c r="J654" s="381" t="s">
        <v>48</v>
      </c>
      <c r="K654" s="381" t="s">
        <v>48</v>
      </c>
      <c r="L654" s="385">
        <f>SUM(L651:L653)</f>
        <v>0</v>
      </c>
      <c r="M654" s="385">
        <f>SUM(M651:M653)</f>
        <v>4.5833333329937886E-2</v>
      </c>
      <c r="N654" s="385">
        <f>SUM(N651:N653)</f>
        <v>0</v>
      </c>
      <c r="O654" s="385">
        <f>SUM(O651:O653)</f>
        <v>0</v>
      </c>
      <c r="P654" s="381"/>
      <c r="Q654" s="381"/>
      <c r="R654" s="381"/>
      <c r="S654" s="513"/>
      <c r="T654" s="515"/>
      <c r="U654" s="513"/>
      <c r="V654" s="389">
        <f>$AB$11-((N654*24))</f>
        <v>720</v>
      </c>
      <c r="W654" s="380">
        <v>131</v>
      </c>
      <c r="X654" s="379">
        <v>5.2839999999999998</v>
      </c>
      <c r="Y654" s="390">
        <f>W654*X654</f>
        <v>692.20399999999995</v>
      </c>
      <c r="Z654" s="389">
        <f>(Y654*(V654-L654*24))/V654</f>
        <v>692.20399999999995</v>
      </c>
      <c r="AA654" s="389">
        <f>(Z654/Y654)*100</f>
        <v>100</v>
      </c>
      <c r="AB654" s="403"/>
    </row>
    <row r="655" spans="1:28" s="403" customFormat="1" ht="26.25" customHeight="1">
      <c r="A655" s="405">
        <v>10</v>
      </c>
      <c r="B655" s="377" t="s">
        <v>200</v>
      </c>
      <c r="C655" s="400" t="s">
        <v>201</v>
      </c>
      <c r="D655" s="379">
        <v>5.2839999999999998</v>
      </c>
      <c r="E655" s="380" t="s">
        <v>534</v>
      </c>
      <c r="F655" s="381" t="s">
        <v>48</v>
      </c>
      <c r="G655" s="121">
        <v>43194.672222222223</v>
      </c>
      <c r="H655" s="121">
        <v>43194.71875</v>
      </c>
      <c r="I655" s="381" t="s">
        <v>48</v>
      </c>
      <c r="J655" s="381" t="s">
        <v>48</v>
      </c>
      <c r="K655" s="401"/>
      <c r="L655" s="385">
        <f>IF(RIGHT(S655)="T",(+H655-G655),0)</f>
        <v>0</v>
      </c>
      <c r="M655" s="385">
        <f>IF(RIGHT(S655)="U",(+H655-G655),0)</f>
        <v>4.6527777776645962E-2</v>
      </c>
      <c r="N655" s="385">
        <f>IF(RIGHT(S655)="C",(+H655-G655),0)</f>
        <v>0</v>
      </c>
      <c r="O655" s="385">
        <f>IF(RIGHT(S655)="D",(+H655-G655),0)</f>
        <v>0</v>
      </c>
      <c r="P655" s="381"/>
      <c r="Q655" s="381"/>
      <c r="R655" s="381"/>
      <c r="S655" s="121" t="s">
        <v>470</v>
      </c>
      <c r="T655" s="442" t="s">
        <v>1343</v>
      </c>
      <c r="U655" s="406"/>
      <c r="V655" s="399"/>
      <c r="W655" s="399"/>
      <c r="X655" s="399"/>
      <c r="Y655" s="399"/>
      <c r="Z655" s="389"/>
      <c r="AA655" s="399"/>
    </row>
    <row r="656" spans="1:28" s="403" customFormat="1" ht="30" customHeight="1">
      <c r="A656" s="405"/>
      <c r="B656" s="377"/>
      <c r="C656" s="400"/>
      <c r="D656" s="379"/>
      <c r="E656" s="380"/>
      <c r="F656" s="381"/>
      <c r="G656" s="121">
        <v>43195.347222222219</v>
      </c>
      <c r="H656" s="121">
        <v>43195.54791666667</v>
      </c>
      <c r="I656" s="381"/>
      <c r="J656" s="381"/>
      <c r="K656" s="401"/>
      <c r="L656" s="385">
        <f>IF(RIGHT(S656)="T",(+H656-G656),0)</f>
        <v>0</v>
      </c>
      <c r="M656" s="385">
        <f>IF(RIGHT(S656)="U",(+H656-G656),0)</f>
        <v>0</v>
      </c>
      <c r="N656" s="385">
        <f>IF(RIGHT(S656)="C",(+H656-G656),0)</f>
        <v>0</v>
      </c>
      <c r="O656" s="385">
        <f>IF(RIGHT(S656)="D",(+H656-G656),0)</f>
        <v>0.20069444445107365</v>
      </c>
      <c r="P656" s="381"/>
      <c r="Q656" s="381"/>
      <c r="R656" s="381"/>
      <c r="S656" s="11" t="s">
        <v>1108</v>
      </c>
      <c r="T656" s="140" t="s">
        <v>1345</v>
      </c>
      <c r="U656" s="406"/>
      <c r="V656" s="399"/>
      <c r="W656" s="399"/>
      <c r="X656" s="399"/>
      <c r="Y656" s="399"/>
      <c r="Z656" s="389"/>
      <c r="AA656" s="399"/>
    </row>
    <row r="657" spans="1:44" s="403" customFormat="1" ht="65.25" customHeight="1">
      <c r="A657" s="405"/>
      <c r="B657" s="377"/>
      <c r="C657" s="400"/>
      <c r="D657" s="379"/>
      <c r="E657" s="380"/>
      <c r="F657" s="381"/>
      <c r="G657" s="121">
        <v>43198.392361111109</v>
      </c>
      <c r="H657" s="121">
        <v>43198.59375</v>
      </c>
      <c r="I657" s="381"/>
      <c r="J657" s="381"/>
      <c r="K657" s="401"/>
      <c r="L657" s="385">
        <f>IF(RIGHT(S657)="T",(+H657-G657),0)</f>
        <v>0</v>
      </c>
      <c r="M657" s="385">
        <f>IF(RIGHT(S657)="U",(+H657-G657),0)</f>
        <v>0.20138888889050577</v>
      </c>
      <c r="N657" s="385">
        <f>IF(RIGHT(S657)="C",(+H657-G657),0)</f>
        <v>0</v>
      </c>
      <c r="O657" s="385">
        <f>IF(RIGHT(S657)="D",(+H657-G657),0)</f>
        <v>0</v>
      </c>
      <c r="P657" s="381"/>
      <c r="Q657" s="381"/>
      <c r="R657" s="381"/>
      <c r="S657" s="121" t="s">
        <v>470</v>
      </c>
      <c r="T657" s="442" t="s">
        <v>1346</v>
      </c>
      <c r="U657" s="406"/>
      <c r="V657" s="399"/>
      <c r="W657" s="399"/>
      <c r="X657" s="399"/>
      <c r="Y657" s="399"/>
      <c r="Z657" s="389"/>
      <c r="AA657" s="399"/>
    </row>
    <row r="658" spans="1:44" s="403" customFormat="1" ht="30" customHeight="1">
      <c r="A658" s="405"/>
      <c r="B658" s="377"/>
      <c r="C658" s="400"/>
      <c r="D658" s="379"/>
      <c r="E658" s="380"/>
      <c r="F658" s="381"/>
      <c r="G658" s="121">
        <v>43202.364583333336</v>
      </c>
      <c r="H658" s="121">
        <v>43202.789583333331</v>
      </c>
      <c r="I658" s="381"/>
      <c r="J658" s="381"/>
      <c r="K658" s="401"/>
      <c r="L658" s="385">
        <f>IF(RIGHT(S658)="T",(+H658-G658),0)</f>
        <v>0</v>
      </c>
      <c r="M658" s="385">
        <f>IF(RIGHT(S658)="U",(+H658-G658),0)</f>
        <v>0</v>
      </c>
      <c r="N658" s="385">
        <f>IF(RIGHT(S658)="C",(+H658-G658),0)</f>
        <v>0</v>
      </c>
      <c r="O658" s="385">
        <f>IF(RIGHT(S658)="D",(+H658-G658),0)</f>
        <v>0.42499999999563443</v>
      </c>
      <c r="P658" s="381"/>
      <c r="Q658" s="381"/>
      <c r="R658" s="381"/>
      <c r="S658" s="11" t="s">
        <v>1108</v>
      </c>
      <c r="T658" s="140" t="s">
        <v>1348</v>
      </c>
      <c r="U658" s="406"/>
      <c r="V658" s="399"/>
      <c r="W658" s="399"/>
      <c r="X658" s="399"/>
      <c r="Y658" s="399"/>
      <c r="Z658" s="389"/>
      <c r="AA658" s="399"/>
    </row>
    <row r="659" spans="1:44" s="404" customFormat="1" ht="30" customHeight="1">
      <c r="A659" s="512"/>
      <c r="B659" s="513"/>
      <c r="C659" s="514" t="s">
        <v>52</v>
      </c>
      <c r="D659" s="513"/>
      <c r="E659" s="380"/>
      <c r="F659" s="381" t="s">
        <v>48</v>
      </c>
      <c r="G659" s="430"/>
      <c r="H659" s="430"/>
      <c r="I659" s="381" t="s">
        <v>48</v>
      </c>
      <c r="J659" s="381" t="s">
        <v>48</v>
      </c>
      <c r="K659" s="381" t="s">
        <v>48</v>
      </c>
      <c r="L659" s="385">
        <f>SUM(L655:L658)</f>
        <v>0</v>
      </c>
      <c r="M659" s="385">
        <f>SUM(M655:M658)</f>
        <v>0.24791666666715173</v>
      </c>
      <c r="N659" s="385">
        <f>SUM(N655:N658)</f>
        <v>0</v>
      </c>
      <c r="O659" s="385">
        <f>SUM(O655:O658)</f>
        <v>0.62569444444670808</v>
      </c>
      <c r="P659" s="381"/>
      <c r="Q659" s="381"/>
      <c r="R659" s="381"/>
      <c r="S659" s="513"/>
      <c r="T659" s="515"/>
      <c r="U659" s="513"/>
      <c r="V659" s="389">
        <f>$AB$11-((N659*24))</f>
        <v>720</v>
      </c>
      <c r="W659" s="380">
        <v>131</v>
      </c>
      <c r="X659" s="379">
        <v>5.2839999999999998</v>
      </c>
      <c r="Y659" s="390">
        <f>W659*X659</f>
        <v>692.20399999999995</v>
      </c>
      <c r="Z659" s="389">
        <f>(Y659*(V659-L659*24))/V659</f>
        <v>692.20399999999995</v>
      </c>
      <c r="AA659" s="389">
        <f>(Z659/Y659)*100</f>
        <v>100</v>
      </c>
      <c r="AB659" s="403"/>
    </row>
    <row r="660" spans="1:44" ht="42" customHeight="1">
      <c r="A660" s="369">
        <v>11</v>
      </c>
      <c r="B660" s="372" t="s">
        <v>202</v>
      </c>
      <c r="C660" s="506" t="s">
        <v>203</v>
      </c>
      <c r="D660" s="324">
        <v>6.17</v>
      </c>
      <c r="E660" s="380" t="s">
        <v>534</v>
      </c>
      <c r="F660" s="381" t="s">
        <v>48</v>
      </c>
      <c r="G660" s="121">
        <v>43200.532638888886</v>
      </c>
      <c r="H660" s="121">
        <v>43200.783333333333</v>
      </c>
      <c r="I660" s="507"/>
      <c r="J660" s="507"/>
      <c r="K660" s="507"/>
      <c r="L660" s="385">
        <f>IF(RIGHT(S660)="T",(+H660-G660),0)</f>
        <v>0</v>
      </c>
      <c r="M660" s="385">
        <f>IF(RIGHT(S660)="U",(+H660-G660),0)</f>
        <v>0.25069444444670808</v>
      </c>
      <c r="N660" s="385">
        <f>IF(RIGHT(S660)="C",(+H660-G660),0)</f>
        <v>0</v>
      </c>
      <c r="O660" s="385">
        <f>IF(RIGHT(S660)="D",(+H660-G660),0)</f>
        <v>0</v>
      </c>
      <c r="P660" s="386"/>
      <c r="Q660" s="386"/>
      <c r="R660" s="386"/>
      <c r="S660" s="121" t="s">
        <v>470</v>
      </c>
      <c r="T660" s="442" t="s">
        <v>1349</v>
      </c>
      <c r="U660" s="386"/>
      <c r="V660" s="389"/>
      <c r="W660" s="393"/>
      <c r="X660" s="393"/>
      <c r="Y660" s="393"/>
      <c r="Z660" s="389"/>
      <c r="AA660" s="393"/>
      <c r="AB660" s="333"/>
      <c r="AC660" s="333"/>
      <c r="AD660" s="333"/>
      <c r="AE660" s="333"/>
      <c r="AF660" s="332"/>
      <c r="AG660" s="332"/>
      <c r="AH660" s="332"/>
      <c r="AI660" s="332"/>
      <c r="AJ660" s="332"/>
      <c r="AK660" s="332"/>
      <c r="AL660" s="332"/>
      <c r="AM660" s="332"/>
      <c r="AN660" s="332"/>
      <c r="AO660" s="332"/>
      <c r="AP660" s="332"/>
      <c r="AQ660" s="332"/>
      <c r="AR660" s="332"/>
    </row>
    <row r="661" spans="1:44" ht="49.5" customHeight="1">
      <c r="A661" s="369"/>
      <c r="B661" s="372"/>
      <c r="C661" s="506"/>
      <c r="D661" s="324"/>
      <c r="E661" s="380"/>
      <c r="F661" s="381"/>
      <c r="G661" s="121">
        <v>43206.538888888892</v>
      </c>
      <c r="H661" s="121">
        <v>43206.621527777781</v>
      </c>
      <c r="I661" s="507"/>
      <c r="J661" s="507"/>
      <c r="K661" s="507"/>
      <c r="L661" s="385">
        <f t="shared" ref="L661:L663" si="671">IF(RIGHT(S661)="T",(+H661-G661),0)</f>
        <v>0</v>
      </c>
      <c r="M661" s="385">
        <f t="shared" ref="M661:M663" si="672">IF(RIGHT(S661)="U",(+H661-G661),0)</f>
        <v>8.2638888889050577E-2</v>
      </c>
      <c r="N661" s="385">
        <f t="shared" ref="N661:N663" si="673">IF(RIGHT(S661)="C",(+H661-G661),0)</f>
        <v>0</v>
      </c>
      <c r="O661" s="385">
        <f t="shared" ref="O661:O663" si="674">IF(RIGHT(S661)="D",(+H661-G661),0)</f>
        <v>0</v>
      </c>
      <c r="P661" s="386"/>
      <c r="Q661" s="386"/>
      <c r="R661" s="386"/>
      <c r="S661" s="121" t="s">
        <v>470</v>
      </c>
      <c r="T661" s="442" t="s">
        <v>1350</v>
      </c>
      <c r="U661" s="386"/>
      <c r="V661" s="389"/>
      <c r="W661" s="393"/>
      <c r="X661" s="393"/>
      <c r="Y661" s="393"/>
      <c r="Z661" s="389"/>
      <c r="AA661" s="393"/>
      <c r="AB661" s="333"/>
      <c r="AC661" s="333"/>
      <c r="AD661" s="333"/>
      <c r="AE661" s="333"/>
      <c r="AF661" s="332"/>
      <c r="AG661" s="332"/>
      <c r="AH661" s="332"/>
      <c r="AI661" s="332"/>
      <c r="AJ661" s="332"/>
      <c r="AK661" s="332"/>
      <c r="AL661" s="332"/>
      <c r="AM661" s="332"/>
      <c r="AN661" s="332"/>
      <c r="AO661" s="332"/>
      <c r="AP661" s="332"/>
      <c r="AQ661" s="332"/>
      <c r="AR661" s="332"/>
    </row>
    <row r="662" spans="1:44" ht="42" customHeight="1">
      <c r="A662" s="369"/>
      <c r="B662" s="372"/>
      <c r="C662" s="506"/>
      <c r="D662" s="324"/>
      <c r="E662" s="380"/>
      <c r="F662" s="381"/>
      <c r="G662" s="121">
        <v>43218.40902777778</v>
      </c>
      <c r="H662" s="121">
        <v>43221</v>
      </c>
      <c r="I662" s="507"/>
      <c r="J662" s="507"/>
      <c r="K662" s="507"/>
      <c r="L662" s="385">
        <f t="shared" si="671"/>
        <v>0</v>
      </c>
      <c r="M662" s="385">
        <f t="shared" si="672"/>
        <v>0</v>
      </c>
      <c r="N662" s="385">
        <f t="shared" si="673"/>
        <v>0</v>
      </c>
      <c r="O662" s="385">
        <f t="shared" si="674"/>
        <v>2.5909722222204437</v>
      </c>
      <c r="P662" s="386"/>
      <c r="Q662" s="386"/>
      <c r="R662" s="386"/>
      <c r="S662" s="11" t="s">
        <v>471</v>
      </c>
      <c r="T662" s="140" t="s">
        <v>1352</v>
      </c>
      <c r="U662" s="386"/>
      <c r="V662" s="389"/>
      <c r="W662" s="393"/>
      <c r="X662" s="393"/>
      <c r="Y662" s="393"/>
      <c r="Z662" s="389"/>
      <c r="AA662" s="393"/>
      <c r="AB662" s="333"/>
      <c r="AC662" s="333"/>
      <c r="AD662" s="333"/>
      <c r="AE662" s="333"/>
      <c r="AF662" s="332"/>
      <c r="AG662" s="332"/>
      <c r="AH662" s="332"/>
      <c r="AI662" s="332"/>
      <c r="AJ662" s="332"/>
      <c r="AK662" s="332"/>
      <c r="AL662" s="332"/>
      <c r="AM662" s="332"/>
      <c r="AN662" s="332"/>
      <c r="AO662" s="332"/>
      <c r="AP662" s="332"/>
      <c r="AQ662" s="332"/>
      <c r="AR662" s="332"/>
    </row>
    <row r="663" spans="1:44" ht="30" customHeight="1">
      <c r="A663" s="369"/>
      <c r="B663" s="372"/>
      <c r="C663" s="506"/>
      <c r="D663" s="324"/>
      <c r="E663" s="380"/>
      <c r="F663" s="381"/>
      <c r="G663" s="463"/>
      <c r="H663" s="463"/>
      <c r="I663" s="507"/>
      <c r="J663" s="507"/>
      <c r="K663" s="507"/>
      <c r="L663" s="385">
        <f t="shared" si="671"/>
        <v>0</v>
      </c>
      <c r="M663" s="385">
        <f t="shared" si="672"/>
        <v>0</v>
      </c>
      <c r="N663" s="385">
        <f t="shared" si="673"/>
        <v>0</v>
      </c>
      <c r="O663" s="385">
        <f t="shared" si="674"/>
        <v>0</v>
      </c>
      <c r="P663" s="386"/>
      <c r="Q663" s="386"/>
      <c r="R663" s="386"/>
      <c r="S663" s="397"/>
      <c r="T663" s="464"/>
      <c r="U663" s="386"/>
      <c r="V663" s="389"/>
      <c r="W663" s="393"/>
      <c r="X663" s="393"/>
      <c r="Y663" s="393"/>
      <c r="Z663" s="389"/>
      <c r="AA663" s="393"/>
      <c r="AB663" s="333"/>
      <c r="AC663" s="333"/>
      <c r="AD663" s="333"/>
      <c r="AE663" s="333"/>
      <c r="AF663" s="332"/>
      <c r="AG663" s="332"/>
      <c r="AH663" s="332"/>
      <c r="AI663" s="332"/>
      <c r="AJ663" s="332"/>
      <c r="AK663" s="332"/>
      <c r="AL663" s="332"/>
      <c r="AM663" s="332"/>
      <c r="AN663" s="332"/>
      <c r="AO663" s="332"/>
      <c r="AP663" s="332"/>
      <c r="AQ663" s="332"/>
      <c r="AR663" s="332"/>
    </row>
    <row r="664" spans="1:44" ht="30" customHeight="1">
      <c r="A664" s="369"/>
      <c r="B664" s="372"/>
      <c r="C664" s="506"/>
      <c r="D664" s="324"/>
      <c r="E664" s="380"/>
      <c r="F664" s="381" t="s">
        <v>48</v>
      </c>
      <c r="G664" s="418"/>
      <c r="H664" s="418"/>
      <c r="I664" s="507"/>
      <c r="J664" s="507"/>
      <c r="K664" s="507"/>
      <c r="L664" s="385">
        <f>IF(RIGHT(S664)="T",(+H662-G662),0)</f>
        <v>0</v>
      </c>
      <c r="M664" s="385">
        <f>IF(RIGHT(S664)="U",(+H662-G662),0)</f>
        <v>0</v>
      </c>
      <c r="N664" s="385">
        <f>IF(RIGHT(S664)="C",(+H662-G662),0)</f>
        <v>0</v>
      </c>
      <c r="O664" s="385">
        <f>IF(RIGHT(S664)="D",(+H662-G662),0)</f>
        <v>0</v>
      </c>
      <c r="P664" s="386"/>
      <c r="Q664" s="386"/>
      <c r="R664" s="386"/>
      <c r="S664" s="396"/>
      <c r="T664" s="397"/>
      <c r="U664" s="386"/>
      <c r="V664" s="389"/>
      <c r="W664" s="393"/>
      <c r="X664" s="393"/>
      <c r="Y664" s="393"/>
      <c r="Z664" s="389"/>
      <c r="AA664" s="393"/>
      <c r="AB664" s="333"/>
      <c r="AC664" s="333"/>
      <c r="AD664" s="333"/>
      <c r="AE664" s="333"/>
      <c r="AF664" s="332"/>
      <c r="AG664" s="332"/>
      <c r="AH664" s="332"/>
      <c r="AI664" s="332"/>
      <c r="AJ664" s="332"/>
      <c r="AK664" s="332"/>
      <c r="AL664" s="332"/>
      <c r="AM664" s="332"/>
      <c r="AN664" s="332"/>
      <c r="AO664" s="332"/>
      <c r="AP664" s="332"/>
      <c r="AQ664" s="332"/>
      <c r="AR664" s="332"/>
    </row>
    <row r="665" spans="1:44" s="404" customFormat="1" ht="30" customHeight="1">
      <c r="A665" s="398"/>
      <c r="B665" s="399"/>
      <c r="C665" s="400" t="s">
        <v>52</v>
      </c>
      <c r="D665" s="399"/>
      <c r="E665" s="380"/>
      <c r="F665" s="381" t="s">
        <v>48</v>
      </c>
      <c r="G665" s="413"/>
      <c r="H665" s="413"/>
      <c r="I665" s="381" t="s">
        <v>48</v>
      </c>
      <c r="J665" s="381" t="s">
        <v>48</v>
      </c>
      <c r="K665" s="384"/>
      <c r="L665" s="385">
        <f t="shared" ref="L665" si="675">SUM(L660:L664)</f>
        <v>0</v>
      </c>
      <c r="M665" s="385">
        <f>SUM(M660:M664)</f>
        <v>0.33333333333575865</v>
      </c>
      <c r="N665" s="385">
        <f t="shared" ref="N665:O665" si="676">SUM(N660:N664)</f>
        <v>0</v>
      </c>
      <c r="O665" s="385">
        <f t="shared" si="676"/>
        <v>2.5909722222204437</v>
      </c>
      <c r="P665" s="381"/>
      <c r="Q665" s="381"/>
      <c r="R665" s="381"/>
      <c r="S665" s="399"/>
      <c r="T665" s="415"/>
      <c r="U665" s="399"/>
      <c r="V665" s="389">
        <f>$AB$11-((N665*24))</f>
        <v>720</v>
      </c>
      <c r="W665" s="380">
        <v>131</v>
      </c>
      <c r="X665" s="379">
        <v>6.17</v>
      </c>
      <c r="Y665" s="390">
        <f>W665*X665</f>
        <v>808.27</v>
      </c>
      <c r="Z665" s="389">
        <f>(Y665*(V665-L665*24))/V665</f>
        <v>808.27</v>
      </c>
      <c r="AA665" s="389">
        <f>(Z665/Y665)*100</f>
        <v>100</v>
      </c>
      <c r="AB665" s="403"/>
    </row>
    <row r="666" spans="1:44" ht="54" customHeight="1">
      <c r="A666" s="369">
        <v>12</v>
      </c>
      <c r="B666" s="516" t="s">
        <v>204</v>
      </c>
      <c r="C666" s="506" t="s">
        <v>205</v>
      </c>
      <c r="D666" s="379">
        <v>6.17</v>
      </c>
      <c r="E666" s="380" t="s">
        <v>534</v>
      </c>
      <c r="F666" s="381" t="s">
        <v>48</v>
      </c>
      <c r="G666" s="121">
        <v>43205.506249999999</v>
      </c>
      <c r="H666" s="121">
        <v>43205.527777777781</v>
      </c>
      <c r="I666" s="507"/>
      <c r="J666" s="507"/>
      <c r="K666" s="507"/>
      <c r="L666" s="385">
        <f>IF(RIGHT(S666)="T",(+H666-G666),0)</f>
        <v>0</v>
      </c>
      <c r="M666" s="385">
        <f>IF(RIGHT(S666)="U",(+H666-G666),0)</f>
        <v>2.1527777782466728E-2</v>
      </c>
      <c r="N666" s="385">
        <f>IF(RIGHT(S666)="C",(+H666-G666),0)</f>
        <v>0</v>
      </c>
      <c r="O666" s="385">
        <f>IF(RIGHT(S666)="D",(+H666-G666),0)</f>
        <v>0</v>
      </c>
      <c r="P666" s="386"/>
      <c r="Q666" s="386"/>
      <c r="R666" s="386"/>
      <c r="S666" s="121" t="s">
        <v>470</v>
      </c>
      <c r="T666" s="442" t="s">
        <v>1353</v>
      </c>
      <c r="U666" s="386"/>
      <c r="V666" s="389"/>
      <c r="W666" s="389"/>
      <c r="X666" s="389"/>
      <c r="Y666" s="389"/>
      <c r="Z666" s="389"/>
      <c r="AA666" s="389"/>
      <c r="AB666" s="333"/>
      <c r="AC666" s="333"/>
      <c r="AD666" s="333"/>
      <c r="AE666" s="333"/>
      <c r="AF666" s="332"/>
      <c r="AG666" s="332"/>
      <c r="AH666" s="332"/>
      <c r="AI666" s="332"/>
      <c r="AJ666" s="332"/>
      <c r="AK666" s="332"/>
      <c r="AL666" s="332"/>
      <c r="AM666" s="332"/>
      <c r="AN666" s="332"/>
      <c r="AO666" s="332"/>
      <c r="AP666" s="332"/>
      <c r="AQ666" s="332"/>
      <c r="AR666" s="332"/>
    </row>
    <row r="667" spans="1:44" ht="42" customHeight="1">
      <c r="A667" s="369"/>
      <c r="B667" s="516"/>
      <c r="C667" s="506"/>
      <c r="D667" s="379"/>
      <c r="E667" s="380"/>
      <c r="F667" s="381"/>
      <c r="G667" s="121">
        <v>43209.529861111114</v>
      </c>
      <c r="H667" s="121">
        <v>43209.625</v>
      </c>
      <c r="I667" s="507"/>
      <c r="J667" s="507"/>
      <c r="K667" s="507"/>
      <c r="L667" s="385">
        <f t="shared" ref="L667:L670" si="677">IF(RIGHT(S667)="T",(+H667-G667),0)</f>
        <v>0</v>
      </c>
      <c r="M667" s="385">
        <f t="shared" ref="M667:M670" si="678">IF(RIGHT(S667)="U",(+H667-G667),0)</f>
        <v>9.5138888886140194E-2</v>
      </c>
      <c r="N667" s="385">
        <f t="shared" ref="N667:N670" si="679">IF(RIGHT(S667)="C",(+H667-G667),0)</f>
        <v>0</v>
      </c>
      <c r="O667" s="385">
        <f t="shared" ref="O667:O670" si="680">IF(RIGHT(S667)="D",(+H667-G667),0)</f>
        <v>0</v>
      </c>
      <c r="P667" s="386"/>
      <c r="Q667" s="386"/>
      <c r="R667" s="386"/>
      <c r="S667" s="121" t="s">
        <v>470</v>
      </c>
      <c r="T667" s="442" t="s">
        <v>1354</v>
      </c>
      <c r="U667" s="386"/>
      <c r="V667" s="389"/>
      <c r="W667" s="389"/>
      <c r="X667" s="389"/>
      <c r="Y667" s="389"/>
      <c r="Z667" s="389"/>
      <c r="AA667" s="389"/>
      <c r="AB667" s="333"/>
      <c r="AC667" s="333"/>
      <c r="AD667" s="333"/>
      <c r="AE667" s="333"/>
      <c r="AF667" s="332"/>
      <c r="AG667" s="332"/>
      <c r="AH667" s="332"/>
      <c r="AI667" s="332"/>
      <c r="AJ667" s="332"/>
      <c r="AK667" s="332"/>
      <c r="AL667" s="332"/>
      <c r="AM667" s="332"/>
      <c r="AN667" s="332"/>
      <c r="AO667" s="332"/>
      <c r="AP667" s="332"/>
      <c r="AQ667" s="332"/>
      <c r="AR667" s="332"/>
    </row>
    <row r="668" spans="1:44" ht="35.25" customHeight="1">
      <c r="A668" s="369"/>
      <c r="B668" s="516"/>
      <c r="C668" s="506"/>
      <c r="D668" s="379"/>
      <c r="E668" s="380"/>
      <c r="F668" s="381"/>
      <c r="G668" s="121">
        <v>43216.542361111111</v>
      </c>
      <c r="H668" s="131">
        <v>43216.678472222222</v>
      </c>
      <c r="I668" s="507"/>
      <c r="J668" s="507"/>
      <c r="K668" s="507"/>
      <c r="L668" s="385">
        <f t="shared" si="677"/>
        <v>0</v>
      </c>
      <c r="M668" s="385">
        <f t="shared" si="678"/>
        <v>0.13611111111094942</v>
      </c>
      <c r="N668" s="385">
        <f t="shared" si="679"/>
        <v>0</v>
      </c>
      <c r="O668" s="385">
        <f t="shared" si="680"/>
        <v>0</v>
      </c>
      <c r="P668" s="386"/>
      <c r="Q668" s="386"/>
      <c r="R668" s="386"/>
      <c r="S668" s="11" t="s">
        <v>470</v>
      </c>
      <c r="T668" s="442" t="s">
        <v>1355</v>
      </c>
      <c r="U668" s="386"/>
      <c r="V668" s="389"/>
      <c r="W668" s="389"/>
      <c r="X668" s="389"/>
      <c r="Y668" s="389"/>
      <c r="Z668" s="389"/>
      <c r="AA668" s="389"/>
      <c r="AB668" s="333"/>
      <c r="AC668" s="333"/>
      <c r="AD668" s="333"/>
      <c r="AE668" s="333"/>
      <c r="AF668" s="332"/>
      <c r="AG668" s="332"/>
      <c r="AH668" s="332"/>
      <c r="AI668" s="332"/>
      <c r="AJ668" s="332"/>
      <c r="AK668" s="332"/>
      <c r="AL668" s="332"/>
      <c r="AM668" s="332"/>
      <c r="AN668" s="332"/>
      <c r="AO668" s="332"/>
      <c r="AP668" s="332"/>
      <c r="AQ668" s="332"/>
      <c r="AR668" s="332"/>
    </row>
    <row r="669" spans="1:44" ht="39" customHeight="1">
      <c r="A669" s="369"/>
      <c r="B669" s="516"/>
      <c r="C669" s="506"/>
      <c r="D669" s="379"/>
      <c r="E669" s="380"/>
      <c r="F669" s="381"/>
      <c r="G669" s="121">
        <v>43218.405555555553</v>
      </c>
      <c r="H669" s="121">
        <v>43221</v>
      </c>
      <c r="I669" s="507"/>
      <c r="J669" s="507"/>
      <c r="K669" s="507"/>
      <c r="L669" s="385">
        <f t="shared" si="677"/>
        <v>0</v>
      </c>
      <c r="M669" s="385">
        <f t="shared" si="678"/>
        <v>0</v>
      </c>
      <c r="N669" s="385">
        <f t="shared" si="679"/>
        <v>0</v>
      </c>
      <c r="O669" s="385">
        <f t="shared" si="680"/>
        <v>2.5944444444467081</v>
      </c>
      <c r="P669" s="386"/>
      <c r="Q669" s="386"/>
      <c r="R669" s="386"/>
      <c r="S669" s="11" t="s">
        <v>471</v>
      </c>
      <c r="T669" s="140" t="s">
        <v>1352</v>
      </c>
      <c r="U669" s="386"/>
      <c r="V669" s="389"/>
      <c r="W669" s="389"/>
      <c r="X669" s="389"/>
      <c r="Y669" s="389"/>
      <c r="Z669" s="389"/>
      <c r="AA669" s="389"/>
      <c r="AB669" s="333"/>
      <c r="AC669" s="333"/>
      <c r="AD669" s="333"/>
      <c r="AE669" s="333"/>
      <c r="AF669" s="332"/>
      <c r="AG669" s="332"/>
      <c r="AH669" s="332"/>
      <c r="AI669" s="332"/>
      <c r="AJ669" s="332"/>
      <c r="AK669" s="332"/>
      <c r="AL669" s="332"/>
      <c r="AM669" s="332"/>
      <c r="AN669" s="332"/>
      <c r="AO669" s="332"/>
      <c r="AP669" s="332"/>
      <c r="AQ669" s="332"/>
      <c r="AR669" s="332"/>
    </row>
    <row r="670" spans="1:44" ht="30" customHeight="1">
      <c r="A670" s="369"/>
      <c r="B670" s="516"/>
      <c r="C670" s="506"/>
      <c r="D670" s="379"/>
      <c r="E670" s="380"/>
      <c r="F670" s="381"/>
      <c r="G670" s="392"/>
      <c r="H670" s="392"/>
      <c r="I670" s="507"/>
      <c r="J670" s="507"/>
      <c r="K670" s="507"/>
      <c r="L670" s="385">
        <f t="shared" si="677"/>
        <v>0</v>
      </c>
      <c r="M670" s="385">
        <f t="shared" si="678"/>
        <v>0</v>
      </c>
      <c r="N670" s="385">
        <f t="shared" si="679"/>
        <v>0</v>
      </c>
      <c r="O670" s="385">
        <f t="shared" si="680"/>
        <v>0</v>
      </c>
      <c r="P670" s="386"/>
      <c r="Q670" s="386"/>
      <c r="R670" s="386"/>
      <c r="S670" s="393"/>
      <c r="T670" s="394"/>
      <c r="U670" s="386"/>
      <c r="V670" s="389"/>
      <c r="W670" s="389"/>
      <c r="X670" s="389"/>
      <c r="Y670" s="389"/>
      <c r="Z670" s="389"/>
      <c r="AA670" s="389"/>
      <c r="AB670" s="333"/>
      <c r="AC670" s="333"/>
      <c r="AD670" s="333"/>
      <c r="AE670" s="333"/>
      <c r="AF670" s="332"/>
      <c r="AG670" s="332"/>
      <c r="AH670" s="332"/>
      <c r="AI670" s="332"/>
      <c r="AJ670" s="332"/>
      <c r="AK670" s="332"/>
      <c r="AL670" s="332"/>
      <c r="AM670" s="332"/>
      <c r="AN670" s="332"/>
      <c r="AO670" s="332"/>
      <c r="AP670" s="332"/>
      <c r="AQ670" s="332"/>
      <c r="AR670" s="332"/>
    </row>
    <row r="671" spans="1:44" s="404" customFormat="1" ht="30" customHeight="1">
      <c r="A671" s="398"/>
      <c r="B671" s="399"/>
      <c r="C671" s="400" t="s">
        <v>52</v>
      </c>
      <c r="D671" s="399"/>
      <c r="E671" s="380"/>
      <c r="F671" s="381" t="s">
        <v>48</v>
      </c>
      <c r="G671" s="413"/>
      <c r="H671" s="413"/>
      <c r="I671" s="381" t="s">
        <v>48</v>
      </c>
      <c r="J671" s="381" t="s">
        <v>48</v>
      </c>
      <c r="K671" s="384"/>
      <c r="L671" s="385">
        <f>SUM(L666:L670)</f>
        <v>0</v>
      </c>
      <c r="M671" s="385">
        <f>SUM(M666:M670)</f>
        <v>0.25277777777955635</v>
      </c>
      <c r="N671" s="385">
        <f>SUM(N666:N670)</f>
        <v>0</v>
      </c>
      <c r="O671" s="385">
        <f>SUM(O666:O670)</f>
        <v>2.5944444444467081</v>
      </c>
      <c r="P671" s="381"/>
      <c r="Q671" s="381"/>
      <c r="R671" s="381"/>
      <c r="S671" s="399"/>
      <c r="T671" s="415"/>
      <c r="U671" s="399"/>
      <c r="V671" s="389">
        <f>$AB$11-((N671*24))</f>
        <v>720</v>
      </c>
      <c r="W671" s="380">
        <v>131</v>
      </c>
      <c r="X671" s="379">
        <v>6.17</v>
      </c>
      <c r="Y671" s="390">
        <f>W671*X671</f>
        <v>808.27</v>
      </c>
      <c r="Z671" s="389">
        <f>(Y671*(V671-L671*24))/V671</f>
        <v>808.27</v>
      </c>
      <c r="AA671" s="389">
        <f>(Z671/Y671)*100</f>
        <v>100</v>
      </c>
      <c r="AB671" s="403"/>
    </row>
    <row r="672" spans="1:44" ht="50.25" customHeight="1">
      <c r="A672" s="405">
        <v>13</v>
      </c>
      <c r="B672" s="372" t="s">
        <v>206</v>
      </c>
      <c r="C672" s="506" t="s">
        <v>207</v>
      </c>
      <c r="D672" s="379">
        <v>10.4</v>
      </c>
      <c r="E672" s="380" t="s">
        <v>534</v>
      </c>
      <c r="F672" s="381" t="s">
        <v>48</v>
      </c>
      <c r="G672" s="121">
        <v>43215.52847222222</v>
      </c>
      <c r="H672" s="121">
        <v>43215.739583333336</v>
      </c>
      <c r="I672" s="517"/>
      <c r="J672" s="517"/>
      <c r="K672" s="507" t="s">
        <v>48</v>
      </c>
      <c r="L672" s="385">
        <f t="shared" ref="L672" si="681">IF(RIGHT(S672)="T",(+H672-G672),0)</f>
        <v>0</v>
      </c>
      <c r="M672" s="385">
        <f t="shared" ref="M672" si="682">IF(RIGHT(S672)="U",(+H672-G672),0)</f>
        <v>0.211111111115315</v>
      </c>
      <c r="N672" s="385">
        <f t="shared" ref="N672" si="683">IF(RIGHT(S672)="C",(+H672-G672),0)</f>
        <v>0</v>
      </c>
      <c r="O672" s="385">
        <f t="shared" ref="O672" si="684">IF(RIGHT(S672)="D",(+H672-G672),0)</f>
        <v>0</v>
      </c>
      <c r="P672" s="386"/>
      <c r="Q672" s="386"/>
      <c r="R672" s="386"/>
      <c r="S672" s="121" t="s">
        <v>470</v>
      </c>
      <c r="T672" s="442" t="s">
        <v>1358</v>
      </c>
      <c r="U672" s="386"/>
      <c r="V672" s="389"/>
      <c r="W672" s="389"/>
      <c r="X672" s="389"/>
      <c r="Y672" s="389"/>
      <c r="Z672" s="389"/>
      <c r="AA672" s="389"/>
      <c r="AB672" s="333"/>
      <c r="AC672" s="333"/>
      <c r="AD672" s="333"/>
      <c r="AE672" s="333"/>
      <c r="AF672" s="332"/>
      <c r="AG672" s="332"/>
      <c r="AH672" s="332"/>
      <c r="AI672" s="332"/>
      <c r="AJ672" s="332"/>
      <c r="AK672" s="332"/>
      <c r="AL672" s="332"/>
      <c r="AM672" s="332"/>
      <c r="AN672" s="332"/>
      <c r="AO672" s="332"/>
      <c r="AP672" s="332"/>
      <c r="AQ672" s="332"/>
      <c r="AR672" s="332"/>
    </row>
    <row r="673" spans="1:44" ht="35.25" customHeight="1">
      <c r="A673" s="405"/>
      <c r="B673" s="372"/>
      <c r="C673" s="506"/>
      <c r="D673" s="379"/>
      <c r="E673" s="380"/>
      <c r="F673" s="381"/>
      <c r="G673" s="408"/>
      <c r="H673" s="408"/>
      <c r="I673" s="517"/>
      <c r="J673" s="517"/>
      <c r="K673" s="507"/>
      <c r="L673" s="385">
        <f t="shared" ref="L673:L674" si="685">IF(RIGHT(S673)="T",(+H673-G673),0)</f>
        <v>0</v>
      </c>
      <c r="M673" s="385">
        <f t="shared" ref="M673:M674" si="686">IF(RIGHT(S673)="U",(+H673-G673),0)</f>
        <v>0</v>
      </c>
      <c r="N673" s="385">
        <f t="shared" ref="N673:N674" si="687">IF(RIGHT(S673)="C",(+H673-G673),0)</f>
        <v>0</v>
      </c>
      <c r="O673" s="385">
        <f t="shared" ref="O673:O674" si="688">IF(RIGHT(S673)="D",(+H673-G673),0)</f>
        <v>0</v>
      </c>
      <c r="P673" s="386"/>
      <c r="Q673" s="386"/>
      <c r="R673" s="386"/>
      <c r="S673" s="408"/>
      <c r="T673" s="409"/>
      <c r="U673" s="386"/>
      <c r="V673" s="389"/>
      <c r="W673" s="389"/>
      <c r="X673" s="389"/>
      <c r="Y673" s="389"/>
      <c r="Z673" s="389"/>
      <c r="AA673" s="389"/>
      <c r="AB673" s="333"/>
      <c r="AC673" s="333"/>
      <c r="AD673" s="333"/>
      <c r="AE673" s="333"/>
      <c r="AF673" s="332"/>
      <c r="AG673" s="332"/>
      <c r="AH673" s="332"/>
      <c r="AI673" s="332"/>
      <c r="AJ673" s="332"/>
      <c r="AK673" s="332"/>
      <c r="AL673" s="332"/>
      <c r="AM673" s="332"/>
      <c r="AN673" s="332"/>
      <c r="AO673" s="332"/>
      <c r="AP673" s="332"/>
      <c r="AQ673" s="332"/>
      <c r="AR673" s="332"/>
    </row>
    <row r="674" spans="1:44" ht="35.25" customHeight="1">
      <c r="A674" s="405"/>
      <c r="B674" s="372"/>
      <c r="C674" s="506"/>
      <c r="D674" s="379"/>
      <c r="E674" s="380"/>
      <c r="F674" s="381" t="s">
        <v>48</v>
      </c>
      <c r="G674" s="392"/>
      <c r="H674" s="392"/>
      <c r="I674" s="507" t="s">
        <v>48</v>
      </c>
      <c r="J674" s="507" t="s">
        <v>48</v>
      </c>
      <c r="K674" s="507" t="s">
        <v>48</v>
      </c>
      <c r="L674" s="385">
        <f t="shared" si="685"/>
        <v>0</v>
      </c>
      <c r="M674" s="385">
        <f t="shared" si="686"/>
        <v>0</v>
      </c>
      <c r="N674" s="385">
        <f t="shared" si="687"/>
        <v>0</v>
      </c>
      <c r="O674" s="385">
        <f t="shared" si="688"/>
        <v>0</v>
      </c>
      <c r="P674" s="386"/>
      <c r="Q674" s="386"/>
      <c r="R674" s="386"/>
      <c r="S674" s="393"/>
      <c r="T674" s="394"/>
      <c r="U674" s="386"/>
      <c r="V674" s="389"/>
      <c r="W674" s="389"/>
      <c r="X674" s="389"/>
      <c r="Y674" s="389"/>
      <c r="Z674" s="389"/>
      <c r="AA674" s="389"/>
      <c r="AB674" s="333"/>
      <c r="AC674" s="333"/>
      <c r="AD674" s="333"/>
      <c r="AE674" s="333"/>
      <c r="AF674" s="332"/>
      <c r="AG674" s="332"/>
      <c r="AH674" s="332"/>
      <c r="AI674" s="332"/>
      <c r="AJ674" s="332"/>
      <c r="AK674" s="332"/>
      <c r="AL674" s="332"/>
      <c r="AM674" s="332"/>
      <c r="AN674" s="332"/>
      <c r="AO674" s="332"/>
      <c r="AP674" s="332"/>
      <c r="AQ674" s="332"/>
      <c r="AR674" s="332"/>
    </row>
    <row r="675" spans="1:44" s="404" customFormat="1" ht="30" customHeight="1">
      <c r="A675" s="512"/>
      <c r="B675" s="513"/>
      <c r="C675" s="514" t="s">
        <v>52</v>
      </c>
      <c r="D675" s="513"/>
      <c r="E675" s="380"/>
      <c r="F675" s="381" t="s">
        <v>48</v>
      </c>
      <c r="G675" s="413"/>
      <c r="H675" s="413"/>
      <c r="I675" s="381" t="s">
        <v>48</v>
      </c>
      <c r="J675" s="381" t="s">
        <v>48</v>
      </c>
      <c r="K675" s="381" t="s">
        <v>48</v>
      </c>
      <c r="L675" s="385">
        <f>SUM(L672:L674)</f>
        <v>0</v>
      </c>
      <c r="M675" s="385">
        <f>SUM(M672:M674)</f>
        <v>0.211111111115315</v>
      </c>
      <c r="N675" s="385">
        <f>SUM(N672:N674)</f>
        <v>0</v>
      </c>
      <c r="O675" s="385">
        <f>SUM(O672:O674)</f>
        <v>0</v>
      </c>
      <c r="P675" s="381"/>
      <c r="Q675" s="381"/>
      <c r="R675" s="381"/>
      <c r="S675" s="513"/>
      <c r="T675" s="515"/>
      <c r="U675" s="513"/>
      <c r="V675" s="389">
        <f>$AB$11-((N675*24))</f>
        <v>720</v>
      </c>
      <c r="W675" s="380">
        <v>131</v>
      </c>
      <c r="X675" s="379">
        <v>10.4</v>
      </c>
      <c r="Y675" s="390">
        <f>W675*X675</f>
        <v>1362.4</v>
      </c>
      <c r="Z675" s="389">
        <f>(Y675*(V675-L675*24))/V675</f>
        <v>1362.4</v>
      </c>
      <c r="AA675" s="389">
        <f>(Z675/Y675)*100</f>
        <v>100</v>
      </c>
      <c r="AB675" s="403"/>
    </row>
    <row r="676" spans="1:44" ht="30" customHeight="1">
      <c r="A676" s="369">
        <v>14</v>
      </c>
      <c r="B676" s="372" t="s">
        <v>208</v>
      </c>
      <c r="C676" s="506" t="s">
        <v>209</v>
      </c>
      <c r="D676" s="379">
        <v>14.86</v>
      </c>
      <c r="E676" s="380" t="s">
        <v>534</v>
      </c>
      <c r="F676" s="381" t="s">
        <v>48</v>
      </c>
      <c r="G676" s="463"/>
      <c r="H676" s="463"/>
      <c r="I676" s="507"/>
      <c r="J676" s="507"/>
      <c r="K676" s="507"/>
      <c r="L676" s="518">
        <f>IF(RIGHT(S676)="T",(+H676-G676),0)</f>
        <v>0</v>
      </c>
      <c r="M676" s="386">
        <f>IF(RIGHT(S676)="U",(+H676-G676),0)</f>
        <v>0</v>
      </c>
      <c r="N676" s="386">
        <f>IF(RIGHT(S676)="C",(+H676-G676),0)</f>
        <v>0</v>
      </c>
      <c r="O676" s="386">
        <f>IF(RIGHT(S676)="D",(+H676-G676),0)</f>
        <v>0</v>
      </c>
      <c r="P676" s="386"/>
      <c r="Q676" s="386"/>
      <c r="R676" s="386"/>
      <c r="S676" s="397"/>
      <c r="T676" s="464"/>
      <c r="U676" s="386"/>
      <c r="V676" s="389"/>
      <c r="W676" s="380"/>
      <c r="X676" s="379"/>
      <c r="Y676" s="390"/>
      <c r="Z676" s="389"/>
      <c r="AA676" s="389"/>
      <c r="AB676" s="333"/>
      <c r="AC676" s="333"/>
      <c r="AD676" s="333"/>
      <c r="AE676" s="333"/>
      <c r="AF676" s="519"/>
      <c r="AG676" s="519"/>
      <c r="AH676" s="519"/>
      <c r="AI676" s="519"/>
      <c r="AJ676" s="519"/>
      <c r="AK676" s="519"/>
      <c r="AL676" s="519"/>
      <c r="AM676" s="519"/>
      <c r="AN676" s="519"/>
      <c r="AO676" s="519"/>
      <c r="AP676" s="519"/>
      <c r="AQ676" s="519"/>
      <c r="AR676" s="519"/>
    </row>
    <row r="677" spans="1:44" ht="30" customHeight="1">
      <c r="A677" s="369"/>
      <c r="B677" s="372"/>
      <c r="C677" s="506"/>
      <c r="D677" s="379"/>
      <c r="E677" s="380"/>
      <c r="F677" s="381"/>
      <c r="G677" s="449"/>
      <c r="H677" s="449"/>
      <c r="I677" s="507"/>
      <c r="J677" s="507"/>
      <c r="K677" s="507"/>
      <c r="L677" s="518">
        <f>IF(RIGHT(S677)="T",(+H677-G677),0)</f>
        <v>0</v>
      </c>
      <c r="M677" s="386">
        <f>IF(RIGHT(S677)="U",(+H677-G677),0)</f>
        <v>0</v>
      </c>
      <c r="N677" s="386">
        <f>IF(RIGHT(S677)="C",(+H677-G677),0)</f>
        <v>0</v>
      </c>
      <c r="O677" s="386">
        <f>IF(RIGHT(S677)="D",(+H677-G677),0)</f>
        <v>0</v>
      </c>
      <c r="P677" s="386"/>
      <c r="Q677" s="386"/>
      <c r="R677" s="386"/>
      <c r="S677" s="362"/>
      <c r="T677" s="471"/>
      <c r="U677" s="386"/>
      <c r="V677" s="389"/>
      <c r="W677" s="380"/>
      <c r="X677" s="379"/>
      <c r="Y677" s="390"/>
      <c r="Z677" s="389"/>
      <c r="AA677" s="389"/>
      <c r="AB677" s="333"/>
      <c r="AC677" s="333"/>
      <c r="AD677" s="333"/>
      <c r="AE677" s="333"/>
      <c r="AF677" s="519"/>
      <c r="AG677" s="519"/>
      <c r="AH677" s="519"/>
      <c r="AI677" s="519"/>
      <c r="AJ677" s="519"/>
      <c r="AK677" s="519"/>
      <c r="AL677" s="519"/>
      <c r="AM677" s="519"/>
      <c r="AN677" s="519"/>
      <c r="AO677" s="519"/>
      <c r="AP677" s="519"/>
      <c r="AQ677" s="519"/>
      <c r="AR677" s="519"/>
    </row>
    <row r="678" spans="1:44" s="404" customFormat="1" ht="30" customHeight="1">
      <c r="A678" s="512"/>
      <c r="B678" s="513"/>
      <c r="C678" s="514" t="s">
        <v>52</v>
      </c>
      <c r="D678" s="513"/>
      <c r="E678" s="380"/>
      <c r="F678" s="381" t="s">
        <v>48</v>
      </c>
      <c r="G678" s="520"/>
      <c r="H678" s="520"/>
      <c r="I678" s="381" t="s">
        <v>48</v>
      </c>
      <c r="J678" s="381" t="s">
        <v>48</v>
      </c>
      <c r="K678" s="381" t="s">
        <v>48</v>
      </c>
      <c r="L678" s="385">
        <f>SUM(L676:L677)</f>
        <v>0</v>
      </c>
      <c r="M678" s="385">
        <f>SUM(M676:M677)</f>
        <v>0</v>
      </c>
      <c r="N678" s="385">
        <f>SUM(N676:N677)</f>
        <v>0</v>
      </c>
      <c r="O678" s="385">
        <f>SUM(O676:O677)</f>
        <v>0</v>
      </c>
      <c r="P678" s="381"/>
      <c r="Q678" s="381"/>
      <c r="R678" s="381"/>
      <c r="S678" s="513"/>
      <c r="T678" s="515"/>
      <c r="U678" s="513"/>
      <c r="V678" s="389">
        <f>$AB$11-((N678*24))</f>
        <v>720</v>
      </c>
      <c r="W678" s="380">
        <v>131</v>
      </c>
      <c r="X678" s="379">
        <v>14.86</v>
      </c>
      <c r="Y678" s="390">
        <f>W678*X678</f>
        <v>1946.6599999999999</v>
      </c>
      <c r="Z678" s="389">
        <f>(Y678*(V678-L678*24))/V678</f>
        <v>1946.6599999999999</v>
      </c>
      <c r="AA678" s="389">
        <f>(Z678/Y678)*100</f>
        <v>100</v>
      </c>
      <c r="AB678" s="403"/>
    </row>
    <row r="679" spans="1:44" s="403" customFormat="1" ht="30" customHeight="1">
      <c r="A679" s="405">
        <v>15</v>
      </c>
      <c r="B679" s="431" t="s">
        <v>1057</v>
      </c>
      <c r="C679" s="409" t="s">
        <v>659</v>
      </c>
      <c r="D679" s="379">
        <v>8.7170000000000005</v>
      </c>
      <c r="E679" s="380" t="s">
        <v>534</v>
      </c>
      <c r="F679" s="381" t="s">
        <v>48</v>
      </c>
      <c r="G679" s="411"/>
      <c r="H679" s="411"/>
      <c r="I679" s="381" t="s">
        <v>48</v>
      </c>
      <c r="J679" s="381" t="s">
        <v>48</v>
      </c>
      <c r="K679" s="381" t="s">
        <v>48</v>
      </c>
      <c r="L679" s="385">
        <f>IF(RIGHT(S743)="T",(+H743-G743),0)</f>
        <v>0</v>
      </c>
      <c r="M679" s="385">
        <f>IF(RIGHT(S743)="U",(+H743-G743),0)</f>
        <v>0</v>
      </c>
      <c r="N679" s="385">
        <f>IF(RIGHT(S743)="C",(+H743-G743),0)</f>
        <v>0</v>
      </c>
      <c r="O679" s="385">
        <f>IF(RIGHT(S743)="D",(+H743-G743),0)</f>
        <v>0</v>
      </c>
      <c r="P679" s="381"/>
      <c r="Q679" s="381"/>
      <c r="R679" s="381"/>
      <c r="S679" s="411"/>
      <c r="T679" s="484"/>
      <c r="U679" s="406"/>
      <c r="V679" s="399"/>
      <c r="W679" s="399"/>
      <c r="X679" s="399"/>
      <c r="Y679" s="399"/>
      <c r="Z679" s="389"/>
      <c r="AA679" s="399"/>
    </row>
    <row r="680" spans="1:44" s="403" customFormat="1" ht="30" customHeight="1">
      <c r="A680" s="405"/>
      <c r="B680" s="377"/>
      <c r="C680" s="483"/>
      <c r="D680" s="379"/>
      <c r="E680" s="380"/>
      <c r="F680" s="381" t="s">
        <v>48</v>
      </c>
      <c r="G680" s="411"/>
      <c r="H680" s="411"/>
      <c r="I680" s="381" t="s">
        <v>48</v>
      </c>
      <c r="J680" s="381" t="s">
        <v>48</v>
      </c>
      <c r="K680" s="381" t="s">
        <v>48</v>
      </c>
      <c r="L680" s="385">
        <f>IF(RIGHT(S744)="T",(+H744-G744),0)</f>
        <v>0</v>
      </c>
      <c r="M680" s="385">
        <f>IF(RIGHT(S744)="U",(+H744-G744),0)</f>
        <v>0</v>
      </c>
      <c r="N680" s="385">
        <f>IF(RIGHT(S744)="C",(+H744-G744),0)</f>
        <v>0</v>
      </c>
      <c r="O680" s="385">
        <f>IF(RIGHT(S744)="D",(+H744-G744),0)</f>
        <v>0</v>
      </c>
      <c r="P680" s="381"/>
      <c r="Q680" s="381"/>
      <c r="R680" s="381"/>
      <c r="S680" s="411"/>
      <c r="T680" s="484"/>
      <c r="U680" s="406"/>
      <c r="V680" s="399"/>
      <c r="W680" s="399"/>
      <c r="X680" s="399"/>
      <c r="Y680" s="399"/>
      <c r="Z680" s="389"/>
      <c r="AA680" s="399"/>
    </row>
    <row r="681" spans="1:44" s="404" customFormat="1" ht="30" customHeight="1">
      <c r="A681" s="512"/>
      <c r="B681" s="513"/>
      <c r="C681" s="514" t="s">
        <v>52</v>
      </c>
      <c r="D681" s="513"/>
      <c r="E681" s="380"/>
      <c r="F681" s="381" t="s">
        <v>48</v>
      </c>
      <c r="G681" s="401"/>
      <c r="H681" s="401"/>
      <c r="I681" s="381" t="s">
        <v>48</v>
      </c>
      <c r="J681" s="381" t="s">
        <v>48</v>
      </c>
      <c r="K681" s="381" t="s">
        <v>48</v>
      </c>
      <c r="L681" s="385">
        <f>SUM(L679:L680)</f>
        <v>0</v>
      </c>
      <c r="M681" s="385">
        <f>SUM(M679:M680)</f>
        <v>0</v>
      </c>
      <c r="N681" s="385">
        <f>SUM(N679:N680)</f>
        <v>0</v>
      </c>
      <c r="O681" s="385">
        <f>SUM(O679:O680)</f>
        <v>0</v>
      </c>
      <c r="P681" s="381"/>
      <c r="Q681" s="381"/>
      <c r="R681" s="381"/>
      <c r="S681" s="513"/>
      <c r="T681" s="515"/>
      <c r="U681" s="513"/>
      <c r="V681" s="389">
        <f>$AB$11-((N681*24))</f>
        <v>720</v>
      </c>
      <c r="W681" s="380">
        <v>131</v>
      </c>
      <c r="X681" s="379">
        <v>8.7170000000000005</v>
      </c>
      <c r="Y681" s="390">
        <f>W681*X681</f>
        <v>1141.9270000000001</v>
      </c>
      <c r="Z681" s="389">
        <f>(Y681*(V681-L681*24))/V681</f>
        <v>1141.9270000000001</v>
      </c>
      <c r="AA681" s="389">
        <f>(Z681/Y681)*100</f>
        <v>100</v>
      </c>
      <c r="AB681" s="403"/>
    </row>
    <row r="682" spans="1:44" s="403" customFormat="1" ht="30" customHeight="1">
      <c r="A682" s="405">
        <v>16</v>
      </c>
      <c r="B682" s="377" t="s">
        <v>211</v>
      </c>
      <c r="C682" s="400" t="s">
        <v>212</v>
      </c>
      <c r="D682" s="379">
        <v>14.86</v>
      </c>
      <c r="E682" s="380" t="s">
        <v>534</v>
      </c>
      <c r="F682" s="381" t="s">
        <v>48</v>
      </c>
      <c r="G682" s="392"/>
      <c r="H682" s="392"/>
      <c r="I682" s="381" t="s">
        <v>48</v>
      </c>
      <c r="J682" s="381" t="s">
        <v>48</v>
      </c>
      <c r="K682" s="381" t="s">
        <v>48</v>
      </c>
      <c r="L682" s="385">
        <f>IF(RIGHT(S682)="T",(+H682-G682),0)</f>
        <v>0</v>
      </c>
      <c r="M682" s="385">
        <f>IF(RIGHT(S682)="U",(+H682-G682),0)</f>
        <v>0</v>
      </c>
      <c r="N682" s="385">
        <f>IF(RIGHT(S682)="C",(+H682-G682),0)</f>
        <v>0</v>
      </c>
      <c r="O682" s="385">
        <f>IF(RIGHT(S682)="D",(+H682-G682),0)</f>
        <v>0</v>
      </c>
      <c r="P682" s="381"/>
      <c r="Q682" s="381"/>
      <c r="R682" s="381"/>
      <c r="S682" s="393"/>
      <c r="T682" s="407"/>
      <c r="U682" s="406"/>
      <c r="V682" s="399"/>
      <c r="W682" s="399"/>
      <c r="X682" s="399"/>
      <c r="Y682" s="399"/>
      <c r="Z682" s="389"/>
      <c r="AA682" s="399"/>
    </row>
    <row r="683" spans="1:44" s="403" customFormat="1" ht="30" customHeight="1">
      <c r="A683" s="405"/>
      <c r="B683" s="377"/>
      <c r="C683" s="400"/>
      <c r="D683" s="379"/>
      <c r="E683" s="380"/>
      <c r="F683" s="381"/>
      <c r="G683" s="463"/>
      <c r="H683" s="463"/>
      <c r="I683" s="381"/>
      <c r="J683" s="381"/>
      <c r="K683" s="381"/>
      <c r="L683" s="385">
        <f t="shared" ref="L683" si="689">IF(RIGHT(S683)="T",(+H683-G683),0)</f>
        <v>0</v>
      </c>
      <c r="M683" s="385">
        <f t="shared" ref="M683" si="690">IF(RIGHT(S683)="U",(+H683-G683),0)</f>
        <v>0</v>
      </c>
      <c r="N683" s="385">
        <f t="shared" ref="N683" si="691">IF(RIGHT(S683)="C",(+H683-G683),0)</f>
        <v>0</v>
      </c>
      <c r="O683" s="385">
        <f t="shared" ref="O683" si="692">IF(RIGHT(S683)="D",(+H683-G683),0)</f>
        <v>0</v>
      </c>
      <c r="P683" s="381"/>
      <c r="Q683" s="381"/>
      <c r="R683" s="381"/>
      <c r="S683" s="393"/>
      <c r="T683" s="394"/>
      <c r="U683" s="406"/>
      <c r="V683" s="399"/>
      <c r="W683" s="399"/>
      <c r="X683" s="399"/>
      <c r="Y683" s="399"/>
      <c r="Z683" s="389"/>
      <c r="AA683" s="399"/>
    </row>
    <row r="684" spans="1:44" s="403" customFormat="1" ht="30" customHeight="1">
      <c r="A684" s="405"/>
      <c r="B684" s="377"/>
      <c r="C684" s="400"/>
      <c r="D684" s="379"/>
      <c r="E684" s="380"/>
      <c r="F684" s="381"/>
      <c r="G684" s="395"/>
      <c r="H684" s="395"/>
      <c r="I684" s="381"/>
      <c r="J684" s="381"/>
      <c r="K684" s="381"/>
      <c r="L684" s="385">
        <f t="shared" ref="L684:L685" si="693">IF(RIGHT(S684)="T",(+H684-G684),0)</f>
        <v>0</v>
      </c>
      <c r="M684" s="385">
        <f t="shared" ref="M684:M685" si="694">IF(RIGHT(S684)="U",(+H684-G684),0)</f>
        <v>0</v>
      </c>
      <c r="N684" s="385">
        <f t="shared" ref="N684:N685" si="695">IF(RIGHT(S684)="C",(+H684-G684),0)</f>
        <v>0</v>
      </c>
      <c r="O684" s="385">
        <f t="shared" ref="O684:O685" si="696">IF(RIGHT(S684)="D",(+H684-G684),0)</f>
        <v>0</v>
      </c>
      <c r="P684" s="381"/>
      <c r="Q684" s="381"/>
      <c r="R684" s="381"/>
      <c r="S684" s="396"/>
      <c r="T684" s="397"/>
      <c r="U684" s="406"/>
      <c r="V684" s="399"/>
      <c r="W684" s="399"/>
      <c r="X684" s="399"/>
      <c r="Y684" s="399"/>
      <c r="Z684" s="389"/>
      <c r="AA684" s="399"/>
    </row>
    <row r="685" spans="1:44" s="403" customFormat="1" ht="30" customHeight="1">
      <c r="A685" s="405"/>
      <c r="B685" s="377"/>
      <c r="C685" s="400"/>
      <c r="D685" s="379"/>
      <c r="E685" s="380"/>
      <c r="F685" s="381" t="s">
        <v>48</v>
      </c>
      <c r="G685" s="395"/>
      <c r="H685" s="395"/>
      <c r="I685" s="381" t="s">
        <v>48</v>
      </c>
      <c r="J685" s="381" t="s">
        <v>48</v>
      </c>
      <c r="K685" s="381" t="s">
        <v>48</v>
      </c>
      <c r="L685" s="385">
        <f t="shared" si="693"/>
        <v>0</v>
      </c>
      <c r="M685" s="385">
        <f t="shared" si="694"/>
        <v>0</v>
      </c>
      <c r="N685" s="385">
        <f t="shared" si="695"/>
        <v>0</v>
      </c>
      <c r="O685" s="385">
        <f t="shared" si="696"/>
        <v>0</v>
      </c>
      <c r="P685" s="381"/>
      <c r="Q685" s="381"/>
      <c r="R685" s="381"/>
      <c r="S685" s="396"/>
      <c r="T685" s="397"/>
      <c r="U685" s="406"/>
      <c r="V685" s="399"/>
      <c r="W685" s="399"/>
      <c r="X685" s="399"/>
      <c r="Y685" s="399"/>
      <c r="Z685" s="389"/>
      <c r="AA685" s="399"/>
    </row>
    <row r="686" spans="1:44" s="404" customFormat="1" ht="30" customHeight="1">
      <c r="A686" s="512"/>
      <c r="B686" s="513"/>
      <c r="C686" s="514" t="s">
        <v>52</v>
      </c>
      <c r="D686" s="513"/>
      <c r="E686" s="380"/>
      <c r="F686" s="381" t="s">
        <v>48</v>
      </c>
      <c r="G686" s="430"/>
      <c r="H686" s="430"/>
      <c r="I686" s="381" t="s">
        <v>48</v>
      </c>
      <c r="J686" s="381" t="s">
        <v>48</v>
      </c>
      <c r="K686" s="384"/>
      <c r="L686" s="385">
        <f>SUM(L682:L685)</f>
        <v>0</v>
      </c>
      <c r="M686" s="385">
        <f>SUM(M682:M685)</f>
        <v>0</v>
      </c>
      <c r="N686" s="385">
        <f>SUM(N682:N685)</f>
        <v>0</v>
      </c>
      <c r="O686" s="385">
        <f>SUM(O682:O685)</f>
        <v>0</v>
      </c>
      <c r="P686" s="381"/>
      <c r="Q686" s="381"/>
      <c r="R686" s="381"/>
      <c r="S686" s="513"/>
      <c r="T686" s="515"/>
      <c r="U686" s="513"/>
      <c r="V686" s="389">
        <f>$AB$11-((N686*24))</f>
        <v>720</v>
      </c>
      <c r="W686" s="380">
        <v>131</v>
      </c>
      <c r="X686" s="379">
        <v>14.86</v>
      </c>
      <c r="Y686" s="390">
        <f>W686*X686</f>
        <v>1946.6599999999999</v>
      </c>
      <c r="Z686" s="389">
        <f>(Y686*(V686-L686*24))/V686</f>
        <v>1946.6599999999999</v>
      </c>
      <c r="AA686" s="389">
        <f>(Z686/Y686)*100</f>
        <v>100</v>
      </c>
      <c r="AB686" s="333"/>
    </row>
    <row r="687" spans="1:44" ht="30" customHeight="1">
      <c r="A687" s="369">
        <v>17</v>
      </c>
      <c r="B687" s="372" t="s">
        <v>213</v>
      </c>
      <c r="C687" s="506" t="s">
        <v>214</v>
      </c>
      <c r="D687" s="379">
        <v>143.553</v>
      </c>
      <c r="E687" s="380" t="s">
        <v>534</v>
      </c>
      <c r="F687" s="381" t="s">
        <v>48</v>
      </c>
      <c r="G687" s="382"/>
      <c r="H687" s="382"/>
      <c r="I687" s="507"/>
      <c r="J687" s="507"/>
      <c r="K687" s="507"/>
      <c r="L687" s="385">
        <f>IF(RIGHT(S687)="T",(+H687-G687),0)</f>
        <v>0</v>
      </c>
      <c r="M687" s="385">
        <f>IF(RIGHT(S687)="U",(+H687-G687),0)</f>
        <v>0</v>
      </c>
      <c r="N687" s="385">
        <f>IF(RIGHT(S687)="C",(+H687-G687),0)</f>
        <v>0</v>
      </c>
      <c r="O687" s="385">
        <f>IF(RIGHT(S687)="D",(+H687-G687),0)</f>
        <v>0</v>
      </c>
      <c r="P687" s="386"/>
      <c r="Q687" s="386"/>
      <c r="R687" s="386"/>
      <c r="S687" s="387"/>
      <c r="T687" s="388"/>
      <c r="U687" s="386"/>
      <c r="V687" s="389"/>
      <c r="W687" s="389"/>
      <c r="X687" s="389"/>
      <c r="Y687" s="389"/>
      <c r="Z687" s="389"/>
      <c r="AA687" s="389"/>
      <c r="AB687" s="333"/>
      <c r="AC687" s="333"/>
      <c r="AD687" s="333"/>
      <c r="AE687" s="333"/>
      <c r="AF687" s="521"/>
      <c r="AG687" s="521"/>
      <c r="AH687" s="521"/>
      <c r="AI687" s="521"/>
      <c r="AJ687" s="521"/>
      <c r="AK687" s="521"/>
      <c r="AL687" s="521"/>
      <c r="AM687" s="521"/>
      <c r="AN687" s="521"/>
      <c r="AO687" s="521"/>
      <c r="AP687" s="521"/>
      <c r="AQ687" s="521"/>
      <c r="AR687" s="521"/>
    </row>
    <row r="688" spans="1:44" ht="30" customHeight="1">
      <c r="A688" s="369"/>
      <c r="B688" s="372"/>
      <c r="C688" s="506"/>
      <c r="D688" s="379"/>
      <c r="E688" s="380"/>
      <c r="F688" s="381"/>
      <c r="G688" s="408"/>
      <c r="H688" s="408"/>
      <c r="I688" s="507"/>
      <c r="J688" s="507"/>
      <c r="K688" s="507"/>
      <c r="L688" s="385">
        <f>IF(RIGHT(S688)="T",(+H688-G688),0)</f>
        <v>0</v>
      </c>
      <c r="M688" s="385">
        <f>IF(RIGHT(S688)="U",(+H688-G688),0)</f>
        <v>0</v>
      </c>
      <c r="N688" s="385">
        <f>IF(RIGHT(S688)="C",(+H688-G688),0)</f>
        <v>0</v>
      </c>
      <c r="O688" s="385">
        <f>IF(RIGHT(S688)="D",(+H688-G688),0)</f>
        <v>0</v>
      </c>
      <c r="P688" s="386"/>
      <c r="Q688" s="386"/>
      <c r="R688" s="386"/>
      <c r="S688" s="409"/>
      <c r="T688" s="410"/>
      <c r="U688" s="386"/>
      <c r="V688" s="389"/>
      <c r="W688" s="389"/>
      <c r="X688" s="389"/>
      <c r="Y688" s="389"/>
      <c r="Z688" s="389"/>
      <c r="AA688" s="389"/>
      <c r="AB688" s="333"/>
      <c r="AC688" s="333"/>
      <c r="AD688" s="333"/>
      <c r="AE688" s="333"/>
      <c r="AF688" s="521"/>
      <c r="AG688" s="521"/>
      <c r="AH688" s="521"/>
      <c r="AI688" s="521"/>
      <c r="AJ688" s="521"/>
      <c r="AK688" s="521"/>
      <c r="AL688" s="521"/>
      <c r="AM688" s="521"/>
      <c r="AN688" s="521"/>
      <c r="AO688" s="521"/>
      <c r="AP688" s="521"/>
      <c r="AQ688" s="521"/>
      <c r="AR688" s="521"/>
    </row>
    <row r="689" spans="1:44" ht="30" customHeight="1">
      <c r="A689" s="369"/>
      <c r="B689" s="372"/>
      <c r="C689" s="506"/>
      <c r="D689" s="379"/>
      <c r="E689" s="380"/>
      <c r="F689" s="381" t="s">
        <v>48</v>
      </c>
      <c r="G689" s="428"/>
      <c r="H689" s="428"/>
      <c r="I689" s="507"/>
      <c r="J689" s="507"/>
      <c r="K689" s="507"/>
      <c r="L689" s="385">
        <f>IF(RIGHT(S689)="T",(+H689-G689),0)</f>
        <v>0</v>
      </c>
      <c r="M689" s="385">
        <f>IF(RIGHT(S689)="U",(+H689-G689),0)</f>
        <v>0</v>
      </c>
      <c r="N689" s="385">
        <f>IF(RIGHT(S689)="C",(+H689-G689),0)</f>
        <v>0</v>
      </c>
      <c r="O689" s="385">
        <f>IF(RIGHT(S689)="D",(+H689-G689),0)</f>
        <v>0</v>
      </c>
      <c r="P689" s="386"/>
      <c r="Q689" s="386"/>
      <c r="R689" s="386"/>
      <c r="S689" s="393"/>
      <c r="T689" s="455"/>
      <c r="U689" s="386"/>
      <c r="V689" s="389"/>
      <c r="W689" s="389"/>
      <c r="X689" s="389"/>
      <c r="Y689" s="389"/>
      <c r="Z689" s="389"/>
      <c r="AA689" s="389"/>
      <c r="AB689" s="333"/>
      <c r="AC689" s="333"/>
      <c r="AD689" s="333"/>
      <c r="AE689" s="333"/>
      <c r="AF689" s="521"/>
      <c r="AG689" s="521"/>
      <c r="AH689" s="521"/>
      <c r="AI689" s="521"/>
      <c r="AJ689" s="521"/>
      <c r="AK689" s="521"/>
      <c r="AL689" s="521"/>
      <c r="AM689" s="521"/>
      <c r="AN689" s="521"/>
      <c r="AO689" s="521"/>
      <c r="AP689" s="521"/>
      <c r="AQ689" s="521"/>
      <c r="AR689" s="521"/>
    </row>
    <row r="690" spans="1:44" s="404" customFormat="1" ht="30" customHeight="1">
      <c r="A690" s="512"/>
      <c r="B690" s="513"/>
      <c r="C690" s="514" t="s">
        <v>52</v>
      </c>
      <c r="D690" s="513"/>
      <c r="E690" s="380"/>
      <c r="F690" s="381" t="s">
        <v>48</v>
      </c>
      <c r="G690" s="401"/>
      <c r="H690" s="401"/>
      <c r="I690" s="381" t="s">
        <v>48</v>
      </c>
      <c r="J690" s="381" t="s">
        <v>48</v>
      </c>
      <c r="K690" s="381" t="s">
        <v>48</v>
      </c>
      <c r="L690" s="385">
        <f>SUM(L687:L689)</f>
        <v>0</v>
      </c>
      <c r="M690" s="385">
        <f>SUM(M687:M689)</f>
        <v>0</v>
      </c>
      <c r="N690" s="385">
        <f>SUM(N687:N689)</f>
        <v>0</v>
      </c>
      <c r="O690" s="385">
        <f>SUM(O687:O689)</f>
        <v>0</v>
      </c>
      <c r="P690" s="381"/>
      <c r="Q690" s="381"/>
      <c r="R690" s="381"/>
      <c r="S690" s="513"/>
      <c r="T690" s="515"/>
      <c r="U690" s="513"/>
      <c r="V690" s="389">
        <f>$AB$11-((N690*24))</f>
        <v>720</v>
      </c>
      <c r="W690" s="380">
        <v>131</v>
      </c>
      <c r="X690" s="379">
        <v>143.553</v>
      </c>
      <c r="Y690" s="390">
        <f>W690*X690</f>
        <v>18805.442999999999</v>
      </c>
      <c r="Z690" s="389">
        <f>(Y690*(V690-L690*24))/V690</f>
        <v>18805.442999999999</v>
      </c>
      <c r="AA690" s="389">
        <f>(Z690/Y690)*100</f>
        <v>100</v>
      </c>
      <c r="AB690" s="403"/>
    </row>
    <row r="691" spans="1:44" s="404" customFormat="1" ht="30" customHeight="1">
      <c r="A691" s="405">
        <v>18</v>
      </c>
      <c r="B691" s="377" t="s">
        <v>215</v>
      </c>
      <c r="C691" s="400" t="s">
        <v>216</v>
      </c>
      <c r="D691" s="379">
        <v>143.553</v>
      </c>
      <c r="E691" s="380" t="s">
        <v>534</v>
      </c>
      <c r="F691" s="381" t="s">
        <v>48</v>
      </c>
      <c r="G691" s="382"/>
      <c r="H691" s="382"/>
      <c r="I691" s="381" t="s">
        <v>48</v>
      </c>
      <c r="J691" s="381" t="s">
        <v>48</v>
      </c>
      <c r="K691" s="381" t="s">
        <v>48</v>
      </c>
      <c r="L691" s="385">
        <f>IF(RIGHT(S691)="T",(+H691-G691),0)</f>
        <v>0</v>
      </c>
      <c r="M691" s="385">
        <f>IF(RIGHT(S691)="U",(+H691-G691),0)</f>
        <v>0</v>
      </c>
      <c r="N691" s="385">
        <f>IF(RIGHT(S691)="C",(+H691-G691),0)</f>
        <v>0</v>
      </c>
      <c r="O691" s="385">
        <f>IF(RIGHT(S691)="D",(+H691-G691),0)</f>
        <v>0</v>
      </c>
      <c r="P691" s="381"/>
      <c r="Q691" s="381"/>
      <c r="R691" s="381"/>
      <c r="S691" s="387"/>
      <c r="T691" s="388"/>
      <c r="U691" s="406"/>
      <c r="V691" s="399"/>
      <c r="W691" s="399"/>
      <c r="X691" s="399"/>
      <c r="Y691" s="399"/>
      <c r="Z691" s="389"/>
      <c r="AA691" s="399"/>
      <c r="AB691" s="403"/>
    </row>
    <row r="692" spans="1:44" s="404" customFormat="1" ht="30" customHeight="1">
      <c r="A692" s="405"/>
      <c r="B692" s="377"/>
      <c r="C692" s="400"/>
      <c r="D692" s="379"/>
      <c r="E692" s="380"/>
      <c r="F692" s="381" t="s">
        <v>48</v>
      </c>
      <c r="G692" s="408"/>
      <c r="H692" s="408"/>
      <c r="I692" s="381" t="s">
        <v>48</v>
      </c>
      <c r="J692" s="381" t="s">
        <v>48</v>
      </c>
      <c r="K692" s="381" t="s">
        <v>48</v>
      </c>
      <c r="L692" s="385">
        <f>IF(RIGHT(S692)="T",(+H692-G692),0)</f>
        <v>0</v>
      </c>
      <c r="M692" s="385">
        <f>IF(RIGHT(S692)="U",(+H692-G692),0)</f>
        <v>0</v>
      </c>
      <c r="N692" s="385">
        <f>IF(RIGHT(S692)="C",(+H692-G692),0)</f>
        <v>0</v>
      </c>
      <c r="O692" s="385">
        <f>IF(RIGHT(S692)="D",(+H692-G692),0)</f>
        <v>0</v>
      </c>
      <c r="P692" s="381"/>
      <c r="Q692" s="381"/>
      <c r="R692" s="381"/>
      <c r="S692" s="408"/>
      <c r="T692" s="409"/>
      <c r="U692" s="406"/>
      <c r="V692" s="399"/>
      <c r="W692" s="399"/>
      <c r="X692" s="399"/>
      <c r="Y692" s="399"/>
      <c r="Z692" s="389"/>
      <c r="AA692" s="399"/>
      <c r="AB692" s="403"/>
    </row>
    <row r="693" spans="1:44" s="404" customFormat="1" ht="30" customHeight="1">
      <c r="A693" s="405"/>
      <c r="B693" s="377"/>
      <c r="C693" s="400"/>
      <c r="D693" s="379"/>
      <c r="E693" s="380"/>
      <c r="F693" s="381" t="s">
        <v>48</v>
      </c>
      <c r="G693" s="449"/>
      <c r="H693" s="449"/>
      <c r="I693" s="381" t="s">
        <v>48</v>
      </c>
      <c r="J693" s="381" t="s">
        <v>48</v>
      </c>
      <c r="K693" s="381" t="s">
        <v>48</v>
      </c>
      <c r="L693" s="385">
        <f>IF(RIGHT(S693)="T",(+H693-G693),0)</f>
        <v>0</v>
      </c>
      <c r="M693" s="385">
        <f>IF(RIGHT(S693)="U",(+H693-G693),0)</f>
        <v>0</v>
      </c>
      <c r="N693" s="385">
        <f>IF(RIGHT(S693)="C",(+H693-G693),0)</f>
        <v>0</v>
      </c>
      <c r="O693" s="385">
        <f>IF(RIGHT(S693)="D",(+H693-G693),0)</f>
        <v>0</v>
      </c>
      <c r="P693" s="381"/>
      <c r="Q693" s="381"/>
      <c r="R693" s="381"/>
      <c r="S693" s="362"/>
      <c r="T693" s="471"/>
      <c r="U693" s="406"/>
      <c r="V693" s="399"/>
      <c r="W693" s="399"/>
      <c r="X693" s="399"/>
      <c r="Y693" s="399"/>
      <c r="Z693" s="389"/>
      <c r="AA693" s="399"/>
      <c r="AB693" s="403"/>
    </row>
    <row r="694" spans="1:44" s="404" customFormat="1" ht="30" customHeight="1">
      <c r="A694" s="512"/>
      <c r="B694" s="513"/>
      <c r="C694" s="514" t="s">
        <v>52</v>
      </c>
      <c r="D694" s="513"/>
      <c r="E694" s="380"/>
      <c r="F694" s="381" t="s">
        <v>48</v>
      </c>
      <c r="G694" s="401"/>
      <c r="H694" s="401"/>
      <c r="I694" s="381" t="s">
        <v>48</v>
      </c>
      <c r="J694" s="381" t="s">
        <v>48</v>
      </c>
      <c r="K694" s="384"/>
      <c r="L694" s="385">
        <f>SUM(L691:L693)</f>
        <v>0</v>
      </c>
      <c r="M694" s="385">
        <f t="shared" ref="M694:O694" si="697">SUM(M691:M693)</f>
        <v>0</v>
      </c>
      <c r="N694" s="385">
        <f t="shared" si="697"/>
        <v>0</v>
      </c>
      <c r="O694" s="385">
        <f t="shared" si="697"/>
        <v>0</v>
      </c>
      <c r="P694" s="381"/>
      <c r="Q694" s="381"/>
      <c r="R694" s="381"/>
      <c r="S694" s="513"/>
      <c r="T694" s="515"/>
      <c r="U694" s="513"/>
      <c r="V694" s="389">
        <f t="shared" ref="V694:V701" si="698">$AB$11-((N694*24))</f>
        <v>720</v>
      </c>
      <c r="W694" s="380">
        <v>131</v>
      </c>
      <c r="X694" s="379">
        <v>143.553</v>
      </c>
      <c r="Y694" s="390">
        <f t="shared" ref="Y694:Y701" si="699">W694*X694</f>
        <v>18805.442999999999</v>
      </c>
      <c r="Z694" s="389">
        <f t="shared" ref="Z694:Z701" si="700">(Y694*(V694-L694*24))/V694</f>
        <v>18805.442999999999</v>
      </c>
      <c r="AA694" s="389">
        <f t="shared" ref="AA694:AA701" si="701">(Z694/Y694)*100</f>
        <v>100</v>
      </c>
      <c r="AB694" s="403"/>
    </row>
    <row r="695" spans="1:44" ht="30" customHeight="1">
      <c r="A695" s="369">
        <v>19</v>
      </c>
      <c r="B695" s="372" t="s">
        <v>217</v>
      </c>
      <c r="C695" s="506" t="s">
        <v>218</v>
      </c>
      <c r="D695" s="338">
        <v>144.63</v>
      </c>
      <c r="E695" s="380" t="s">
        <v>534</v>
      </c>
      <c r="F695" s="381" t="s">
        <v>48</v>
      </c>
      <c r="G695" s="408"/>
      <c r="H695" s="408"/>
      <c r="I695" s="507"/>
      <c r="J695" s="507"/>
      <c r="K695" s="507"/>
      <c r="L695" s="385">
        <f>IF(RIGHT(S695)="T",(+H695-G695),0)</f>
        <v>0</v>
      </c>
      <c r="M695" s="385">
        <f>IF(RIGHT(S695)="U",(+H695-G695),0)</f>
        <v>0</v>
      </c>
      <c r="N695" s="385">
        <f>IF(RIGHT(S695)="C",(+H695-G695),0)</f>
        <v>0</v>
      </c>
      <c r="O695" s="385">
        <f>IF(RIGHT(S695)="D",(+H695-G695),0)</f>
        <v>0</v>
      </c>
      <c r="P695" s="386"/>
      <c r="Q695" s="386"/>
      <c r="R695" s="386"/>
      <c r="S695" s="409"/>
      <c r="T695" s="522"/>
      <c r="U695" s="386"/>
      <c r="V695" s="389"/>
      <c r="W695" s="380"/>
      <c r="X695" s="338"/>
      <c r="Y695" s="390"/>
      <c r="Z695" s="389"/>
      <c r="AA695" s="389"/>
      <c r="AB695" s="333"/>
      <c r="AC695" s="333"/>
      <c r="AD695" s="333"/>
      <c r="AE695" s="333"/>
      <c r="AF695" s="519"/>
      <c r="AG695" s="519"/>
      <c r="AH695" s="519"/>
      <c r="AI695" s="519"/>
      <c r="AJ695" s="519"/>
      <c r="AK695" s="519"/>
      <c r="AL695" s="519"/>
      <c r="AM695" s="519"/>
      <c r="AN695" s="519"/>
      <c r="AO695" s="519"/>
      <c r="AP695" s="519"/>
      <c r="AQ695" s="519"/>
      <c r="AR695" s="519"/>
    </row>
    <row r="696" spans="1:44" ht="30" customHeight="1">
      <c r="A696" s="369"/>
      <c r="B696" s="372"/>
      <c r="C696" s="506"/>
      <c r="D696" s="338"/>
      <c r="E696" s="380"/>
      <c r="F696" s="381"/>
      <c r="G696" s="408"/>
      <c r="H696" s="408"/>
      <c r="I696" s="507"/>
      <c r="J696" s="507"/>
      <c r="K696" s="507"/>
      <c r="L696" s="385">
        <f>IF(RIGHT(S696)="T",(+H696-G696),0)</f>
        <v>0</v>
      </c>
      <c r="M696" s="385">
        <f>IF(RIGHT(S696)="U",(+H696-G696),0)</f>
        <v>0</v>
      </c>
      <c r="N696" s="385">
        <f>IF(RIGHT(S696)="C",(+H696-G696),0)</f>
        <v>0</v>
      </c>
      <c r="O696" s="385">
        <f>IF(RIGHT(S696)="D",(+H696-G696),0)</f>
        <v>0</v>
      </c>
      <c r="P696" s="386"/>
      <c r="Q696" s="386"/>
      <c r="R696" s="386"/>
      <c r="S696" s="409"/>
      <c r="T696" s="410"/>
      <c r="U696" s="386"/>
      <c r="V696" s="389"/>
      <c r="W696" s="380"/>
      <c r="X696" s="338"/>
      <c r="Y696" s="390"/>
      <c r="Z696" s="389"/>
      <c r="AA696" s="389"/>
      <c r="AB696" s="333"/>
      <c r="AC696" s="333"/>
      <c r="AD696" s="333"/>
      <c r="AE696" s="333"/>
      <c r="AF696" s="519"/>
      <c r="AG696" s="519"/>
      <c r="AH696" s="519"/>
      <c r="AI696" s="519"/>
      <c r="AJ696" s="519"/>
      <c r="AK696" s="519"/>
      <c r="AL696" s="519"/>
      <c r="AM696" s="519"/>
      <c r="AN696" s="519"/>
      <c r="AO696" s="519"/>
      <c r="AP696" s="519"/>
      <c r="AQ696" s="519"/>
      <c r="AR696" s="519"/>
    </row>
    <row r="697" spans="1:44" ht="30" customHeight="1">
      <c r="A697" s="369"/>
      <c r="B697" s="372"/>
      <c r="C697" s="506"/>
      <c r="D697" s="338"/>
      <c r="E697" s="380"/>
      <c r="F697" s="381" t="s">
        <v>48</v>
      </c>
      <c r="G697" s="449"/>
      <c r="H697" s="449"/>
      <c r="I697" s="507"/>
      <c r="J697" s="507"/>
      <c r="K697" s="507"/>
      <c r="L697" s="385">
        <f>IF(RIGHT(S697)="T",(+H697-G697),0)</f>
        <v>0</v>
      </c>
      <c r="M697" s="385">
        <f>IF(RIGHT(S697)="U",(+H697-G697),0)</f>
        <v>0</v>
      </c>
      <c r="N697" s="385">
        <f>IF(RIGHT(S697)="C",(+H697-G697),0)</f>
        <v>0</v>
      </c>
      <c r="O697" s="385">
        <f>IF(RIGHT(S697)="D",(+H697-G697),0)</f>
        <v>0</v>
      </c>
      <c r="P697" s="386"/>
      <c r="Q697" s="386"/>
      <c r="R697" s="386"/>
      <c r="S697" s="362"/>
      <c r="T697" s="471"/>
      <c r="U697" s="386"/>
      <c r="V697" s="389"/>
      <c r="W697" s="380"/>
      <c r="X697" s="338"/>
      <c r="Y697" s="390"/>
      <c r="Z697" s="389"/>
      <c r="AA697" s="389"/>
      <c r="AB697" s="333"/>
      <c r="AC697" s="333"/>
      <c r="AD697" s="333"/>
      <c r="AE697" s="333"/>
      <c r="AF697" s="519"/>
      <c r="AG697" s="519"/>
      <c r="AH697" s="519"/>
      <c r="AI697" s="519"/>
      <c r="AJ697" s="519"/>
      <c r="AK697" s="519"/>
      <c r="AL697" s="519"/>
      <c r="AM697" s="519"/>
      <c r="AN697" s="519"/>
      <c r="AO697" s="519"/>
      <c r="AP697" s="519"/>
      <c r="AQ697" s="519"/>
      <c r="AR697" s="519"/>
    </row>
    <row r="698" spans="1:44" s="404" customFormat="1" ht="30" customHeight="1">
      <c r="A698" s="512"/>
      <c r="B698" s="513"/>
      <c r="C698" s="514" t="s">
        <v>52</v>
      </c>
      <c r="D698" s="513"/>
      <c r="E698" s="380"/>
      <c r="F698" s="381" t="s">
        <v>48</v>
      </c>
      <c r="G698" s="401"/>
      <c r="H698" s="401"/>
      <c r="I698" s="381" t="s">
        <v>48</v>
      </c>
      <c r="J698" s="381" t="s">
        <v>48</v>
      </c>
      <c r="K698" s="384"/>
      <c r="L698" s="385">
        <f>SUM(L695:L697)</f>
        <v>0</v>
      </c>
      <c r="M698" s="385">
        <f t="shared" ref="M698:O698" si="702">SUM(M695:M697)</f>
        <v>0</v>
      </c>
      <c r="N698" s="385">
        <f t="shared" si="702"/>
        <v>0</v>
      </c>
      <c r="O698" s="385">
        <f t="shared" si="702"/>
        <v>0</v>
      </c>
      <c r="P698" s="381"/>
      <c r="Q698" s="381"/>
      <c r="R698" s="381"/>
      <c r="S698" s="513"/>
      <c r="T698" s="515"/>
      <c r="U698" s="513"/>
      <c r="V698" s="389">
        <f t="shared" ref="V698" si="703">$AB$11-((N698*24))</f>
        <v>720</v>
      </c>
      <c r="W698" s="380">
        <v>131</v>
      </c>
      <c r="X698" s="338">
        <v>144.63</v>
      </c>
      <c r="Y698" s="390">
        <f t="shared" ref="Y698" si="704">W698*X698</f>
        <v>18946.53</v>
      </c>
      <c r="Z698" s="389">
        <f t="shared" ref="Z698" si="705">(Y698*(V698-L698*24))/V698</f>
        <v>18946.53</v>
      </c>
      <c r="AA698" s="389">
        <f t="shared" ref="AA698" si="706">(Z698/Y698)*100</f>
        <v>100</v>
      </c>
      <c r="AB698" s="403"/>
    </row>
    <row r="699" spans="1:44" ht="30" customHeight="1">
      <c r="A699" s="369">
        <v>20</v>
      </c>
      <c r="B699" s="372" t="s">
        <v>219</v>
      </c>
      <c r="C699" s="506" t="s">
        <v>220</v>
      </c>
      <c r="D699" s="338">
        <v>144.63</v>
      </c>
      <c r="E699" s="380" t="s">
        <v>534</v>
      </c>
      <c r="F699" s="381" t="s">
        <v>48</v>
      </c>
      <c r="G699" s="408"/>
      <c r="H699" s="408"/>
      <c r="I699" s="507"/>
      <c r="J699" s="507"/>
      <c r="K699" s="507"/>
      <c r="L699" s="385">
        <f>IF(RIGHT(S699)="T",(+H699-G699),0)</f>
        <v>0</v>
      </c>
      <c r="M699" s="385">
        <f>IF(RIGHT(S699)="U",(+H699-G699),0)</f>
        <v>0</v>
      </c>
      <c r="N699" s="385">
        <f>IF(RIGHT(S699)="C",(+H699-G699),0)</f>
        <v>0</v>
      </c>
      <c r="O699" s="385">
        <f>IF(RIGHT(S699)="D",(+H699-G699),0)</f>
        <v>0</v>
      </c>
      <c r="P699" s="386"/>
      <c r="Q699" s="386"/>
      <c r="R699" s="386"/>
      <c r="S699" s="409"/>
      <c r="T699" s="522"/>
      <c r="U699" s="386"/>
      <c r="V699" s="389"/>
      <c r="W699" s="389"/>
      <c r="X699" s="389"/>
      <c r="Y699" s="389"/>
      <c r="Z699" s="389"/>
      <c r="AA699" s="389"/>
      <c r="AB699" s="333"/>
      <c r="AC699" s="333"/>
      <c r="AD699" s="333"/>
      <c r="AE699" s="333"/>
      <c r="AF699" s="521"/>
      <c r="AG699" s="521"/>
      <c r="AH699" s="521"/>
      <c r="AI699" s="521"/>
      <c r="AJ699" s="521"/>
      <c r="AK699" s="521"/>
      <c r="AL699" s="521"/>
      <c r="AM699" s="521"/>
      <c r="AN699" s="521"/>
      <c r="AO699" s="521"/>
      <c r="AP699" s="521"/>
      <c r="AQ699" s="521"/>
      <c r="AR699" s="521"/>
    </row>
    <row r="700" spans="1:44" ht="30" customHeight="1">
      <c r="A700" s="369"/>
      <c r="B700" s="372"/>
      <c r="C700" s="506"/>
      <c r="D700" s="338"/>
      <c r="E700" s="380"/>
      <c r="F700" s="381" t="s">
        <v>48</v>
      </c>
      <c r="G700" s="408"/>
      <c r="H700" s="408"/>
      <c r="I700" s="507"/>
      <c r="J700" s="507"/>
      <c r="K700" s="507"/>
      <c r="L700" s="385">
        <f>IF(RIGHT(S700)="T",(+H700-G700),0)</f>
        <v>0</v>
      </c>
      <c r="M700" s="385">
        <f>IF(RIGHT(S700)="U",(+H700-G700),0)</f>
        <v>0</v>
      </c>
      <c r="N700" s="385">
        <f>IF(RIGHT(S700)="C",(+H700-G700),0)</f>
        <v>0</v>
      </c>
      <c r="O700" s="385">
        <f>IF(RIGHT(S700)="D",(+H700-G700),0)</f>
        <v>0</v>
      </c>
      <c r="P700" s="386"/>
      <c r="Q700" s="386"/>
      <c r="R700" s="386"/>
      <c r="S700" s="409"/>
      <c r="T700" s="410"/>
      <c r="U700" s="386"/>
      <c r="V700" s="389"/>
      <c r="W700" s="389"/>
      <c r="X700" s="389"/>
      <c r="Y700" s="389"/>
      <c r="Z700" s="389"/>
      <c r="AA700" s="389"/>
      <c r="AB700" s="333"/>
      <c r="AC700" s="333"/>
      <c r="AD700" s="333"/>
      <c r="AE700" s="333"/>
      <c r="AF700" s="521"/>
      <c r="AG700" s="521"/>
      <c r="AH700" s="521"/>
      <c r="AI700" s="521"/>
      <c r="AJ700" s="521"/>
      <c r="AK700" s="521"/>
      <c r="AL700" s="521"/>
      <c r="AM700" s="521"/>
      <c r="AN700" s="521"/>
      <c r="AO700" s="521"/>
      <c r="AP700" s="521"/>
      <c r="AQ700" s="521"/>
      <c r="AR700" s="521"/>
    </row>
    <row r="701" spans="1:44" s="404" customFormat="1" ht="30" customHeight="1">
      <c r="A701" s="512"/>
      <c r="B701" s="513"/>
      <c r="C701" s="514" t="s">
        <v>52</v>
      </c>
      <c r="D701" s="513"/>
      <c r="E701" s="380"/>
      <c r="F701" s="381" t="s">
        <v>48</v>
      </c>
      <c r="G701" s="401"/>
      <c r="H701" s="401"/>
      <c r="I701" s="381" t="s">
        <v>48</v>
      </c>
      <c r="J701" s="381" t="s">
        <v>48</v>
      </c>
      <c r="K701" s="384"/>
      <c r="L701" s="385">
        <f>SUM(L699:L700)</f>
        <v>0</v>
      </c>
      <c r="M701" s="385">
        <f t="shared" ref="M701:O701" si="707">SUM(M699:M700)</f>
        <v>0</v>
      </c>
      <c r="N701" s="385">
        <f t="shared" si="707"/>
        <v>0</v>
      </c>
      <c r="O701" s="385">
        <f t="shared" si="707"/>
        <v>0</v>
      </c>
      <c r="P701" s="381"/>
      <c r="Q701" s="381"/>
      <c r="R701" s="381"/>
      <c r="S701" s="513"/>
      <c r="T701" s="515"/>
      <c r="U701" s="513"/>
      <c r="V701" s="389">
        <f t="shared" si="698"/>
        <v>720</v>
      </c>
      <c r="W701" s="380">
        <v>131</v>
      </c>
      <c r="X701" s="338">
        <v>144.63</v>
      </c>
      <c r="Y701" s="390">
        <f t="shared" si="699"/>
        <v>18946.53</v>
      </c>
      <c r="Z701" s="389">
        <f t="shared" si="700"/>
        <v>18946.53</v>
      </c>
      <c r="AA701" s="389">
        <f t="shared" si="701"/>
        <v>100</v>
      </c>
      <c r="AB701" s="403"/>
    </row>
    <row r="702" spans="1:44" ht="41.25" customHeight="1">
      <c r="A702" s="369">
        <v>21</v>
      </c>
      <c r="B702" s="372" t="s">
        <v>221</v>
      </c>
      <c r="C702" s="506" t="s">
        <v>222</v>
      </c>
      <c r="D702" s="379">
        <v>177.88</v>
      </c>
      <c r="E702" s="380" t="s">
        <v>534</v>
      </c>
      <c r="F702" s="381" t="s">
        <v>48</v>
      </c>
      <c r="G702" s="121">
        <v>43201.271527777775</v>
      </c>
      <c r="H702" s="121">
        <v>43201.289583333331</v>
      </c>
      <c r="I702" s="507"/>
      <c r="J702" s="507"/>
      <c r="K702" s="507"/>
      <c r="L702" s="385">
        <f>IF(RIGHT(S702)="T",(+H702-G702),0)</f>
        <v>0</v>
      </c>
      <c r="M702" s="385">
        <f>IF(RIGHT(S702)="U",(+H702-G702),0)</f>
        <v>0</v>
      </c>
      <c r="N702" s="385">
        <f>IF(RIGHT(S702)="C",(+H702-G702),0)</f>
        <v>0</v>
      </c>
      <c r="O702" s="385">
        <f>IF(RIGHT(S702)="D",(+H702-G702),0)</f>
        <v>1.8055555556202307E-2</v>
      </c>
      <c r="P702" s="386"/>
      <c r="Q702" s="386"/>
      <c r="R702" s="386"/>
      <c r="S702" s="11" t="s">
        <v>51</v>
      </c>
      <c r="T702" s="140" t="s">
        <v>1360</v>
      </c>
      <c r="U702" s="386"/>
      <c r="V702" s="389"/>
      <c r="W702" s="380"/>
      <c r="X702" s="379"/>
      <c r="Y702" s="390"/>
      <c r="Z702" s="389"/>
      <c r="AA702" s="389"/>
      <c r="AB702" s="333"/>
      <c r="AC702" s="333"/>
      <c r="AD702" s="333"/>
      <c r="AE702" s="333"/>
      <c r="AF702" s="519"/>
      <c r="AG702" s="519"/>
      <c r="AH702" s="519"/>
      <c r="AI702" s="519"/>
      <c r="AJ702" s="519"/>
      <c r="AK702" s="519"/>
      <c r="AL702" s="519"/>
      <c r="AM702" s="519"/>
      <c r="AN702" s="519"/>
      <c r="AO702" s="519"/>
      <c r="AP702" s="519"/>
      <c r="AQ702" s="519"/>
      <c r="AR702" s="519"/>
    </row>
    <row r="703" spans="1:44" ht="41.25" customHeight="1">
      <c r="A703" s="369"/>
      <c r="B703" s="372"/>
      <c r="C703" s="506"/>
      <c r="D703" s="379"/>
      <c r="E703" s="380"/>
      <c r="F703" s="381"/>
      <c r="G703" s="121">
        <v>43201.724999999999</v>
      </c>
      <c r="H703" s="121">
        <v>43201.784722222219</v>
      </c>
      <c r="I703" s="507"/>
      <c r="J703" s="507"/>
      <c r="K703" s="507"/>
      <c r="L703" s="385">
        <f>IF(RIGHT(S703)="T",(+H703-G703),0)</f>
        <v>0</v>
      </c>
      <c r="M703" s="385">
        <f>IF(RIGHT(S703)="U",(+H703-G703),0)</f>
        <v>0</v>
      </c>
      <c r="N703" s="385">
        <f>IF(RIGHT(S703)="C",(+H703-G703),0)</f>
        <v>0</v>
      </c>
      <c r="O703" s="385">
        <f>IF(RIGHT(S703)="D",(+H703-G703),0)</f>
        <v>5.9722222220443655E-2</v>
      </c>
      <c r="P703" s="386"/>
      <c r="Q703" s="386"/>
      <c r="R703" s="386"/>
      <c r="S703" s="11" t="s">
        <v>51</v>
      </c>
      <c r="T703" s="140" t="s">
        <v>1362</v>
      </c>
      <c r="U703" s="386"/>
      <c r="V703" s="389"/>
      <c r="W703" s="380"/>
      <c r="X703" s="379"/>
      <c r="Y703" s="390"/>
      <c r="Z703" s="389"/>
      <c r="AA703" s="389"/>
      <c r="AB703" s="333"/>
      <c r="AC703" s="333"/>
      <c r="AD703" s="333"/>
      <c r="AE703" s="333"/>
      <c r="AF703" s="519"/>
      <c r="AG703" s="519"/>
      <c r="AH703" s="519"/>
      <c r="AI703" s="519"/>
      <c r="AJ703" s="519"/>
      <c r="AK703" s="519"/>
      <c r="AL703" s="519"/>
      <c r="AM703" s="519"/>
      <c r="AN703" s="519"/>
      <c r="AO703" s="519"/>
      <c r="AP703" s="519"/>
      <c r="AQ703" s="519"/>
      <c r="AR703" s="519"/>
    </row>
    <row r="704" spans="1:44" ht="41.25" customHeight="1">
      <c r="A704" s="369"/>
      <c r="B704" s="372"/>
      <c r="C704" s="506"/>
      <c r="D704" s="379"/>
      <c r="E704" s="380"/>
      <c r="F704" s="381"/>
      <c r="G704" s="121">
        <v>43203.0625</v>
      </c>
      <c r="H704" s="121">
        <v>43203.364583333336</v>
      </c>
      <c r="I704" s="507"/>
      <c r="J704" s="507"/>
      <c r="K704" s="507"/>
      <c r="L704" s="385">
        <f>IF(RIGHT(S704)="T",(+H704-G704),0)</f>
        <v>0</v>
      </c>
      <c r="M704" s="385">
        <f>IF(RIGHT(S704)="U",(+H704-G704),0)</f>
        <v>0</v>
      </c>
      <c r="N704" s="385">
        <f>IF(RIGHT(S704)="C",(+H704-G704),0)</f>
        <v>0</v>
      </c>
      <c r="O704" s="385">
        <f>IF(RIGHT(S704)="D",(+H704-G704),0)</f>
        <v>0.30208333333575865</v>
      </c>
      <c r="P704" s="386"/>
      <c r="Q704" s="386"/>
      <c r="R704" s="386"/>
      <c r="S704" s="11" t="s">
        <v>51</v>
      </c>
      <c r="T704" s="140" t="s">
        <v>1364</v>
      </c>
      <c r="U704" s="386"/>
      <c r="V704" s="389"/>
      <c r="W704" s="380"/>
      <c r="X704" s="379"/>
      <c r="Y704" s="390"/>
      <c r="Z704" s="389"/>
      <c r="AA704" s="389"/>
      <c r="AB704" s="333"/>
      <c r="AC704" s="333"/>
      <c r="AD704" s="333"/>
      <c r="AE704" s="333"/>
      <c r="AF704" s="519"/>
      <c r="AG704" s="519"/>
      <c r="AH704" s="519"/>
      <c r="AI704" s="519"/>
      <c r="AJ704" s="519"/>
      <c r="AK704" s="519"/>
      <c r="AL704" s="519"/>
      <c r="AM704" s="519"/>
      <c r="AN704" s="519"/>
      <c r="AO704" s="519"/>
      <c r="AP704" s="519"/>
      <c r="AQ704" s="519"/>
      <c r="AR704" s="519"/>
    </row>
    <row r="705" spans="1:44" s="404" customFormat="1" ht="30" customHeight="1">
      <c r="A705" s="398"/>
      <c r="B705" s="399"/>
      <c r="C705" s="400" t="s">
        <v>52</v>
      </c>
      <c r="D705" s="399"/>
      <c r="E705" s="380"/>
      <c r="F705" s="381" t="s">
        <v>48</v>
      </c>
      <c r="G705" s="401"/>
      <c r="H705" s="401"/>
      <c r="I705" s="381" t="s">
        <v>48</v>
      </c>
      <c r="J705" s="381" t="s">
        <v>48</v>
      </c>
      <c r="K705" s="381" t="s">
        <v>48</v>
      </c>
      <c r="L705" s="385">
        <f>SUM(L702:L704)</f>
        <v>0</v>
      </c>
      <c r="M705" s="385">
        <f>SUM(M702:M704)</f>
        <v>0</v>
      </c>
      <c r="N705" s="385">
        <f>SUM(N702:N704)</f>
        <v>0</v>
      </c>
      <c r="O705" s="385">
        <f>SUM(O702:O704)</f>
        <v>0.37986111111240461</v>
      </c>
      <c r="P705" s="381"/>
      <c r="Q705" s="381"/>
      <c r="R705" s="381"/>
      <c r="S705" s="399"/>
      <c r="T705" s="415"/>
      <c r="U705" s="399"/>
      <c r="V705" s="389">
        <f>$AB$11-((N705*24))</f>
        <v>720</v>
      </c>
      <c r="W705" s="380">
        <v>156</v>
      </c>
      <c r="X705" s="379">
        <v>177.88</v>
      </c>
      <c r="Y705" s="390">
        <f>W705*X705</f>
        <v>27749.279999999999</v>
      </c>
      <c r="Z705" s="389">
        <f>(Y705*(V705-L705*24))/V705</f>
        <v>27749.279999999995</v>
      </c>
      <c r="AA705" s="389">
        <f>(Z705/Y705)*100</f>
        <v>99.999999999999986</v>
      </c>
      <c r="AB705" s="403"/>
    </row>
    <row r="706" spans="1:44" s="403" customFormat="1" ht="30" customHeight="1">
      <c r="A706" s="405">
        <v>22</v>
      </c>
      <c r="B706" s="377" t="s">
        <v>223</v>
      </c>
      <c r="C706" s="400" t="s">
        <v>224</v>
      </c>
      <c r="D706" s="379">
        <v>1.19</v>
      </c>
      <c r="E706" s="380" t="s">
        <v>534</v>
      </c>
      <c r="F706" s="381" t="s">
        <v>48</v>
      </c>
      <c r="G706" s="121">
        <v>43191</v>
      </c>
      <c r="H706" s="121">
        <v>43221</v>
      </c>
      <c r="I706" s="381" t="s">
        <v>48</v>
      </c>
      <c r="J706" s="381" t="s">
        <v>48</v>
      </c>
      <c r="K706" s="381" t="s">
        <v>48</v>
      </c>
      <c r="L706" s="385">
        <f>IF(RIGHT(S706)="T",(+H706-G706),0)</f>
        <v>0</v>
      </c>
      <c r="M706" s="385">
        <f>IF(RIGHT(S706)="U",(+H706-G706),0)</f>
        <v>0</v>
      </c>
      <c r="N706" s="385">
        <f>IF(RIGHT(S706)="C",(+H706-G706),0)</f>
        <v>0</v>
      </c>
      <c r="O706" s="385">
        <f>IF(RIGHT(S706)="D",(+H706-G706),0)</f>
        <v>30</v>
      </c>
      <c r="P706" s="381"/>
      <c r="Q706" s="381"/>
      <c r="R706" s="381"/>
      <c r="S706" s="11" t="s">
        <v>471</v>
      </c>
      <c r="T706" s="140" t="s">
        <v>1140</v>
      </c>
      <c r="U706" s="406"/>
      <c r="V706" s="399"/>
      <c r="W706" s="399"/>
      <c r="X706" s="399"/>
      <c r="Y706" s="399"/>
      <c r="Z706" s="389"/>
      <c r="AA706" s="399"/>
    </row>
    <row r="707" spans="1:44" s="403" customFormat="1" ht="30" customHeight="1">
      <c r="A707" s="405"/>
      <c r="B707" s="377"/>
      <c r="C707" s="400"/>
      <c r="D707" s="379"/>
      <c r="E707" s="380"/>
      <c r="F707" s="381"/>
      <c r="G707" s="382"/>
      <c r="H707" s="382"/>
      <c r="I707" s="381"/>
      <c r="J707" s="381"/>
      <c r="K707" s="381"/>
      <c r="L707" s="385">
        <f t="shared" ref="L707:L710" si="708">IF(RIGHT(S707)="T",(+H707-G707),0)</f>
        <v>0</v>
      </c>
      <c r="M707" s="385">
        <f t="shared" ref="M707:M710" si="709">IF(RIGHT(S707)="U",(+H707-G707),0)</f>
        <v>0</v>
      </c>
      <c r="N707" s="385">
        <f t="shared" ref="N707:N710" si="710">IF(RIGHT(S707)="C",(+H707-G707),0)</f>
        <v>0</v>
      </c>
      <c r="O707" s="385">
        <f t="shared" ref="O707:O710" si="711">IF(RIGHT(S707)="D",(+H707-G707),0)</f>
        <v>0</v>
      </c>
      <c r="P707" s="381"/>
      <c r="Q707" s="381"/>
      <c r="R707" s="381"/>
      <c r="S707" s="382"/>
      <c r="T707" s="417"/>
      <c r="U707" s="406"/>
      <c r="V707" s="399"/>
      <c r="W707" s="399"/>
      <c r="X707" s="399"/>
      <c r="Y707" s="399"/>
      <c r="Z707" s="389"/>
      <c r="AA707" s="399"/>
    </row>
    <row r="708" spans="1:44" s="403" customFormat="1" ht="30" customHeight="1">
      <c r="A708" s="405"/>
      <c r="B708" s="377"/>
      <c r="C708" s="400"/>
      <c r="D708" s="379"/>
      <c r="E708" s="380"/>
      <c r="F708" s="381"/>
      <c r="G708" s="382"/>
      <c r="H708" s="382"/>
      <c r="I708" s="381"/>
      <c r="J708" s="381"/>
      <c r="K708" s="381"/>
      <c r="L708" s="385">
        <f t="shared" si="708"/>
        <v>0</v>
      </c>
      <c r="M708" s="385">
        <f t="shared" si="709"/>
        <v>0</v>
      </c>
      <c r="N708" s="385">
        <f t="shared" si="710"/>
        <v>0</v>
      </c>
      <c r="O708" s="385">
        <f t="shared" si="711"/>
        <v>0</v>
      </c>
      <c r="P708" s="381"/>
      <c r="Q708" s="381"/>
      <c r="R708" s="381"/>
      <c r="S708" s="387"/>
      <c r="T708" s="388"/>
      <c r="U708" s="406"/>
      <c r="V708" s="399"/>
      <c r="W708" s="399"/>
      <c r="X708" s="399"/>
      <c r="Y708" s="399"/>
      <c r="Z708" s="389"/>
      <c r="AA708" s="399"/>
    </row>
    <row r="709" spans="1:44" s="403" customFormat="1" ht="30" customHeight="1">
      <c r="A709" s="405"/>
      <c r="B709" s="377"/>
      <c r="C709" s="400"/>
      <c r="D709" s="379"/>
      <c r="E709" s="380"/>
      <c r="F709" s="381"/>
      <c r="G709" s="392"/>
      <c r="H709" s="392"/>
      <c r="I709" s="381"/>
      <c r="J709" s="381"/>
      <c r="K709" s="381"/>
      <c r="L709" s="385">
        <f t="shared" si="708"/>
        <v>0</v>
      </c>
      <c r="M709" s="385">
        <f t="shared" si="709"/>
        <v>0</v>
      </c>
      <c r="N709" s="385">
        <f t="shared" si="710"/>
        <v>0</v>
      </c>
      <c r="O709" s="385">
        <f t="shared" si="711"/>
        <v>0</v>
      </c>
      <c r="P709" s="381"/>
      <c r="Q709" s="381"/>
      <c r="R709" s="381"/>
      <c r="S709" s="393"/>
      <c r="T709" s="394"/>
      <c r="U709" s="406"/>
      <c r="V709" s="399"/>
      <c r="W709" s="399"/>
      <c r="X709" s="399"/>
      <c r="Y709" s="399"/>
      <c r="Z709" s="389"/>
      <c r="AA709" s="399"/>
    </row>
    <row r="710" spans="1:44" s="403" customFormat="1" ht="30" customHeight="1">
      <c r="A710" s="405"/>
      <c r="B710" s="377"/>
      <c r="C710" s="400"/>
      <c r="D710" s="379"/>
      <c r="E710" s="380"/>
      <c r="F710" s="381"/>
      <c r="G710" s="392"/>
      <c r="H710" s="392"/>
      <c r="I710" s="381"/>
      <c r="J710" s="381"/>
      <c r="K710" s="381"/>
      <c r="L710" s="385">
        <f t="shared" si="708"/>
        <v>0</v>
      </c>
      <c r="M710" s="385">
        <f t="shared" si="709"/>
        <v>0</v>
      </c>
      <c r="N710" s="385">
        <f t="shared" si="710"/>
        <v>0</v>
      </c>
      <c r="O710" s="385">
        <f t="shared" si="711"/>
        <v>0</v>
      </c>
      <c r="P710" s="381"/>
      <c r="Q710" s="381"/>
      <c r="R710" s="381"/>
      <c r="S710" s="393"/>
      <c r="T710" s="394"/>
      <c r="U710" s="406"/>
      <c r="V710" s="399"/>
      <c r="W710" s="399"/>
      <c r="X710" s="399"/>
      <c r="Y710" s="399"/>
      <c r="Z710" s="389"/>
      <c r="AA710" s="399"/>
    </row>
    <row r="711" spans="1:44" s="404" customFormat="1" ht="30" customHeight="1">
      <c r="A711" s="398"/>
      <c r="B711" s="399"/>
      <c r="C711" s="400" t="s">
        <v>52</v>
      </c>
      <c r="D711" s="399"/>
      <c r="E711" s="380"/>
      <c r="F711" s="381" t="s">
        <v>48</v>
      </c>
      <c r="G711" s="413"/>
      <c r="H711" s="413"/>
      <c r="I711" s="381" t="s">
        <v>48</v>
      </c>
      <c r="J711" s="381" t="s">
        <v>48</v>
      </c>
      <c r="K711" s="384"/>
      <c r="L711" s="385">
        <f>SUM(L706:L710)</f>
        <v>0</v>
      </c>
      <c r="M711" s="385">
        <f>SUM(M706:M710)</f>
        <v>0</v>
      </c>
      <c r="N711" s="385">
        <f>SUM(N706:N710)</f>
        <v>0</v>
      </c>
      <c r="O711" s="385">
        <f>SUM(O706:O710)</f>
        <v>30</v>
      </c>
      <c r="P711" s="381"/>
      <c r="Q711" s="381"/>
      <c r="R711" s="381"/>
      <c r="S711" s="399"/>
      <c r="T711" s="415"/>
      <c r="U711" s="399"/>
      <c r="V711" s="389">
        <f>$AB$11-((N711*24))</f>
        <v>720</v>
      </c>
      <c r="W711" s="380">
        <v>132</v>
      </c>
      <c r="X711" s="379">
        <v>1.19</v>
      </c>
      <c r="Y711" s="390">
        <f>W711*X711</f>
        <v>157.07999999999998</v>
      </c>
      <c r="Z711" s="389">
        <f>(Y711*(V711-L711*24))/V711</f>
        <v>157.07999999999998</v>
      </c>
      <c r="AA711" s="389">
        <f>(Z711/Y711)*100</f>
        <v>100</v>
      </c>
      <c r="AB711" s="403"/>
    </row>
    <row r="712" spans="1:44" ht="30" customHeight="1">
      <c r="A712" s="369">
        <v>23</v>
      </c>
      <c r="B712" s="372" t="s">
        <v>225</v>
      </c>
      <c r="C712" s="506" t="s">
        <v>226</v>
      </c>
      <c r="D712" s="379">
        <v>1.19</v>
      </c>
      <c r="E712" s="380" t="s">
        <v>534</v>
      </c>
      <c r="F712" s="381" t="s">
        <v>48</v>
      </c>
      <c r="G712" s="382"/>
      <c r="H712" s="382"/>
      <c r="I712" s="507"/>
      <c r="J712" s="507"/>
      <c r="K712" s="507"/>
      <c r="L712" s="385">
        <f>IF(RIGHT(S712)="T",(+H709-G709),0)</f>
        <v>0</v>
      </c>
      <c r="M712" s="385">
        <f>IF(RIGHT(S712)="U",(+H709-G709),0)</f>
        <v>0</v>
      </c>
      <c r="N712" s="385">
        <f>IF(RIGHT(S712)="C",(+H709-G709),0)</f>
        <v>0</v>
      </c>
      <c r="O712" s="385">
        <f>IF(RIGHT(S712)="D",(+H709-G709),0)</f>
        <v>0</v>
      </c>
      <c r="P712" s="386"/>
      <c r="Q712" s="386"/>
      <c r="R712" s="386"/>
      <c r="S712" s="387"/>
      <c r="T712" s="388"/>
      <c r="U712" s="386"/>
      <c r="V712" s="389"/>
      <c r="W712" s="380"/>
      <c r="X712" s="379"/>
      <c r="Y712" s="390"/>
      <c r="Z712" s="389"/>
      <c r="AA712" s="389"/>
      <c r="AB712" s="333"/>
      <c r="AC712" s="333"/>
      <c r="AD712" s="333"/>
      <c r="AE712" s="333"/>
      <c r="AF712" s="519"/>
      <c r="AG712" s="519"/>
      <c r="AH712" s="519"/>
      <c r="AI712" s="519"/>
      <c r="AJ712" s="519"/>
      <c r="AK712" s="519"/>
      <c r="AL712" s="519"/>
      <c r="AM712" s="519"/>
      <c r="AN712" s="519"/>
      <c r="AO712" s="519"/>
      <c r="AP712" s="519"/>
      <c r="AQ712" s="519"/>
      <c r="AR712" s="519"/>
    </row>
    <row r="713" spans="1:44" ht="30" customHeight="1">
      <c r="A713" s="369"/>
      <c r="B713" s="372"/>
      <c r="C713" s="506"/>
      <c r="D713" s="379"/>
      <c r="E713" s="380"/>
      <c r="F713" s="381" t="s">
        <v>48</v>
      </c>
      <c r="G713" s="418"/>
      <c r="H713" s="418"/>
      <c r="I713" s="507"/>
      <c r="J713" s="507"/>
      <c r="K713" s="507"/>
      <c r="L713" s="385">
        <f>IF(RIGHT(S713)="T",(+H710-G710),0)</f>
        <v>0</v>
      </c>
      <c r="M713" s="385">
        <f>IF(RIGHT(S713)="U",(+H710-G710),0)</f>
        <v>0</v>
      </c>
      <c r="N713" s="385">
        <f>IF(RIGHT(S713)="C",(+H710-G710),0)</f>
        <v>0</v>
      </c>
      <c r="O713" s="385">
        <f>IF(RIGHT(S713)="D",(+H710-G710),0)</f>
        <v>0</v>
      </c>
      <c r="P713" s="386"/>
      <c r="Q713" s="386"/>
      <c r="R713" s="386"/>
      <c r="S713" s="362"/>
      <c r="T713" s="471"/>
      <c r="U713" s="386"/>
      <c r="V713" s="389"/>
      <c r="W713" s="380"/>
      <c r="X713" s="379"/>
      <c r="Y713" s="390"/>
      <c r="Z713" s="389"/>
      <c r="AA713" s="389"/>
      <c r="AB713" s="333"/>
      <c r="AC713" s="333"/>
      <c r="AD713" s="333"/>
      <c r="AE713" s="333"/>
      <c r="AF713" s="519"/>
      <c r="AG713" s="519"/>
      <c r="AH713" s="519"/>
      <c r="AI713" s="519"/>
      <c r="AJ713" s="519"/>
      <c r="AK713" s="519"/>
      <c r="AL713" s="519"/>
      <c r="AM713" s="519"/>
      <c r="AN713" s="519"/>
      <c r="AO713" s="519"/>
      <c r="AP713" s="519"/>
      <c r="AQ713" s="519"/>
      <c r="AR713" s="519"/>
    </row>
    <row r="714" spans="1:44" s="404" customFormat="1" ht="30" customHeight="1">
      <c r="A714" s="398"/>
      <c r="B714" s="399"/>
      <c r="C714" s="400" t="s">
        <v>52</v>
      </c>
      <c r="D714" s="399"/>
      <c r="E714" s="380"/>
      <c r="F714" s="381" t="s">
        <v>48</v>
      </c>
      <c r="G714" s="401"/>
      <c r="H714" s="401"/>
      <c r="I714" s="381" t="s">
        <v>48</v>
      </c>
      <c r="J714" s="381" t="s">
        <v>48</v>
      </c>
      <c r="K714" s="384"/>
      <c r="L714" s="385">
        <f>SUM(L712:L713)</f>
        <v>0</v>
      </c>
      <c r="M714" s="385">
        <f>SUM(M712:M713)</f>
        <v>0</v>
      </c>
      <c r="N714" s="385">
        <f>SUM(N712:N713)</f>
        <v>0</v>
      </c>
      <c r="O714" s="385">
        <f>SUM(O712:O713)</f>
        <v>0</v>
      </c>
      <c r="P714" s="381"/>
      <c r="Q714" s="381"/>
      <c r="R714" s="381"/>
      <c r="S714" s="399"/>
      <c r="T714" s="415"/>
      <c r="U714" s="399"/>
      <c r="V714" s="389">
        <f>$AB$11-((N714*24))</f>
        <v>720</v>
      </c>
      <c r="W714" s="380">
        <v>132</v>
      </c>
      <c r="X714" s="379">
        <v>1.19</v>
      </c>
      <c r="Y714" s="390">
        <f>W714*X714</f>
        <v>157.07999999999998</v>
      </c>
      <c r="Z714" s="389">
        <f>(Y714*(V714-L714*24))/V714</f>
        <v>157.07999999999998</v>
      </c>
      <c r="AA714" s="389">
        <f>(Z714/Y714)*100</f>
        <v>100</v>
      </c>
      <c r="AB714" s="403"/>
    </row>
    <row r="715" spans="1:44" s="404" customFormat="1" ht="30" customHeight="1">
      <c r="A715" s="405">
        <v>24</v>
      </c>
      <c r="B715" s="377" t="s">
        <v>227</v>
      </c>
      <c r="C715" s="400" t="s">
        <v>228</v>
      </c>
      <c r="D715" s="379">
        <v>105.72</v>
      </c>
      <c r="E715" s="380" t="s">
        <v>534</v>
      </c>
      <c r="F715" s="381" t="s">
        <v>48</v>
      </c>
      <c r="G715" s="121">
        <v>43196.709722222222</v>
      </c>
      <c r="H715" s="121">
        <v>43196.826388888891</v>
      </c>
      <c r="I715" s="381" t="s">
        <v>48</v>
      </c>
      <c r="J715" s="381" t="s">
        <v>48</v>
      </c>
      <c r="K715" s="381" t="s">
        <v>48</v>
      </c>
      <c r="L715" s="385">
        <f>IF(RIGHT(S715)="T",(+H715-G715),0)</f>
        <v>0.11666666666860692</v>
      </c>
      <c r="M715" s="385">
        <f>IF(RIGHT(S715)="U",(+H715-G715),0)</f>
        <v>0</v>
      </c>
      <c r="N715" s="385">
        <f>IF(RIGHT(S715)="C",(+H715-G715),0)</f>
        <v>0</v>
      </c>
      <c r="O715" s="385">
        <f>IF(RIGHT(S715)="D",(+H715-G715),0)</f>
        <v>0</v>
      </c>
      <c r="P715" s="381"/>
      <c r="Q715" s="381"/>
      <c r="R715" s="381"/>
      <c r="S715" s="11" t="s">
        <v>468</v>
      </c>
      <c r="T715" s="140" t="s">
        <v>1366</v>
      </c>
      <c r="U715" s="406"/>
      <c r="V715" s="399"/>
      <c r="W715" s="399"/>
      <c r="X715" s="399"/>
      <c r="Y715" s="399"/>
      <c r="Z715" s="389"/>
      <c r="AA715" s="399"/>
      <c r="AB715" s="403"/>
    </row>
    <row r="716" spans="1:44" s="404" customFormat="1" ht="42.75" customHeight="1">
      <c r="A716" s="405"/>
      <c r="B716" s="377"/>
      <c r="C716" s="400"/>
      <c r="D716" s="379"/>
      <c r="E716" s="380"/>
      <c r="F716" s="381"/>
      <c r="G716" s="121">
        <v>43199.463888888888</v>
      </c>
      <c r="H716" s="121">
        <v>43199.594444444447</v>
      </c>
      <c r="I716" s="381"/>
      <c r="J716" s="381"/>
      <c r="K716" s="381"/>
      <c r="L716" s="385">
        <f>IF(RIGHT(S716)="T",(+H716-G716),0)</f>
        <v>0.13055555555911269</v>
      </c>
      <c r="M716" s="385">
        <f>IF(RIGHT(S716)="U",(+H716-G716),0)</f>
        <v>0</v>
      </c>
      <c r="N716" s="385">
        <f>IF(RIGHT(S716)="C",(+H716-G716),0)</f>
        <v>0</v>
      </c>
      <c r="O716" s="385">
        <f>IF(RIGHT(S716)="D",(+H716-G716),0)</f>
        <v>0</v>
      </c>
      <c r="P716" s="381"/>
      <c r="Q716" s="381"/>
      <c r="R716" s="381"/>
      <c r="S716" s="121" t="s">
        <v>1115</v>
      </c>
      <c r="T716" s="442" t="s">
        <v>1367</v>
      </c>
      <c r="U716" s="406"/>
      <c r="V716" s="399"/>
      <c r="W716" s="399"/>
      <c r="X716" s="399"/>
      <c r="Y716" s="399"/>
      <c r="Z716" s="389"/>
      <c r="AA716" s="399"/>
      <c r="AB716" s="403"/>
    </row>
    <row r="717" spans="1:44" s="404" customFormat="1" ht="33" customHeight="1">
      <c r="A717" s="405"/>
      <c r="B717" s="377"/>
      <c r="C717" s="400"/>
      <c r="D717" s="379"/>
      <c r="E717" s="380"/>
      <c r="F717" s="381"/>
      <c r="G717" s="121">
        <v>43207.534722222219</v>
      </c>
      <c r="H717" s="121">
        <v>43207.5625</v>
      </c>
      <c r="I717" s="381"/>
      <c r="J717" s="381"/>
      <c r="K717" s="381"/>
      <c r="L717" s="385">
        <f t="shared" ref="L717:L718" si="712">IF(RIGHT(S717)="T",(+H717-G717),0)</f>
        <v>0</v>
      </c>
      <c r="M717" s="385">
        <f t="shared" ref="M717:M718" si="713">IF(RIGHT(S717)="U",(+H717-G717),0)</f>
        <v>2.7777777781011537E-2</v>
      </c>
      <c r="N717" s="385">
        <f t="shared" ref="N717:N718" si="714">IF(RIGHT(S717)="C",(+H717-G717),0)</f>
        <v>0</v>
      </c>
      <c r="O717" s="385">
        <f t="shared" ref="O717:O718" si="715">IF(RIGHT(S717)="D",(+H717-G717),0)</f>
        <v>0</v>
      </c>
      <c r="P717" s="381"/>
      <c r="Q717" s="381"/>
      <c r="R717" s="381"/>
      <c r="S717" s="121" t="s">
        <v>470</v>
      </c>
      <c r="T717" s="442" t="s">
        <v>1368</v>
      </c>
      <c r="U717" s="406"/>
      <c r="V717" s="399"/>
      <c r="W717" s="399"/>
      <c r="X717" s="399"/>
      <c r="Y717" s="399"/>
      <c r="Z717" s="389"/>
      <c r="AA717" s="399"/>
      <c r="AB717" s="403"/>
    </row>
    <row r="718" spans="1:44" s="404" customFormat="1" ht="30" customHeight="1">
      <c r="A718" s="405"/>
      <c r="B718" s="377"/>
      <c r="C718" s="400"/>
      <c r="D718" s="379"/>
      <c r="E718" s="380"/>
      <c r="F718" s="381"/>
      <c r="G718" s="121">
        <v>43208.466666666667</v>
      </c>
      <c r="H718" s="121">
        <v>43208.620833333334</v>
      </c>
      <c r="I718" s="381"/>
      <c r="J718" s="381"/>
      <c r="K718" s="381"/>
      <c r="L718" s="385">
        <f t="shared" si="712"/>
        <v>0</v>
      </c>
      <c r="M718" s="385">
        <f t="shared" si="713"/>
        <v>0.15416666666715173</v>
      </c>
      <c r="N718" s="385">
        <f t="shared" si="714"/>
        <v>0</v>
      </c>
      <c r="O718" s="385">
        <f t="shared" si="715"/>
        <v>0</v>
      </c>
      <c r="P718" s="381"/>
      <c r="Q718" s="381"/>
      <c r="R718" s="381"/>
      <c r="S718" s="121" t="s">
        <v>470</v>
      </c>
      <c r="T718" s="442" t="s">
        <v>1369</v>
      </c>
      <c r="U718" s="406"/>
      <c r="V718" s="399"/>
      <c r="W718" s="399"/>
      <c r="X718" s="399"/>
      <c r="Y718" s="399"/>
      <c r="Z718" s="389"/>
      <c r="AA718" s="399"/>
      <c r="AB718" s="403"/>
    </row>
    <row r="719" spans="1:44" s="404" customFormat="1" ht="30" customHeight="1">
      <c r="A719" s="405"/>
      <c r="B719" s="377"/>
      <c r="C719" s="400"/>
      <c r="D719" s="379"/>
      <c r="E719" s="380"/>
      <c r="F719" s="381"/>
      <c r="G719" s="121">
        <v>43211.447222222225</v>
      </c>
      <c r="H719" s="121">
        <v>43211.742361111108</v>
      </c>
      <c r="I719" s="381"/>
      <c r="J719" s="381"/>
      <c r="K719" s="381"/>
      <c r="L719" s="385">
        <f t="shared" ref="L719" si="716">IF(RIGHT(S719)="T",(+H719-G719),0)</f>
        <v>0</v>
      </c>
      <c r="M719" s="385">
        <f t="shared" ref="M719" si="717">IF(RIGHT(S719)="U",(+H719-G719),0)</f>
        <v>0</v>
      </c>
      <c r="N719" s="385">
        <f t="shared" ref="N719" si="718">IF(RIGHT(S719)="C",(+H719-G719),0)</f>
        <v>0</v>
      </c>
      <c r="O719" s="385">
        <f t="shared" ref="O719" si="719">IF(RIGHT(S719)="D",(+H719-G719),0)</f>
        <v>0.29513888888322981</v>
      </c>
      <c r="P719" s="381"/>
      <c r="Q719" s="381"/>
      <c r="R719" s="381"/>
      <c r="S719" s="11" t="s">
        <v>1108</v>
      </c>
      <c r="T719" s="140" t="s">
        <v>1371</v>
      </c>
      <c r="U719" s="406"/>
      <c r="V719" s="399"/>
      <c r="W719" s="399"/>
      <c r="X719" s="399"/>
      <c r="Y719" s="399"/>
      <c r="Z719" s="389"/>
      <c r="AA719" s="399"/>
      <c r="AB719" s="403"/>
    </row>
    <row r="720" spans="1:44" s="404" customFormat="1" ht="30" customHeight="1">
      <c r="A720" s="398"/>
      <c r="B720" s="399"/>
      <c r="C720" s="400" t="s">
        <v>52</v>
      </c>
      <c r="D720" s="399"/>
      <c r="E720" s="380"/>
      <c r="F720" s="381" t="s">
        <v>48</v>
      </c>
      <c r="G720" s="401"/>
      <c r="H720" s="401"/>
      <c r="I720" s="381" t="s">
        <v>48</v>
      </c>
      <c r="J720" s="381" t="s">
        <v>48</v>
      </c>
      <c r="K720" s="381" t="s">
        <v>48</v>
      </c>
      <c r="L720" s="385">
        <f>SUM(L715:L719)</f>
        <v>0.24722222222771961</v>
      </c>
      <c r="M720" s="385">
        <f>SUM(M715:M719)</f>
        <v>0.18194444444816327</v>
      </c>
      <c r="N720" s="385">
        <f>SUM(N715:N719)</f>
        <v>0</v>
      </c>
      <c r="O720" s="385">
        <f>SUM(O715:O719)</f>
        <v>0.29513888888322981</v>
      </c>
      <c r="P720" s="381"/>
      <c r="Q720" s="381"/>
      <c r="R720" s="381"/>
      <c r="S720" s="399"/>
      <c r="T720" s="415"/>
      <c r="U720" s="399"/>
      <c r="V720" s="389">
        <f>$AB$11-((N720*24))</f>
        <v>720</v>
      </c>
      <c r="W720" s="380">
        <v>132</v>
      </c>
      <c r="X720" s="379">
        <v>105.72</v>
      </c>
      <c r="Y720" s="390">
        <f>W720*X720</f>
        <v>13955.039999999999</v>
      </c>
      <c r="Z720" s="389">
        <f>(Y720*(V720-L720*24))/V720</f>
        <v>13840.040133330775</v>
      </c>
      <c r="AA720" s="389">
        <f>(Z720/Y720)*100</f>
        <v>99.175925925907592</v>
      </c>
      <c r="AB720" s="403"/>
    </row>
    <row r="721" spans="1:44" ht="30" customHeight="1">
      <c r="A721" s="369">
        <v>25</v>
      </c>
      <c r="B721" s="372" t="s">
        <v>229</v>
      </c>
      <c r="C721" s="506" t="s">
        <v>230</v>
      </c>
      <c r="D721" s="379">
        <v>106</v>
      </c>
      <c r="E721" s="380" t="s">
        <v>534</v>
      </c>
      <c r="F721" s="381" t="s">
        <v>48</v>
      </c>
      <c r="G721" s="121">
        <v>43196.132638888892</v>
      </c>
      <c r="H721" s="121">
        <v>43196.504166666666</v>
      </c>
      <c r="I721" s="507"/>
      <c r="J721" s="507"/>
      <c r="K721" s="507"/>
      <c r="L721" s="385">
        <f>IF(RIGHT(S721)="T",(+H721-G721),0)</f>
        <v>0</v>
      </c>
      <c r="M721" s="385">
        <f>IF(RIGHT(S721)="U",(+H721-G721),0)</f>
        <v>0.37152777777373558</v>
      </c>
      <c r="N721" s="385">
        <f>IF(RIGHT(S721)="C",(+H721-G721),0)</f>
        <v>0</v>
      </c>
      <c r="O721" s="385">
        <f>IF(RIGHT(S721)="D",(+H721-G721),0)</f>
        <v>0</v>
      </c>
      <c r="P721" s="386"/>
      <c r="Q721" s="386"/>
      <c r="R721" s="386"/>
      <c r="S721" s="121" t="s">
        <v>470</v>
      </c>
      <c r="T721" s="442" t="s">
        <v>1372</v>
      </c>
      <c r="U721" s="386"/>
      <c r="V721" s="389"/>
      <c r="W721" s="389"/>
      <c r="X721" s="389"/>
      <c r="Y721" s="389"/>
      <c r="Z721" s="389"/>
      <c r="AA721" s="389"/>
      <c r="AB721" s="333"/>
      <c r="AC721" s="333"/>
      <c r="AD721" s="333"/>
      <c r="AE721" s="333"/>
      <c r="AF721" s="333"/>
      <c r="AG721" s="333"/>
      <c r="AH721" s="333"/>
      <c r="AI721" s="333"/>
      <c r="AJ721" s="333"/>
      <c r="AK721" s="333"/>
      <c r="AL721" s="333"/>
      <c r="AM721" s="333"/>
      <c r="AN721" s="333"/>
      <c r="AO721" s="333"/>
      <c r="AP721" s="333"/>
      <c r="AQ721" s="333"/>
      <c r="AR721" s="333"/>
    </row>
    <row r="722" spans="1:44" ht="30" customHeight="1">
      <c r="A722" s="369"/>
      <c r="B722" s="372"/>
      <c r="C722" s="506"/>
      <c r="D722" s="379"/>
      <c r="E722" s="380"/>
      <c r="F722" s="381"/>
      <c r="G722" s="121">
        <v>43208.661805555559</v>
      </c>
      <c r="H722" s="121">
        <v>43208.748611111114</v>
      </c>
      <c r="I722" s="507"/>
      <c r="J722" s="507"/>
      <c r="K722" s="507"/>
      <c r="L722" s="385">
        <f t="shared" ref="L722:L724" si="720">IF(RIGHT(S722)="T",(+H722-G722),0)</f>
        <v>0</v>
      </c>
      <c r="M722" s="385">
        <f t="shared" ref="M722:M724" si="721">IF(RIGHT(S722)="U",(+H722-G722),0)</f>
        <v>0</v>
      </c>
      <c r="N722" s="385">
        <f t="shared" ref="N722:N724" si="722">IF(RIGHT(S722)="C",(+H722-G722),0)</f>
        <v>0</v>
      </c>
      <c r="O722" s="385">
        <f t="shared" ref="O722:O724" si="723">IF(RIGHT(S722)="D",(+H722-G722),0)</f>
        <v>8.6805555554747116E-2</v>
      </c>
      <c r="P722" s="386"/>
      <c r="Q722" s="386"/>
      <c r="R722" s="386"/>
      <c r="S722" s="11" t="s">
        <v>1108</v>
      </c>
      <c r="T722" s="140" t="s">
        <v>1374</v>
      </c>
      <c r="U722" s="386"/>
      <c r="V722" s="389"/>
      <c r="W722" s="389"/>
      <c r="X722" s="389"/>
      <c r="Y722" s="389"/>
      <c r="Z722" s="389"/>
      <c r="AA722" s="389"/>
      <c r="AB722" s="333"/>
      <c r="AC722" s="333"/>
      <c r="AD722" s="333"/>
      <c r="AE722" s="333"/>
      <c r="AF722" s="333"/>
      <c r="AG722" s="333"/>
      <c r="AH722" s="333"/>
      <c r="AI722" s="333"/>
      <c r="AJ722" s="333"/>
      <c r="AK722" s="333"/>
      <c r="AL722" s="333"/>
      <c r="AM722" s="333"/>
      <c r="AN722" s="333"/>
      <c r="AO722" s="333"/>
      <c r="AP722" s="333"/>
      <c r="AQ722" s="333"/>
      <c r="AR722" s="333"/>
    </row>
    <row r="723" spans="1:44" ht="30" customHeight="1">
      <c r="A723" s="369"/>
      <c r="B723" s="372"/>
      <c r="C723" s="506"/>
      <c r="D723" s="379"/>
      <c r="E723" s="380"/>
      <c r="F723" s="381"/>
      <c r="G723" s="383"/>
      <c r="H723" s="383"/>
      <c r="I723" s="507"/>
      <c r="J723" s="507"/>
      <c r="K723" s="507"/>
      <c r="L723" s="385">
        <f t="shared" si="720"/>
        <v>0</v>
      </c>
      <c r="M723" s="385">
        <f t="shared" si="721"/>
        <v>0</v>
      </c>
      <c r="N723" s="385">
        <f t="shared" si="722"/>
        <v>0</v>
      </c>
      <c r="O723" s="385">
        <f t="shared" si="723"/>
        <v>0</v>
      </c>
      <c r="P723" s="386"/>
      <c r="Q723" s="386"/>
      <c r="R723" s="386"/>
      <c r="S723" s="387"/>
      <c r="T723" s="388"/>
      <c r="U723" s="386"/>
      <c r="V723" s="389"/>
      <c r="W723" s="389"/>
      <c r="X723" s="389"/>
      <c r="Y723" s="389"/>
      <c r="Z723" s="389"/>
      <c r="AA723" s="389"/>
      <c r="AB723" s="333"/>
      <c r="AC723" s="333"/>
      <c r="AD723" s="333"/>
      <c r="AE723" s="333"/>
      <c r="AF723" s="333"/>
      <c r="AG723" s="333"/>
      <c r="AH723" s="333"/>
      <c r="AI723" s="333"/>
      <c r="AJ723" s="333"/>
      <c r="AK723" s="333"/>
      <c r="AL723" s="333"/>
      <c r="AM723" s="333"/>
      <c r="AN723" s="333"/>
      <c r="AO723" s="333"/>
      <c r="AP723" s="333"/>
      <c r="AQ723" s="333"/>
      <c r="AR723" s="333"/>
    </row>
    <row r="724" spans="1:44" ht="30" customHeight="1">
      <c r="A724" s="369"/>
      <c r="B724" s="372"/>
      <c r="C724" s="506"/>
      <c r="D724" s="379"/>
      <c r="E724" s="380"/>
      <c r="F724" s="381" t="s">
        <v>48</v>
      </c>
      <c r="G724" s="383"/>
      <c r="H724" s="383"/>
      <c r="I724" s="507"/>
      <c r="J724" s="507"/>
      <c r="K724" s="507"/>
      <c r="L724" s="385">
        <f t="shared" si="720"/>
        <v>0</v>
      </c>
      <c r="M724" s="385">
        <f t="shared" si="721"/>
        <v>0</v>
      </c>
      <c r="N724" s="385">
        <f t="shared" si="722"/>
        <v>0</v>
      </c>
      <c r="O724" s="385">
        <f t="shared" si="723"/>
        <v>0</v>
      </c>
      <c r="P724" s="386"/>
      <c r="Q724" s="386"/>
      <c r="R724" s="386"/>
      <c r="S724" s="387"/>
      <c r="T724" s="388"/>
      <c r="U724" s="386"/>
      <c r="V724" s="389"/>
      <c r="W724" s="389"/>
      <c r="X724" s="389"/>
      <c r="Y724" s="389"/>
      <c r="Z724" s="389"/>
      <c r="AA724" s="389"/>
      <c r="AB724" s="333"/>
      <c r="AC724" s="333"/>
      <c r="AD724" s="333"/>
      <c r="AE724" s="333"/>
      <c r="AF724" s="333"/>
      <c r="AG724" s="333"/>
      <c r="AH724" s="333"/>
      <c r="AI724" s="333"/>
      <c r="AJ724" s="333"/>
      <c r="AK724" s="333"/>
      <c r="AL724" s="333"/>
      <c r="AM724" s="333"/>
      <c r="AN724" s="333"/>
      <c r="AO724" s="333"/>
      <c r="AP724" s="333"/>
      <c r="AQ724" s="333"/>
      <c r="AR724" s="333"/>
    </row>
    <row r="725" spans="1:44" s="404" customFormat="1" ht="30" customHeight="1">
      <c r="A725" s="398"/>
      <c r="B725" s="399"/>
      <c r="C725" s="400" t="s">
        <v>52</v>
      </c>
      <c r="D725" s="399"/>
      <c r="E725" s="380"/>
      <c r="F725" s="381" t="s">
        <v>48</v>
      </c>
      <c r="G725" s="413"/>
      <c r="H725" s="413"/>
      <c r="I725" s="381" t="s">
        <v>48</v>
      </c>
      <c r="J725" s="381" t="s">
        <v>48</v>
      </c>
      <c r="K725" s="381" t="s">
        <v>48</v>
      </c>
      <c r="L725" s="385">
        <f>SUM(L721:L724)</f>
        <v>0</v>
      </c>
      <c r="M725" s="385">
        <f>SUM(M721:M724)</f>
        <v>0.37152777777373558</v>
      </c>
      <c r="N725" s="385">
        <f>SUM(N721:N724)</f>
        <v>0</v>
      </c>
      <c r="O725" s="385">
        <f>SUM(O721:O724)</f>
        <v>8.6805555554747116E-2</v>
      </c>
      <c r="P725" s="381"/>
      <c r="Q725" s="381"/>
      <c r="R725" s="381"/>
      <c r="S725" s="399"/>
      <c r="T725" s="415"/>
      <c r="U725" s="399"/>
      <c r="V725" s="389">
        <f>$AB$11-((N725*24))</f>
        <v>720</v>
      </c>
      <c r="W725" s="380">
        <v>132</v>
      </c>
      <c r="X725" s="379">
        <v>106</v>
      </c>
      <c r="Y725" s="390">
        <f>W725*X725</f>
        <v>13992</v>
      </c>
      <c r="Z725" s="389">
        <f>(Y725*(V725-L725*24))/V725</f>
        <v>13992</v>
      </c>
      <c r="AA725" s="389">
        <f>(Z725/Y725)*100</f>
        <v>100</v>
      </c>
      <c r="AB725" s="403"/>
    </row>
    <row r="726" spans="1:44" ht="30" customHeight="1">
      <c r="A726" s="369">
        <v>26</v>
      </c>
      <c r="B726" s="372" t="s">
        <v>231</v>
      </c>
      <c r="C726" s="506" t="s">
        <v>232</v>
      </c>
      <c r="D726" s="379">
        <v>42.55</v>
      </c>
      <c r="E726" s="380" t="s">
        <v>534</v>
      </c>
      <c r="F726" s="381" t="s">
        <v>48</v>
      </c>
      <c r="G726" s="121">
        <v>43199.524305555555</v>
      </c>
      <c r="H726" s="121">
        <v>43199.531944444447</v>
      </c>
      <c r="I726" s="507"/>
      <c r="J726" s="507"/>
      <c r="K726" s="507"/>
      <c r="L726" s="385">
        <f t="shared" ref="L726" si="724">IF(RIGHT(S726)="T",(+H726-G726),0)</f>
        <v>0</v>
      </c>
      <c r="M726" s="385">
        <f t="shared" ref="M726" si="725">IF(RIGHT(S726)="U",(+H726-G726),0)</f>
        <v>0</v>
      </c>
      <c r="N726" s="385">
        <f t="shared" ref="N726" si="726">IF(RIGHT(S726)="C",(+H726-G726),0)</f>
        <v>0</v>
      </c>
      <c r="O726" s="385">
        <f t="shared" ref="O726" si="727">IF(RIGHT(S726)="D",(+H726-G726),0)</f>
        <v>7.6388888919609599E-3</v>
      </c>
      <c r="P726" s="386"/>
      <c r="Q726" s="386"/>
      <c r="R726" s="386"/>
      <c r="S726" s="11" t="s">
        <v>1108</v>
      </c>
      <c r="T726" s="140" t="s">
        <v>1376</v>
      </c>
      <c r="U726" s="386"/>
      <c r="V726" s="389"/>
      <c r="W726" s="389"/>
      <c r="X726" s="389"/>
      <c r="Y726" s="389"/>
      <c r="Z726" s="389"/>
      <c r="AA726" s="389"/>
      <c r="AB726" s="333"/>
      <c r="AC726" s="333"/>
      <c r="AD726" s="333"/>
      <c r="AE726" s="333"/>
      <c r="AF726" s="333"/>
      <c r="AG726" s="333"/>
      <c r="AH726" s="333"/>
      <c r="AI726" s="333"/>
      <c r="AJ726" s="333"/>
      <c r="AK726" s="333"/>
      <c r="AL726" s="333"/>
      <c r="AM726" s="333"/>
      <c r="AN726" s="333"/>
      <c r="AO726" s="333"/>
      <c r="AP726" s="333"/>
      <c r="AQ726" s="333"/>
      <c r="AR726" s="333"/>
    </row>
    <row r="727" spans="1:44" ht="30" customHeight="1">
      <c r="A727" s="369"/>
      <c r="B727" s="372"/>
      <c r="C727" s="506"/>
      <c r="D727" s="379"/>
      <c r="E727" s="380"/>
      <c r="F727" s="381"/>
      <c r="G727" s="121">
        <v>43208.466666666667</v>
      </c>
      <c r="H727" s="121">
        <v>43208.55</v>
      </c>
      <c r="I727" s="507"/>
      <c r="J727" s="507"/>
      <c r="K727" s="507"/>
      <c r="L727" s="385">
        <f t="shared" ref="L727:L729" si="728">IF(RIGHT(S727)="T",(+H727-G727),0)</f>
        <v>0</v>
      </c>
      <c r="M727" s="385">
        <f t="shared" ref="M727:M729" si="729">IF(RIGHT(S727)="U",(+H727-G727),0)</f>
        <v>8.3333333335758653E-2</v>
      </c>
      <c r="N727" s="385">
        <f t="shared" ref="N727:N729" si="730">IF(RIGHT(S727)="C",(+H727-G727),0)</f>
        <v>0</v>
      </c>
      <c r="O727" s="385">
        <f t="shared" ref="O727:O729" si="731">IF(RIGHT(S727)="D",(+H727-G727),0)</f>
        <v>0</v>
      </c>
      <c r="P727" s="386"/>
      <c r="Q727" s="386"/>
      <c r="R727" s="386"/>
      <c r="S727" s="121" t="s">
        <v>470</v>
      </c>
      <c r="T727" s="442" t="s">
        <v>1377</v>
      </c>
      <c r="U727" s="386"/>
      <c r="V727" s="389"/>
      <c r="W727" s="389"/>
      <c r="X727" s="389"/>
      <c r="Y727" s="389"/>
      <c r="Z727" s="389"/>
      <c r="AA727" s="389"/>
      <c r="AB727" s="333"/>
      <c r="AC727" s="333"/>
      <c r="AD727" s="333"/>
      <c r="AE727" s="333"/>
      <c r="AF727" s="333"/>
      <c r="AG727" s="333"/>
      <c r="AH727" s="333"/>
      <c r="AI727" s="333"/>
      <c r="AJ727" s="333"/>
      <c r="AK727" s="333"/>
      <c r="AL727" s="333"/>
      <c r="AM727" s="333"/>
      <c r="AN727" s="333"/>
      <c r="AO727" s="333"/>
      <c r="AP727" s="333"/>
      <c r="AQ727" s="333"/>
      <c r="AR727" s="333"/>
    </row>
    <row r="728" spans="1:44" ht="30" customHeight="1">
      <c r="A728" s="369"/>
      <c r="B728" s="372"/>
      <c r="C728" s="506"/>
      <c r="D728" s="379"/>
      <c r="E728" s="380"/>
      <c r="F728" s="381" t="s">
        <v>48</v>
      </c>
      <c r="G728" s="383"/>
      <c r="H728" s="383"/>
      <c r="I728" s="507"/>
      <c r="J728" s="507"/>
      <c r="K728" s="507"/>
      <c r="L728" s="385">
        <f t="shared" si="728"/>
        <v>0</v>
      </c>
      <c r="M728" s="385">
        <f t="shared" si="729"/>
        <v>0</v>
      </c>
      <c r="N728" s="385">
        <f t="shared" si="730"/>
        <v>0</v>
      </c>
      <c r="O728" s="385">
        <f t="shared" si="731"/>
        <v>0</v>
      </c>
      <c r="P728" s="386"/>
      <c r="Q728" s="386"/>
      <c r="R728" s="386"/>
      <c r="S728" s="382"/>
      <c r="T728" s="417"/>
      <c r="U728" s="386"/>
      <c r="V728" s="389"/>
      <c r="W728" s="389"/>
      <c r="X728" s="389"/>
      <c r="Y728" s="389"/>
      <c r="Z728" s="389"/>
      <c r="AA728" s="389"/>
      <c r="AB728" s="333"/>
      <c r="AC728" s="333"/>
      <c r="AD728" s="333"/>
      <c r="AE728" s="333"/>
      <c r="AF728" s="333"/>
      <c r="AG728" s="333"/>
      <c r="AH728" s="333"/>
      <c r="AI728" s="333"/>
      <c r="AJ728" s="333"/>
      <c r="AK728" s="333"/>
      <c r="AL728" s="333"/>
      <c r="AM728" s="333"/>
      <c r="AN728" s="333"/>
      <c r="AO728" s="333"/>
      <c r="AP728" s="333"/>
      <c r="AQ728" s="333"/>
      <c r="AR728" s="333"/>
    </row>
    <row r="729" spans="1:44" ht="30" customHeight="1">
      <c r="A729" s="369"/>
      <c r="B729" s="372"/>
      <c r="C729" s="506"/>
      <c r="D729" s="379"/>
      <c r="E729" s="380"/>
      <c r="F729" s="381"/>
      <c r="G729" s="383"/>
      <c r="H729" s="383"/>
      <c r="I729" s="507"/>
      <c r="J729" s="507"/>
      <c r="K729" s="507"/>
      <c r="L729" s="385">
        <f t="shared" si="728"/>
        <v>0</v>
      </c>
      <c r="M729" s="385">
        <f t="shared" si="729"/>
        <v>0</v>
      </c>
      <c r="N729" s="385">
        <f t="shared" si="730"/>
        <v>0</v>
      </c>
      <c r="O729" s="385">
        <f t="shared" si="731"/>
        <v>0</v>
      </c>
      <c r="P729" s="386"/>
      <c r="Q729" s="386"/>
      <c r="R729" s="386"/>
      <c r="S729" s="382"/>
      <c r="T729" s="417"/>
      <c r="U729" s="386"/>
      <c r="V729" s="389"/>
      <c r="W729" s="389"/>
      <c r="X729" s="389"/>
      <c r="Y729" s="389"/>
      <c r="Z729" s="389"/>
      <c r="AA729" s="389"/>
      <c r="AB729" s="333"/>
      <c r="AC729" s="333"/>
      <c r="AD729" s="333"/>
      <c r="AE729" s="333"/>
      <c r="AF729" s="333"/>
      <c r="AG729" s="333"/>
      <c r="AH729" s="333"/>
      <c r="AI729" s="333"/>
      <c r="AJ729" s="333"/>
      <c r="AK729" s="333"/>
      <c r="AL729" s="333"/>
      <c r="AM729" s="333"/>
      <c r="AN729" s="333"/>
      <c r="AO729" s="333"/>
      <c r="AP729" s="333"/>
      <c r="AQ729" s="333"/>
      <c r="AR729" s="333"/>
    </row>
    <row r="730" spans="1:44" s="404" customFormat="1" ht="30" customHeight="1">
      <c r="A730" s="398"/>
      <c r="B730" s="399"/>
      <c r="C730" s="400" t="s">
        <v>52</v>
      </c>
      <c r="D730" s="399"/>
      <c r="E730" s="380"/>
      <c r="F730" s="381" t="s">
        <v>48</v>
      </c>
      <c r="G730" s="413"/>
      <c r="H730" s="413"/>
      <c r="I730" s="381" t="s">
        <v>48</v>
      </c>
      <c r="J730" s="381" t="s">
        <v>48</v>
      </c>
      <c r="K730" s="381" t="s">
        <v>48</v>
      </c>
      <c r="L730" s="385">
        <f>SUM(L726:L729)</f>
        <v>0</v>
      </c>
      <c r="M730" s="385">
        <f t="shared" ref="M730:O730" si="732">SUM(M726:M729)</f>
        <v>8.3333333335758653E-2</v>
      </c>
      <c r="N730" s="385">
        <f t="shared" si="732"/>
        <v>0</v>
      </c>
      <c r="O730" s="385">
        <f t="shared" si="732"/>
        <v>7.6388888919609599E-3</v>
      </c>
      <c r="P730" s="381"/>
      <c r="Q730" s="381"/>
      <c r="R730" s="381"/>
      <c r="S730" s="399"/>
      <c r="T730" s="415"/>
      <c r="U730" s="399"/>
      <c r="V730" s="389">
        <f>$AB$11-((N730*24))</f>
        <v>720</v>
      </c>
      <c r="W730" s="380">
        <v>132</v>
      </c>
      <c r="X730" s="379">
        <v>42.55</v>
      </c>
      <c r="Y730" s="390">
        <f>W730*X730</f>
        <v>5616.5999999999995</v>
      </c>
      <c r="Z730" s="389">
        <f>(Y730*(V730-L730*24))/V730</f>
        <v>5616.5999999999995</v>
      </c>
      <c r="AA730" s="389">
        <f>(Z730/Y730)*100</f>
        <v>100</v>
      </c>
      <c r="AB730" s="403"/>
    </row>
    <row r="731" spans="1:44" s="403" customFormat="1" ht="30" customHeight="1">
      <c r="A731" s="405">
        <v>27</v>
      </c>
      <c r="B731" s="377" t="s">
        <v>233</v>
      </c>
      <c r="C731" s="400" t="s">
        <v>234</v>
      </c>
      <c r="D731" s="379">
        <v>0.92</v>
      </c>
      <c r="E731" s="380" t="s">
        <v>534</v>
      </c>
      <c r="F731" s="381" t="s">
        <v>48</v>
      </c>
      <c r="G731" s="383"/>
      <c r="H731" s="383"/>
      <c r="I731" s="381" t="s">
        <v>48</v>
      </c>
      <c r="J731" s="381" t="s">
        <v>48</v>
      </c>
      <c r="K731" s="384"/>
      <c r="L731" s="385">
        <f>IF(RIGHT(S731)="T",(+H731-G731),0)</f>
        <v>0</v>
      </c>
      <c r="M731" s="385">
        <f>IF(RIGHT(S731)="U",(+H731-G731),0)</f>
        <v>0</v>
      </c>
      <c r="N731" s="385">
        <f>IF(RIGHT(S731)="C",(+H731-G731),0)</f>
        <v>0</v>
      </c>
      <c r="O731" s="385">
        <f>IF(RIGHT(S731)="D",(+H731-G731),0)</f>
        <v>0</v>
      </c>
      <c r="P731" s="381"/>
      <c r="Q731" s="381"/>
      <c r="R731" s="381"/>
      <c r="S731" s="382"/>
      <c r="T731" s="417"/>
      <c r="U731" s="406"/>
      <c r="V731" s="399"/>
      <c r="W731" s="399"/>
      <c r="X731" s="399"/>
      <c r="Y731" s="399"/>
      <c r="Z731" s="389"/>
      <c r="AA731" s="399"/>
    </row>
    <row r="732" spans="1:44" s="403" customFormat="1" ht="30" customHeight="1">
      <c r="A732" s="405"/>
      <c r="B732" s="377"/>
      <c r="C732" s="400"/>
      <c r="D732" s="379"/>
      <c r="E732" s="380"/>
      <c r="F732" s="381"/>
      <c r="G732" s="408"/>
      <c r="H732" s="408"/>
      <c r="I732" s="381"/>
      <c r="J732" s="381"/>
      <c r="K732" s="384"/>
      <c r="L732" s="385">
        <f t="shared" ref="L732:L733" si="733">IF(RIGHT(S732)="T",(+H732-G732),0)</f>
        <v>0</v>
      </c>
      <c r="M732" s="385">
        <f t="shared" ref="M732:M733" si="734">IF(RIGHT(S732)="U",(+H732-G732),0)</f>
        <v>0</v>
      </c>
      <c r="N732" s="385">
        <f t="shared" ref="N732:N733" si="735">IF(RIGHT(S732)="C",(+H732-G732),0)</f>
        <v>0</v>
      </c>
      <c r="O732" s="385">
        <f t="shared" ref="O732:O733" si="736">IF(RIGHT(S732)="D",(+H732-G732),0)</f>
        <v>0</v>
      </c>
      <c r="P732" s="381"/>
      <c r="Q732" s="381"/>
      <c r="R732" s="381"/>
      <c r="S732" s="408"/>
      <c r="T732" s="409"/>
      <c r="U732" s="406"/>
      <c r="V732" s="399"/>
      <c r="W732" s="399"/>
      <c r="X732" s="399"/>
      <c r="Y732" s="399"/>
      <c r="Z732" s="389"/>
      <c r="AA732" s="399"/>
    </row>
    <row r="733" spans="1:44" s="403" customFormat="1" ht="30" customHeight="1">
      <c r="A733" s="405"/>
      <c r="B733" s="377"/>
      <c r="C733" s="400"/>
      <c r="D733" s="379"/>
      <c r="E733" s="380"/>
      <c r="F733" s="381" t="s">
        <v>48</v>
      </c>
      <c r="G733" s="428"/>
      <c r="H733" s="428"/>
      <c r="I733" s="381" t="s">
        <v>48</v>
      </c>
      <c r="J733" s="381" t="s">
        <v>48</v>
      </c>
      <c r="K733" s="384"/>
      <c r="L733" s="385">
        <f t="shared" si="733"/>
        <v>0</v>
      </c>
      <c r="M733" s="385">
        <f t="shared" si="734"/>
        <v>0</v>
      </c>
      <c r="N733" s="385">
        <f t="shared" si="735"/>
        <v>0</v>
      </c>
      <c r="O733" s="385">
        <f t="shared" si="736"/>
        <v>0</v>
      </c>
      <c r="P733" s="381"/>
      <c r="Q733" s="381"/>
      <c r="R733" s="381"/>
      <c r="S733" s="393"/>
      <c r="T733" s="397"/>
      <c r="U733" s="406"/>
      <c r="V733" s="399"/>
      <c r="W733" s="399"/>
      <c r="X733" s="399"/>
      <c r="Y733" s="399"/>
      <c r="Z733" s="389"/>
      <c r="AA733" s="399"/>
    </row>
    <row r="734" spans="1:44" s="404" customFormat="1" ht="30" customHeight="1">
      <c r="A734" s="398"/>
      <c r="B734" s="399"/>
      <c r="C734" s="400" t="s">
        <v>52</v>
      </c>
      <c r="D734" s="399"/>
      <c r="E734" s="380"/>
      <c r="F734" s="381" t="s">
        <v>48</v>
      </c>
      <c r="G734" s="430"/>
      <c r="H734" s="430"/>
      <c r="I734" s="381" t="s">
        <v>48</v>
      </c>
      <c r="J734" s="381" t="s">
        <v>48</v>
      </c>
      <c r="K734" s="381" t="s">
        <v>48</v>
      </c>
      <c r="L734" s="385">
        <f>SUM(L731:L733)</f>
        <v>0</v>
      </c>
      <c r="M734" s="385">
        <f>SUM(M731:M733)</f>
        <v>0</v>
      </c>
      <c r="N734" s="385">
        <f>SUM(N731:N733)</f>
        <v>0</v>
      </c>
      <c r="O734" s="385">
        <f>SUM(O731:O733)</f>
        <v>0</v>
      </c>
      <c r="P734" s="381"/>
      <c r="Q734" s="381"/>
      <c r="R734" s="381"/>
      <c r="S734" s="399"/>
      <c r="T734" s="415"/>
      <c r="U734" s="399"/>
      <c r="V734" s="389">
        <f>$AB$11-((N734*24))</f>
        <v>720</v>
      </c>
      <c r="W734" s="380">
        <v>132</v>
      </c>
      <c r="X734" s="379">
        <v>0.92</v>
      </c>
      <c r="Y734" s="390">
        <f>W734*X734</f>
        <v>121.44000000000001</v>
      </c>
      <c r="Z734" s="389">
        <f>(Y734*(V734-L734*24))/V734</f>
        <v>121.44</v>
      </c>
      <c r="AA734" s="389">
        <f>(Z734/Y734)*100</f>
        <v>99.999999999999986</v>
      </c>
      <c r="AB734" s="403"/>
    </row>
    <row r="735" spans="1:44" s="403" customFormat="1" ht="30" customHeight="1">
      <c r="A735" s="405">
        <v>28</v>
      </c>
      <c r="B735" s="377" t="s">
        <v>235</v>
      </c>
      <c r="C735" s="400" t="s">
        <v>236</v>
      </c>
      <c r="D735" s="379">
        <v>0.92</v>
      </c>
      <c r="E735" s="380" t="s">
        <v>534</v>
      </c>
      <c r="F735" s="381" t="s">
        <v>48</v>
      </c>
      <c r="G735" s="408"/>
      <c r="H735" s="408"/>
      <c r="I735" s="381" t="s">
        <v>48</v>
      </c>
      <c r="J735" s="381" t="s">
        <v>48</v>
      </c>
      <c r="K735" s="384"/>
      <c r="L735" s="385">
        <f>IF(RIGHT(S735)="T",(+H735-G735),0)</f>
        <v>0</v>
      </c>
      <c r="M735" s="385">
        <f>IF(RIGHT(S735)="U",(+H735-G735),0)</f>
        <v>0</v>
      </c>
      <c r="N735" s="385">
        <f>IF(RIGHT(S735)="C",(+H735-G735),0)</f>
        <v>0</v>
      </c>
      <c r="O735" s="385">
        <f>IF(RIGHT(S735)="D",(+H735-G735),0)</f>
        <v>0</v>
      </c>
      <c r="P735" s="381"/>
      <c r="Q735" s="381"/>
      <c r="R735" s="381"/>
      <c r="S735" s="408"/>
      <c r="T735" s="409"/>
      <c r="U735" s="406"/>
      <c r="V735" s="399"/>
      <c r="W735" s="399"/>
      <c r="X735" s="399"/>
      <c r="Y735" s="399"/>
      <c r="Z735" s="389"/>
      <c r="AA735" s="399"/>
    </row>
    <row r="736" spans="1:44" s="403" customFormat="1" ht="30" customHeight="1">
      <c r="A736" s="405"/>
      <c r="B736" s="377"/>
      <c r="C736" s="400"/>
      <c r="D736" s="379"/>
      <c r="E736" s="380"/>
      <c r="F736" s="381"/>
      <c r="G736" s="428"/>
      <c r="H736" s="428"/>
      <c r="I736" s="381"/>
      <c r="J736" s="381"/>
      <c r="K736" s="384"/>
      <c r="L736" s="385">
        <f t="shared" ref="L736:L738" si="737">IF(RIGHT(S736)="T",(+H736-G736),0)</f>
        <v>0</v>
      </c>
      <c r="M736" s="385">
        <f t="shared" ref="M736:M738" si="738">IF(RIGHT(S736)="U",(+H736-G736),0)</f>
        <v>0</v>
      </c>
      <c r="N736" s="385">
        <f t="shared" ref="N736:N738" si="739">IF(RIGHT(S736)="C",(+H736-G736),0)</f>
        <v>0</v>
      </c>
      <c r="O736" s="385">
        <f t="shared" ref="O736:O738" si="740">IF(RIGHT(S736)="D",(+H736-G736),0)</f>
        <v>0</v>
      </c>
      <c r="P736" s="381"/>
      <c r="Q736" s="381"/>
      <c r="R736" s="381"/>
      <c r="S736" s="393"/>
      <c r="T736" s="397"/>
      <c r="U736" s="406"/>
      <c r="V736" s="399"/>
      <c r="W736" s="399"/>
      <c r="X736" s="399"/>
      <c r="Y736" s="399"/>
      <c r="Z736" s="389"/>
      <c r="AA736" s="399"/>
    </row>
    <row r="737" spans="1:44" s="403" customFormat="1" ht="30" customHeight="1">
      <c r="A737" s="405"/>
      <c r="B737" s="377"/>
      <c r="C737" s="400"/>
      <c r="D737" s="379"/>
      <c r="E737" s="380"/>
      <c r="F737" s="381"/>
      <c r="G737" s="428"/>
      <c r="H737" s="428"/>
      <c r="I737" s="381"/>
      <c r="J737" s="381"/>
      <c r="K737" s="384"/>
      <c r="L737" s="385">
        <f t="shared" si="737"/>
        <v>0</v>
      </c>
      <c r="M737" s="385">
        <f t="shared" si="738"/>
        <v>0</v>
      </c>
      <c r="N737" s="385">
        <f t="shared" si="739"/>
        <v>0</v>
      </c>
      <c r="O737" s="385">
        <f t="shared" si="740"/>
        <v>0</v>
      </c>
      <c r="P737" s="381"/>
      <c r="Q737" s="381"/>
      <c r="R737" s="381"/>
      <c r="S737" s="393"/>
      <c r="T737" s="397"/>
      <c r="U737" s="406"/>
      <c r="V737" s="399"/>
      <c r="W737" s="399"/>
      <c r="X737" s="399"/>
      <c r="Y737" s="399"/>
      <c r="Z737" s="389"/>
      <c r="AA737" s="399"/>
    </row>
    <row r="738" spans="1:44" s="403" customFormat="1" ht="30" customHeight="1">
      <c r="A738" s="405"/>
      <c r="B738" s="377"/>
      <c r="C738" s="400"/>
      <c r="D738" s="379"/>
      <c r="E738" s="380"/>
      <c r="F738" s="381"/>
      <c r="G738" s="428"/>
      <c r="H738" s="428"/>
      <c r="I738" s="381"/>
      <c r="J738" s="381"/>
      <c r="K738" s="384"/>
      <c r="L738" s="385">
        <f t="shared" si="737"/>
        <v>0</v>
      </c>
      <c r="M738" s="385">
        <f t="shared" si="738"/>
        <v>0</v>
      </c>
      <c r="N738" s="385">
        <f t="shared" si="739"/>
        <v>0</v>
      </c>
      <c r="O738" s="385">
        <f t="shared" si="740"/>
        <v>0</v>
      </c>
      <c r="P738" s="381"/>
      <c r="Q738" s="381"/>
      <c r="R738" s="381"/>
      <c r="S738" s="396"/>
      <c r="T738" s="397"/>
      <c r="U738" s="406"/>
      <c r="V738" s="399"/>
      <c r="W738" s="399"/>
      <c r="X738" s="399"/>
      <c r="Y738" s="399"/>
      <c r="Z738" s="389"/>
      <c r="AA738" s="399"/>
    </row>
    <row r="739" spans="1:44" s="404" customFormat="1" ht="30" customHeight="1">
      <c r="A739" s="398"/>
      <c r="B739" s="399"/>
      <c r="C739" s="400" t="s">
        <v>52</v>
      </c>
      <c r="D739" s="399"/>
      <c r="E739" s="380"/>
      <c r="F739" s="381" t="s">
        <v>48</v>
      </c>
      <c r="G739" s="401"/>
      <c r="H739" s="401"/>
      <c r="I739" s="381" t="s">
        <v>48</v>
      </c>
      <c r="J739" s="381" t="s">
        <v>48</v>
      </c>
      <c r="K739" s="384"/>
      <c r="L739" s="385">
        <f>SUM(L735:L738)</f>
        <v>0</v>
      </c>
      <c r="M739" s="385">
        <f t="shared" ref="M739:O739" si="741">SUM(M735:M738)</f>
        <v>0</v>
      </c>
      <c r="N739" s="385">
        <f t="shared" si="741"/>
        <v>0</v>
      </c>
      <c r="O739" s="385">
        <f t="shared" si="741"/>
        <v>0</v>
      </c>
      <c r="P739" s="381"/>
      <c r="Q739" s="381"/>
      <c r="R739" s="381"/>
      <c r="S739" s="399"/>
      <c r="T739" s="415"/>
      <c r="U739" s="399"/>
      <c r="V739" s="389">
        <f>$AB$11-((N739*24))</f>
        <v>720</v>
      </c>
      <c r="W739" s="380">
        <v>132</v>
      </c>
      <c r="X739" s="379">
        <v>0.92</v>
      </c>
      <c r="Y739" s="390">
        <f>W739*X739</f>
        <v>121.44000000000001</v>
      </c>
      <c r="Z739" s="389">
        <f>(Y739*(V739-L739*24))/V739</f>
        <v>121.44</v>
      </c>
      <c r="AA739" s="389">
        <f>(Z739/Y739)*100</f>
        <v>99.999999999999986</v>
      </c>
      <c r="AB739" s="403"/>
    </row>
    <row r="740" spans="1:44" s="403" customFormat="1" ht="30" customHeight="1">
      <c r="A740" s="405">
        <v>29</v>
      </c>
      <c r="B740" s="377" t="s">
        <v>237</v>
      </c>
      <c r="C740" s="400" t="s">
        <v>238</v>
      </c>
      <c r="D740" s="379">
        <v>42.5</v>
      </c>
      <c r="E740" s="380" t="s">
        <v>534</v>
      </c>
      <c r="F740" s="381" t="s">
        <v>48</v>
      </c>
      <c r="G740" s="382"/>
      <c r="H740" s="383"/>
      <c r="I740" s="381" t="s">
        <v>48</v>
      </c>
      <c r="J740" s="381" t="s">
        <v>48</v>
      </c>
      <c r="K740" s="384"/>
      <c r="L740" s="385">
        <f>IF(RIGHT(S740)="T",(+H740-G740),0)</f>
        <v>0</v>
      </c>
      <c r="M740" s="385">
        <f>IF(RIGHT(S740)="U",(+H740-G740),0)</f>
        <v>0</v>
      </c>
      <c r="N740" s="385">
        <f>IF(RIGHT(S740)="C",(+H740-G740),0)</f>
        <v>0</v>
      </c>
      <c r="O740" s="385">
        <f>IF(RIGHT(S740)="D",(+H740-G740),0)</f>
        <v>0</v>
      </c>
      <c r="P740" s="381"/>
      <c r="Q740" s="381"/>
      <c r="R740" s="381"/>
      <c r="S740" s="387"/>
      <c r="T740" s="388"/>
      <c r="U740" s="406"/>
      <c r="V740" s="399"/>
      <c r="W740" s="399"/>
      <c r="X740" s="399"/>
      <c r="Y740" s="399"/>
      <c r="Z740" s="389"/>
      <c r="AA740" s="399"/>
    </row>
    <row r="741" spans="1:44" s="403" customFormat="1" ht="30" customHeight="1">
      <c r="A741" s="405"/>
      <c r="B741" s="523"/>
      <c r="C741" s="524"/>
      <c r="D741" s="525"/>
      <c r="E741" s="526"/>
      <c r="F741" s="527" t="s">
        <v>48</v>
      </c>
      <c r="G741" s="528"/>
      <c r="H741" s="528"/>
      <c r="I741" s="527" t="s">
        <v>48</v>
      </c>
      <c r="J741" s="527" t="s">
        <v>48</v>
      </c>
      <c r="K741" s="384"/>
      <c r="L741" s="385">
        <f>IF(RIGHT(S741)="T",(+H741-G741),0)</f>
        <v>0</v>
      </c>
      <c r="M741" s="385">
        <f>IF(RIGHT(S741)="U",(+H741-G741),0)</f>
        <v>0</v>
      </c>
      <c r="N741" s="385">
        <f>IF(RIGHT(S741)="C",(+H741-G741),0)</f>
        <v>0</v>
      </c>
      <c r="O741" s="385">
        <f>IF(RIGHT(S741)="D",(+H741-G741),0)</f>
        <v>0</v>
      </c>
      <c r="P741" s="381"/>
      <c r="Q741" s="381"/>
      <c r="R741" s="381"/>
      <c r="S741" s="362"/>
      <c r="T741" s="509"/>
      <c r="U741" s="406"/>
      <c r="V741" s="399"/>
      <c r="W741" s="399"/>
      <c r="X741" s="399"/>
      <c r="Y741" s="399"/>
      <c r="Z741" s="389"/>
      <c r="AA741" s="399"/>
    </row>
    <row r="742" spans="1:44" s="404" customFormat="1" ht="30" customHeight="1">
      <c r="A742" s="398"/>
      <c r="B742" s="529"/>
      <c r="C742" s="524" t="s">
        <v>52</v>
      </c>
      <c r="D742" s="529"/>
      <c r="E742" s="526"/>
      <c r="F742" s="527" t="s">
        <v>48</v>
      </c>
      <c r="G742" s="530"/>
      <c r="H742" s="530"/>
      <c r="I742" s="527" t="s">
        <v>48</v>
      </c>
      <c r="J742" s="527" t="s">
        <v>48</v>
      </c>
      <c r="K742" s="381" t="s">
        <v>48</v>
      </c>
      <c r="L742" s="385">
        <f>SUM(L740:L741)</f>
        <v>0</v>
      </c>
      <c r="M742" s="385">
        <f>SUM(M740:M741)</f>
        <v>0</v>
      </c>
      <c r="N742" s="385">
        <f>SUM(N740:N741)</f>
        <v>0</v>
      </c>
      <c r="O742" s="385">
        <f>SUM(O740:O741)</f>
        <v>0</v>
      </c>
      <c r="P742" s="381"/>
      <c r="Q742" s="381"/>
      <c r="R742" s="381"/>
      <c r="S742" s="399"/>
      <c r="T742" s="415"/>
      <c r="U742" s="399"/>
      <c r="V742" s="389">
        <f>$AB$11-((N742*24))</f>
        <v>720</v>
      </c>
      <c r="W742" s="380">
        <v>132</v>
      </c>
      <c r="X742" s="379">
        <v>42.5</v>
      </c>
      <c r="Y742" s="390">
        <f>W742*X742</f>
        <v>5610</v>
      </c>
      <c r="Z742" s="389">
        <f>(Y742*(V742-L742*24))/V742</f>
        <v>5610</v>
      </c>
      <c r="AA742" s="389">
        <f>(Z742/Y742)*100</f>
        <v>100</v>
      </c>
      <c r="AB742" s="403"/>
    </row>
    <row r="743" spans="1:44" s="403" customFormat="1" ht="30" customHeight="1">
      <c r="A743" s="405">
        <v>30</v>
      </c>
      <c r="B743" s="531" t="s">
        <v>1056</v>
      </c>
      <c r="C743" s="532" t="s">
        <v>538</v>
      </c>
      <c r="D743" s="525">
        <v>1.6830000000000001</v>
      </c>
      <c r="E743" s="526" t="s">
        <v>534</v>
      </c>
      <c r="F743" s="527" t="s">
        <v>48</v>
      </c>
      <c r="G743" s="408"/>
      <c r="H743" s="408"/>
      <c r="I743" s="527" t="s">
        <v>48</v>
      </c>
      <c r="J743" s="527" t="s">
        <v>48</v>
      </c>
      <c r="K743" s="384"/>
      <c r="L743" s="385">
        <f>IF(RIGHT(S743)="T",(+H743-G743),0)</f>
        <v>0</v>
      </c>
      <c r="M743" s="385">
        <f>IF(RIGHT(S743)="U",(+H743-G743),0)</f>
        <v>0</v>
      </c>
      <c r="N743" s="385">
        <f>IF(RIGHT(S743)="C",(+H743-G743),0)</f>
        <v>0</v>
      </c>
      <c r="O743" s="385">
        <f>IF(RIGHT(S743)="D",(+H743-G743),0)</f>
        <v>0</v>
      </c>
      <c r="P743" s="381"/>
      <c r="Q743" s="381"/>
      <c r="R743" s="381"/>
      <c r="S743" s="408"/>
      <c r="T743" s="412"/>
      <c r="U743" s="406"/>
      <c r="V743" s="399"/>
      <c r="W743" s="399"/>
      <c r="X743" s="399"/>
      <c r="Y743" s="399"/>
      <c r="Z743" s="389"/>
      <c r="AA743" s="399"/>
    </row>
    <row r="744" spans="1:44" s="403" customFormat="1" ht="30" customHeight="1">
      <c r="A744" s="405"/>
      <c r="B744" s="533"/>
      <c r="C744" s="524"/>
      <c r="D744" s="525"/>
      <c r="E744" s="526"/>
      <c r="F744" s="527" t="s">
        <v>48</v>
      </c>
      <c r="G744" s="408"/>
      <c r="H744" s="408"/>
      <c r="I744" s="527" t="s">
        <v>48</v>
      </c>
      <c r="J744" s="527" t="s">
        <v>48</v>
      </c>
      <c r="K744" s="384"/>
      <c r="L744" s="385">
        <f>IF(RIGHT(S744)="T",(+H744-G744),0)</f>
        <v>0</v>
      </c>
      <c r="M744" s="385">
        <f>IF(RIGHT(S744)="U",(+H744-G744),0)</f>
        <v>0</v>
      </c>
      <c r="N744" s="385">
        <f>IF(RIGHT(S744)="C",(+H744-G744),0)</f>
        <v>0</v>
      </c>
      <c r="O744" s="385">
        <f>IF(RIGHT(S744)="D",(+H744-G744),0)</f>
        <v>0</v>
      </c>
      <c r="P744" s="381"/>
      <c r="Q744" s="381"/>
      <c r="R744" s="381"/>
      <c r="S744" s="408"/>
      <c r="T744" s="412"/>
      <c r="U744" s="406"/>
      <c r="V744" s="399"/>
      <c r="W744" s="399"/>
      <c r="X744" s="399"/>
      <c r="Y744" s="399"/>
      <c r="Z744" s="389"/>
      <c r="AA744" s="399"/>
    </row>
    <row r="745" spans="1:44" s="404" customFormat="1" ht="30" customHeight="1">
      <c r="A745" s="398"/>
      <c r="B745" s="529"/>
      <c r="C745" s="524" t="s">
        <v>52</v>
      </c>
      <c r="D745" s="529"/>
      <c r="E745" s="526"/>
      <c r="F745" s="527" t="s">
        <v>48</v>
      </c>
      <c r="G745" s="530"/>
      <c r="H745" s="530"/>
      <c r="I745" s="527" t="s">
        <v>48</v>
      </c>
      <c r="J745" s="527" t="s">
        <v>48</v>
      </c>
      <c r="K745" s="381" t="s">
        <v>48</v>
      </c>
      <c r="L745" s="385">
        <f>SUM(L743:L744)</f>
        <v>0</v>
      </c>
      <c r="M745" s="385">
        <f>SUM(M743:M744)</f>
        <v>0</v>
      </c>
      <c r="N745" s="385">
        <f>SUM(N743:N744)</f>
        <v>0</v>
      </c>
      <c r="O745" s="385">
        <f>SUM(O743:O744)</f>
        <v>0</v>
      </c>
      <c r="P745" s="381"/>
      <c r="Q745" s="381"/>
      <c r="R745" s="381"/>
      <c r="S745" s="399"/>
      <c r="T745" s="415"/>
      <c r="U745" s="399"/>
      <c r="V745" s="389">
        <f>$AB$11-((N745*24))</f>
        <v>720</v>
      </c>
      <c r="W745" s="380">
        <v>132</v>
      </c>
      <c r="X745" s="379">
        <v>18.372</v>
      </c>
      <c r="Y745" s="390">
        <f>W745*X745</f>
        <v>2425.1039999999998</v>
      </c>
      <c r="Z745" s="389">
        <f>(Y745*(V745-L745*24))/V745</f>
        <v>2425.1039999999998</v>
      </c>
      <c r="AA745" s="389">
        <f>(Z745/Y745)*100</f>
        <v>100</v>
      </c>
      <c r="AB745" s="403"/>
    </row>
    <row r="746" spans="1:44" s="404" customFormat="1" ht="30" customHeight="1">
      <c r="A746" s="398"/>
      <c r="B746" s="399"/>
      <c r="C746" s="400"/>
      <c r="D746" s="399"/>
      <c r="E746" s="380"/>
      <c r="F746" s="381"/>
      <c r="G746" s="401"/>
      <c r="H746" s="401"/>
      <c r="I746" s="381"/>
      <c r="J746" s="381"/>
      <c r="K746" s="381"/>
      <c r="L746" s="385"/>
      <c r="M746" s="385"/>
      <c r="N746" s="385"/>
      <c r="O746" s="385"/>
      <c r="P746" s="381"/>
      <c r="Q746" s="381"/>
      <c r="R746" s="381"/>
      <c r="S746" s="399"/>
      <c r="T746" s="415"/>
      <c r="U746" s="399"/>
      <c r="V746" s="389"/>
      <c r="W746" s="380"/>
      <c r="X746" s="379"/>
      <c r="Y746" s="390"/>
      <c r="Z746" s="389"/>
      <c r="AA746" s="389"/>
      <c r="AB746" s="403"/>
    </row>
    <row r="747" spans="1:44" s="404" customFormat="1" ht="30" customHeight="1">
      <c r="A747" s="398"/>
      <c r="B747" s="399"/>
      <c r="C747" s="400"/>
      <c r="D747" s="399"/>
      <c r="E747" s="380"/>
      <c r="F747" s="381"/>
      <c r="G747" s="401"/>
      <c r="H747" s="401"/>
      <c r="I747" s="381"/>
      <c r="J747" s="381"/>
      <c r="K747" s="381"/>
      <c r="L747" s="385"/>
      <c r="M747" s="385"/>
      <c r="N747" s="385"/>
      <c r="O747" s="385"/>
      <c r="P747" s="381"/>
      <c r="Q747" s="381"/>
      <c r="R747" s="381"/>
      <c r="S747" s="399"/>
      <c r="T747" s="415"/>
      <c r="U747" s="399"/>
      <c r="V747" s="389"/>
      <c r="W747" s="380"/>
      <c r="X747" s="379"/>
      <c r="Y747" s="390"/>
      <c r="Z747" s="389"/>
      <c r="AA747" s="389"/>
      <c r="AB747" s="403"/>
    </row>
    <row r="748" spans="1:44" ht="30" customHeight="1">
      <c r="A748" s="369"/>
      <c r="B748" s="534"/>
      <c r="C748" s="535"/>
      <c r="D748" s="327"/>
      <c r="E748" s="380"/>
      <c r="F748" s="381" t="s">
        <v>48</v>
      </c>
      <c r="G748" s="327"/>
      <c r="H748" s="327"/>
      <c r="I748" s="316"/>
      <c r="J748" s="316"/>
      <c r="K748" s="316"/>
      <c r="L748" s="518"/>
      <c r="M748" s="518"/>
      <c r="N748" s="518"/>
      <c r="O748" s="518"/>
      <c r="P748" s="518"/>
      <c r="Q748" s="518"/>
      <c r="R748" s="518"/>
      <c r="S748" s="518"/>
      <c r="T748" s="536"/>
      <c r="U748" s="518"/>
      <c r="V748" s="389"/>
      <c r="W748" s="380"/>
      <c r="X748" s="379">
        <f>SUM(X581:X742)</f>
        <v>2420.5600000000009</v>
      </c>
      <c r="Y748" s="390"/>
      <c r="Z748" s="389"/>
      <c r="AA748" s="389"/>
      <c r="AB748" s="333"/>
      <c r="AC748" s="333"/>
      <c r="AD748" s="333"/>
      <c r="AE748" s="333"/>
      <c r="AF748" s="333"/>
      <c r="AG748" s="333"/>
      <c r="AH748" s="333"/>
      <c r="AI748" s="333"/>
      <c r="AJ748" s="333"/>
      <c r="AK748" s="333"/>
      <c r="AL748" s="333"/>
      <c r="AM748" s="333"/>
      <c r="AN748" s="333"/>
      <c r="AO748" s="333"/>
      <c r="AP748" s="333"/>
      <c r="AQ748" s="333"/>
      <c r="AR748" s="333"/>
    </row>
    <row r="749" spans="1:44" ht="30" customHeight="1">
      <c r="A749" s="324" t="s">
        <v>239</v>
      </c>
      <c r="B749" s="324"/>
      <c r="C749" s="373" t="s">
        <v>240</v>
      </c>
      <c r="D749" s="327"/>
      <c r="E749" s="380"/>
      <c r="F749" s="381" t="s">
        <v>48</v>
      </c>
      <c r="G749" s="327"/>
      <c r="H749" s="327"/>
      <c r="I749" s="316"/>
      <c r="J749" s="316"/>
      <c r="K749" s="316"/>
      <c r="L749" s="537"/>
      <c r="M749" s="518"/>
      <c r="N749" s="538"/>
      <c r="O749" s="538"/>
      <c r="P749" s="538"/>
      <c r="Q749" s="538"/>
      <c r="R749" s="538"/>
      <c r="S749" s="539"/>
      <c r="T749" s="380"/>
      <c r="U749" s="538"/>
      <c r="V749" s="389"/>
      <c r="W749" s="380"/>
      <c r="X749" s="379"/>
      <c r="Y749" s="390"/>
      <c r="Z749" s="389"/>
      <c r="AA749" s="389"/>
      <c r="AB749" s="333"/>
      <c r="AC749" s="333"/>
      <c r="AD749" s="333"/>
      <c r="AE749" s="333"/>
      <c r="AF749" s="333"/>
      <c r="AG749" s="333"/>
      <c r="AH749" s="333"/>
      <c r="AI749" s="333"/>
      <c r="AJ749" s="333"/>
      <c r="AK749" s="333"/>
      <c r="AL749" s="333"/>
      <c r="AM749" s="333"/>
      <c r="AN749" s="333"/>
      <c r="AO749" s="333"/>
      <c r="AP749" s="333"/>
      <c r="AQ749" s="333"/>
      <c r="AR749" s="333"/>
    </row>
    <row r="750" spans="1:44" ht="30" customHeight="1">
      <c r="A750" s="369">
        <v>1</v>
      </c>
      <c r="B750" s="372" t="s">
        <v>241</v>
      </c>
      <c r="C750" s="506" t="s">
        <v>242</v>
      </c>
      <c r="D750" s="379">
        <v>58</v>
      </c>
      <c r="E750" s="380" t="s">
        <v>534</v>
      </c>
      <c r="F750" s="381" t="s">
        <v>48</v>
      </c>
      <c r="G750" s="324"/>
      <c r="H750" s="324"/>
      <c r="I750" s="507"/>
      <c r="J750" s="507"/>
      <c r="K750" s="507"/>
      <c r="L750" s="537">
        <v>0</v>
      </c>
      <c r="M750" s="537">
        <v>0</v>
      </c>
      <c r="N750" s="537">
        <v>0</v>
      </c>
      <c r="O750" s="537">
        <v>0</v>
      </c>
      <c r="P750" s="538"/>
      <c r="Q750" s="538"/>
      <c r="R750" s="538"/>
      <c r="S750" s="539"/>
      <c r="T750" s="380"/>
      <c r="U750" s="538"/>
      <c r="V750" s="389">
        <f>$AB$11-((N750*24))</f>
        <v>720</v>
      </c>
      <c r="W750" s="380">
        <v>50</v>
      </c>
      <c r="X750" s="379">
        <v>58</v>
      </c>
      <c r="Y750" s="390">
        <f>W750*X750</f>
        <v>2900</v>
      </c>
      <c r="Z750" s="389">
        <f>(Y750*(V750-L750*24))/V750</f>
        <v>2900</v>
      </c>
      <c r="AA750" s="389">
        <f>(Z750/Y750)*100</f>
        <v>100</v>
      </c>
      <c r="AB750" s="333"/>
      <c r="AC750" s="333"/>
      <c r="AD750" s="333"/>
      <c r="AE750" s="333"/>
      <c r="AF750" s="333"/>
      <c r="AG750" s="333"/>
      <c r="AH750" s="333"/>
      <c r="AI750" s="333"/>
      <c r="AJ750" s="333"/>
      <c r="AK750" s="333"/>
      <c r="AL750" s="333"/>
      <c r="AM750" s="333"/>
      <c r="AN750" s="333"/>
      <c r="AO750" s="333"/>
      <c r="AP750" s="333"/>
      <c r="AQ750" s="333"/>
      <c r="AR750" s="333"/>
    </row>
    <row r="751" spans="1:44" ht="30" customHeight="1">
      <c r="A751" s="369"/>
      <c r="B751" s="534"/>
      <c r="C751" s="535"/>
      <c r="D751" s="327"/>
      <c r="E751" s="380"/>
      <c r="F751" s="381"/>
      <c r="G751" s="327"/>
      <c r="H751" s="327"/>
      <c r="I751" s="316"/>
      <c r="J751" s="316"/>
      <c r="K751" s="316"/>
      <c r="L751" s="518"/>
      <c r="M751" s="518"/>
      <c r="N751" s="538"/>
      <c r="O751" s="538"/>
      <c r="P751" s="538"/>
      <c r="Q751" s="538"/>
      <c r="R751" s="538"/>
      <c r="S751" s="539"/>
      <c r="T751" s="380"/>
      <c r="U751" s="538"/>
      <c r="V751" s="389"/>
      <c r="W751" s="380"/>
      <c r="X751" s="379"/>
      <c r="Y751" s="390"/>
      <c r="Z751" s="389"/>
      <c r="AA751" s="389"/>
      <c r="AB751" s="333"/>
      <c r="AC751" s="333"/>
      <c r="AD751" s="333"/>
      <c r="AE751" s="333"/>
      <c r="AF751" s="333"/>
      <c r="AG751" s="333"/>
      <c r="AH751" s="333"/>
      <c r="AI751" s="333"/>
      <c r="AJ751" s="333"/>
      <c r="AK751" s="333"/>
      <c r="AL751" s="333"/>
      <c r="AM751" s="333"/>
      <c r="AN751" s="333"/>
      <c r="AO751" s="333"/>
      <c r="AP751" s="333"/>
      <c r="AQ751" s="333"/>
      <c r="AR751" s="333"/>
    </row>
    <row r="752" spans="1:44" ht="30" customHeight="1">
      <c r="A752" s="369">
        <f>A750+A743+A597+A149</f>
        <v>131</v>
      </c>
      <c r="B752" s="444" t="s">
        <v>243</v>
      </c>
      <c r="C752" s="535" t="s">
        <v>244</v>
      </c>
      <c r="D752" s="327"/>
      <c r="E752" s="380"/>
      <c r="F752" s="381"/>
      <c r="G752" s="327"/>
      <c r="H752" s="327"/>
      <c r="I752" s="316"/>
      <c r="J752" s="316"/>
      <c r="K752" s="316"/>
      <c r="L752" s="518">
        <f>SUM(L11:L751)/2</f>
        <v>13.398611111115315</v>
      </c>
      <c r="M752" s="518">
        <f>SUM(M11:M751)/2</f>
        <v>5.4909722222510027</v>
      </c>
      <c r="N752" s="518">
        <f>SUM(N11:N751)/2</f>
        <v>36.973611111119681</v>
      </c>
      <c r="O752" s="518">
        <f>SUM(O11:O751)/2</f>
        <v>156.07291666668243</v>
      </c>
      <c r="P752" s="518"/>
      <c r="Q752" s="518"/>
      <c r="R752" s="518"/>
      <c r="S752" s="518"/>
      <c r="T752" s="536"/>
      <c r="U752" s="518"/>
      <c r="V752" s="389"/>
      <c r="W752" s="518"/>
      <c r="X752" s="379">
        <f>SUM(X11:X750)</f>
        <v>19577.920000000006</v>
      </c>
      <c r="Y752" s="540">
        <f>SUM(Y11:Y750)</f>
        <v>10646592.644000003</v>
      </c>
      <c r="Z752" s="389">
        <f>SUM(Z11:Z750)</f>
        <v>10527159.732567072</v>
      </c>
      <c r="AA752" s="389">
        <f>(Z752/Y752)*100</f>
        <v>98.878205305429447</v>
      </c>
      <c r="AB752" s="541" t="s">
        <v>535</v>
      </c>
      <c r="AC752" s="333"/>
      <c r="AD752" s="333"/>
      <c r="AE752" s="333"/>
      <c r="AF752" s="333"/>
      <c r="AG752" s="333"/>
      <c r="AH752" s="333"/>
      <c r="AI752" s="333"/>
      <c r="AJ752" s="333"/>
      <c r="AK752" s="333"/>
      <c r="AL752" s="333"/>
      <c r="AM752" s="333"/>
      <c r="AN752" s="333"/>
      <c r="AO752" s="333"/>
      <c r="AP752" s="333"/>
      <c r="AQ752" s="333"/>
      <c r="AR752" s="333"/>
    </row>
    <row r="753" spans="1:44" ht="30" customHeight="1">
      <c r="A753" s="369"/>
      <c r="B753" s="534"/>
      <c r="C753" s="542" t="s">
        <v>246</v>
      </c>
      <c r="D753" s="542"/>
      <c r="E753" s="542"/>
      <c r="F753" s="542"/>
      <c r="G753" s="542"/>
      <c r="H753" s="542"/>
      <c r="I753" s="542"/>
      <c r="J753" s="542"/>
      <c r="K753" s="542"/>
      <c r="L753" s="542"/>
      <c r="M753" s="379">
        <f>(121*AA752+45*AA867+2*AA979+54*AA1151)/(121+45+2+54)</f>
        <v>75.011126866149851</v>
      </c>
      <c r="N753" s="543" t="s">
        <v>1100</v>
      </c>
      <c r="O753" s="379">
        <f>(8*AA953+2*AA965+AA971)/(8+2+1)</f>
        <v>90.550557877558916</v>
      </c>
      <c r="P753" s="544"/>
      <c r="Q753" s="544"/>
      <c r="R753" s="544"/>
      <c r="S753" s="544"/>
      <c r="T753" s="390"/>
      <c r="U753" s="390"/>
      <c r="V753" s="543"/>
      <c r="W753" s="390"/>
      <c r="X753" s="543"/>
      <c r="Y753" s="324"/>
      <c r="Z753" s="389"/>
      <c r="AA753" s="390"/>
      <c r="AB753" s="333"/>
      <c r="AC753" s="333"/>
      <c r="AD753" s="333"/>
      <c r="AE753" s="333"/>
      <c r="AF753" s="333"/>
      <c r="AG753" s="333"/>
      <c r="AH753" s="333"/>
      <c r="AI753" s="333"/>
      <c r="AJ753" s="333"/>
      <c r="AK753" s="333"/>
      <c r="AL753" s="333"/>
      <c r="AM753" s="333"/>
      <c r="AN753" s="333"/>
      <c r="AO753" s="333"/>
      <c r="AP753" s="333"/>
      <c r="AQ753" s="333"/>
      <c r="AR753" s="333"/>
    </row>
    <row r="754" spans="1:44" ht="30" customHeight="1">
      <c r="A754" s="324" t="s">
        <v>42</v>
      </c>
      <c r="B754" s="324"/>
      <c r="C754" s="373" t="s">
        <v>247</v>
      </c>
      <c r="D754" s="327"/>
      <c r="E754" s="380"/>
      <c r="F754" s="381" t="s">
        <v>48</v>
      </c>
      <c r="G754" s="327"/>
      <c r="H754" s="327"/>
      <c r="I754" s="316"/>
      <c r="J754" s="316"/>
      <c r="K754" s="316"/>
      <c r="L754" s="538"/>
      <c r="M754" s="538"/>
      <c r="N754" s="538"/>
      <c r="O754" s="538"/>
      <c r="P754" s="538"/>
      <c r="Q754" s="538"/>
      <c r="R754" s="538"/>
      <c r="S754" s="539"/>
      <c r="T754" s="380"/>
      <c r="U754" s="538"/>
      <c r="V754" s="389"/>
      <c r="W754" s="372" t="s">
        <v>248</v>
      </c>
      <c r="X754" s="372"/>
      <c r="Y754" s="364" t="s">
        <v>249</v>
      </c>
      <c r="Z754" s="389"/>
      <c r="AA754" s="539"/>
      <c r="AB754" s="333"/>
      <c r="AC754" s="333"/>
      <c r="AD754" s="333"/>
      <c r="AE754" s="333"/>
      <c r="AF754" s="333"/>
      <c r="AG754" s="333"/>
      <c r="AH754" s="333"/>
      <c r="AI754" s="333"/>
      <c r="AJ754" s="333"/>
      <c r="AK754" s="333"/>
      <c r="AL754" s="333"/>
      <c r="AM754" s="333"/>
      <c r="AN754" s="333"/>
      <c r="AO754" s="333"/>
      <c r="AP754" s="333"/>
      <c r="AQ754" s="333"/>
      <c r="AR754" s="333"/>
    </row>
    <row r="755" spans="1:44" ht="30" customHeight="1">
      <c r="A755" s="369">
        <v>1</v>
      </c>
      <c r="B755" s="372" t="s">
        <v>250</v>
      </c>
      <c r="C755" s="545" t="s">
        <v>497</v>
      </c>
      <c r="D755" s="369">
        <v>1500</v>
      </c>
      <c r="E755" s="380" t="s">
        <v>534</v>
      </c>
      <c r="F755" s="381" t="s">
        <v>48</v>
      </c>
      <c r="G755" s="392"/>
      <c r="H755" s="392"/>
      <c r="I755" s="507"/>
      <c r="J755" s="507"/>
      <c r="K755" s="507"/>
      <c r="L755" s="385">
        <f>IF(RIGHT(S755)="T",(+H755-G755),0)</f>
        <v>0</v>
      </c>
      <c r="M755" s="385">
        <f>IF(RIGHT(S755)="U",(+H755-G755),0)</f>
        <v>0</v>
      </c>
      <c r="N755" s="385">
        <f>IF(RIGHT(S755)="C",(+H755-G755),0)</f>
        <v>0</v>
      </c>
      <c r="O755" s="385">
        <f>IF(RIGHT(S755)="D",(+H755-G755),0)</f>
        <v>0</v>
      </c>
      <c r="P755" s="386"/>
      <c r="Q755" s="386"/>
      <c r="R755" s="386"/>
      <c r="S755" s="393"/>
      <c r="T755" s="394"/>
      <c r="U755" s="386"/>
      <c r="V755" s="389"/>
      <c r="W755" s="369"/>
      <c r="X755" s="379"/>
      <c r="Y755" s="390"/>
      <c r="Z755" s="389"/>
      <c r="AA755" s="389"/>
      <c r="AB755" s="333"/>
      <c r="AC755" s="333"/>
      <c r="AD755" s="333"/>
      <c r="AE755" s="333"/>
      <c r="AF755" s="333"/>
      <c r="AG755" s="333"/>
      <c r="AH755" s="333"/>
      <c r="AI755" s="333"/>
      <c r="AJ755" s="333"/>
      <c r="AK755" s="333"/>
      <c r="AL755" s="333"/>
      <c r="AM755" s="333"/>
      <c r="AN755" s="333"/>
      <c r="AO755" s="333"/>
      <c r="AP755" s="333"/>
      <c r="AQ755" s="333"/>
      <c r="AR755" s="333"/>
    </row>
    <row r="756" spans="1:44" ht="30" customHeight="1">
      <c r="A756" s="369"/>
      <c r="B756" s="372"/>
      <c r="C756" s="545"/>
      <c r="D756" s="369"/>
      <c r="E756" s="380"/>
      <c r="F756" s="381"/>
      <c r="G756" s="392"/>
      <c r="H756" s="392"/>
      <c r="I756" s="507"/>
      <c r="J756" s="507"/>
      <c r="K756" s="507"/>
      <c r="L756" s="385">
        <f t="shared" ref="L756:L757" si="742">IF(RIGHT(S756)="T",(+H756-G756),0)</f>
        <v>0</v>
      </c>
      <c r="M756" s="385">
        <f t="shared" ref="M756:M757" si="743">IF(RIGHT(S756)="U",(+H756-G756),0)</f>
        <v>0</v>
      </c>
      <c r="N756" s="385">
        <f t="shared" ref="N756:N757" si="744">IF(RIGHT(S756)="C",(+H756-G756),0)</f>
        <v>0</v>
      </c>
      <c r="O756" s="385">
        <f t="shared" ref="O756:O757" si="745">IF(RIGHT(S756)="D",(+H756-G756),0)</f>
        <v>0</v>
      </c>
      <c r="P756" s="386"/>
      <c r="Q756" s="386"/>
      <c r="R756" s="386"/>
      <c r="S756" s="393"/>
      <c r="T756" s="394"/>
      <c r="U756" s="386"/>
      <c r="V756" s="389"/>
      <c r="W756" s="369"/>
      <c r="X756" s="379"/>
      <c r="Y756" s="390"/>
      <c r="Z756" s="389"/>
      <c r="AA756" s="389"/>
      <c r="AB756" s="333"/>
      <c r="AC756" s="333"/>
      <c r="AD756" s="333"/>
      <c r="AE756" s="333"/>
      <c r="AF756" s="333"/>
      <c r="AG756" s="333"/>
      <c r="AH756" s="333"/>
      <c r="AI756" s="333"/>
      <c r="AJ756" s="333"/>
      <c r="AK756" s="333"/>
      <c r="AL756" s="333"/>
      <c r="AM756" s="333"/>
      <c r="AN756" s="333"/>
      <c r="AO756" s="333"/>
      <c r="AP756" s="333"/>
      <c r="AQ756" s="333"/>
      <c r="AR756" s="333"/>
    </row>
    <row r="757" spans="1:44" ht="30" customHeight="1">
      <c r="A757" s="369"/>
      <c r="B757" s="372"/>
      <c r="C757" s="545"/>
      <c r="D757" s="369"/>
      <c r="E757" s="380"/>
      <c r="F757" s="381"/>
      <c r="G757" s="392"/>
      <c r="H757" s="392"/>
      <c r="I757" s="507"/>
      <c r="J757" s="507"/>
      <c r="K757" s="507"/>
      <c r="L757" s="385">
        <f t="shared" si="742"/>
        <v>0</v>
      </c>
      <c r="M757" s="385">
        <f t="shared" si="743"/>
        <v>0</v>
      </c>
      <c r="N757" s="385">
        <f t="shared" si="744"/>
        <v>0</v>
      </c>
      <c r="O757" s="385">
        <f t="shared" si="745"/>
        <v>0</v>
      </c>
      <c r="P757" s="386"/>
      <c r="Q757" s="386"/>
      <c r="R757" s="386"/>
      <c r="S757" s="393"/>
      <c r="T757" s="394"/>
      <c r="U757" s="386"/>
      <c r="V757" s="389"/>
      <c r="W757" s="369"/>
      <c r="X757" s="379"/>
      <c r="Y757" s="390"/>
      <c r="Z757" s="389"/>
      <c r="AA757" s="389"/>
      <c r="AB757" s="333"/>
      <c r="AC757" s="333"/>
      <c r="AD757" s="333"/>
      <c r="AE757" s="333"/>
      <c r="AF757" s="333"/>
      <c r="AG757" s="333"/>
      <c r="AH757" s="333"/>
      <c r="AI757" s="333"/>
      <c r="AJ757" s="333"/>
      <c r="AK757" s="333"/>
      <c r="AL757" s="333"/>
      <c r="AM757" s="333"/>
      <c r="AN757" s="333"/>
      <c r="AO757" s="333"/>
      <c r="AP757" s="333"/>
      <c r="AQ757" s="333"/>
      <c r="AR757" s="333"/>
    </row>
    <row r="758" spans="1:44" s="404" customFormat="1" ht="30" customHeight="1">
      <c r="A758" s="398"/>
      <c r="B758" s="399"/>
      <c r="C758" s="400" t="s">
        <v>52</v>
      </c>
      <c r="D758" s="399"/>
      <c r="E758" s="380"/>
      <c r="F758" s="381" t="s">
        <v>48</v>
      </c>
      <c r="G758" s="401"/>
      <c r="H758" s="401"/>
      <c r="I758" s="381" t="s">
        <v>48</v>
      </c>
      <c r="J758" s="381" t="s">
        <v>48</v>
      </c>
      <c r="K758" s="381" t="s">
        <v>48</v>
      </c>
      <c r="L758" s="385">
        <f>SUM(L755:L757)</f>
        <v>0</v>
      </c>
      <c r="M758" s="385">
        <f>SUM(M755:M755)</f>
        <v>0</v>
      </c>
      <c r="N758" s="385">
        <f>SUM(N755:N755)</f>
        <v>0</v>
      </c>
      <c r="O758" s="385">
        <f>SUM(O755:O755)</f>
        <v>0</v>
      </c>
      <c r="P758" s="381"/>
      <c r="Q758" s="381"/>
      <c r="R758" s="381"/>
      <c r="S758" s="399"/>
      <c r="T758" s="415"/>
      <c r="U758" s="399"/>
      <c r="V758" s="389">
        <f t="shared" ref="V758" si="746">$AB$11-((N758*24))</f>
        <v>720</v>
      </c>
      <c r="W758" s="369">
        <v>1500</v>
      </c>
      <c r="X758" s="379"/>
      <c r="Y758" s="390">
        <f>W758</f>
        <v>1500</v>
      </c>
      <c r="Z758" s="389">
        <f t="shared" ref="Z758" si="747">(Y758*(V758-L758*24))/V758</f>
        <v>1500</v>
      </c>
      <c r="AA758" s="389">
        <f t="shared" ref="AA758" si="748">(Z758/Y758)*100</f>
        <v>100</v>
      </c>
      <c r="AB758" s="403"/>
    </row>
    <row r="759" spans="1:44" ht="30" customHeight="1">
      <c r="A759" s="369">
        <v>2</v>
      </c>
      <c r="B759" s="372" t="s">
        <v>251</v>
      </c>
      <c r="C759" s="506" t="s">
        <v>252</v>
      </c>
      <c r="D759" s="369">
        <v>1500</v>
      </c>
      <c r="E759" s="380" t="s">
        <v>534</v>
      </c>
      <c r="F759" s="381" t="s">
        <v>48</v>
      </c>
      <c r="G759" s="392"/>
      <c r="H759" s="392"/>
      <c r="I759" s="507"/>
      <c r="J759" s="507"/>
      <c r="K759" s="507"/>
      <c r="L759" s="385">
        <f>IF(RIGHT(S759)="T",(+H759-G759),0)</f>
        <v>0</v>
      </c>
      <c r="M759" s="385">
        <f>IF(RIGHT(S759)="U",(+H759-G759),0)</f>
        <v>0</v>
      </c>
      <c r="N759" s="385">
        <f>IF(RIGHT(S759)="C",(+H759-G759),0)</f>
        <v>0</v>
      </c>
      <c r="O759" s="385">
        <f>IF(RIGHT(S759)="D",(+H759-G759),0)</f>
        <v>0</v>
      </c>
      <c r="P759" s="386"/>
      <c r="Q759" s="386"/>
      <c r="R759" s="386"/>
      <c r="S759" s="393"/>
      <c r="T759" s="464"/>
      <c r="U759" s="386"/>
      <c r="V759" s="389"/>
      <c r="W759" s="369"/>
      <c r="X759" s="379"/>
      <c r="Y759" s="390"/>
      <c r="Z759" s="389"/>
      <c r="AA759" s="389"/>
      <c r="AB759" s="333"/>
      <c r="AC759" s="333"/>
      <c r="AD759" s="333"/>
      <c r="AE759" s="333"/>
      <c r="AF759" s="333"/>
      <c r="AG759" s="333"/>
      <c r="AH759" s="333"/>
      <c r="AI759" s="333"/>
      <c r="AJ759" s="333"/>
      <c r="AK759" s="333"/>
      <c r="AL759" s="333"/>
      <c r="AM759" s="333"/>
      <c r="AN759" s="333"/>
      <c r="AO759" s="333"/>
      <c r="AP759" s="333"/>
      <c r="AQ759" s="333"/>
      <c r="AR759" s="333"/>
    </row>
    <row r="760" spans="1:44" ht="30" customHeight="1">
      <c r="A760" s="369"/>
      <c r="B760" s="372"/>
      <c r="C760" s="506"/>
      <c r="D760" s="369"/>
      <c r="E760" s="380"/>
      <c r="F760" s="381"/>
      <c r="G760" s="392"/>
      <c r="H760" s="392"/>
      <c r="I760" s="507"/>
      <c r="J760" s="507"/>
      <c r="K760" s="507"/>
      <c r="L760" s="385">
        <f>IF(RIGHT(S760)="T",(+H760-G760),0)</f>
        <v>0</v>
      </c>
      <c r="M760" s="385">
        <f>IF(RIGHT(S760)="U",(+H760-G760),0)</f>
        <v>0</v>
      </c>
      <c r="N760" s="385">
        <f>IF(RIGHT(S760)="C",(+H760-G760),0)</f>
        <v>0</v>
      </c>
      <c r="O760" s="385">
        <f>IF(RIGHT(S760)="D",(+H760-G760),0)</f>
        <v>0</v>
      </c>
      <c r="P760" s="386"/>
      <c r="Q760" s="386"/>
      <c r="R760" s="386"/>
      <c r="S760" s="393"/>
      <c r="T760" s="394"/>
      <c r="U760" s="386"/>
      <c r="V760" s="389"/>
      <c r="W760" s="369"/>
      <c r="X760" s="379"/>
      <c r="Y760" s="390"/>
      <c r="Z760" s="389"/>
      <c r="AA760" s="389"/>
      <c r="AB760" s="333"/>
      <c r="AC760" s="333"/>
      <c r="AD760" s="333"/>
      <c r="AE760" s="333"/>
      <c r="AF760" s="333"/>
      <c r="AG760" s="333"/>
      <c r="AH760" s="333"/>
      <c r="AI760" s="333"/>
      <c r="AJ760" s="333"/>
      <c r="AK760" s="333"/>
      <c r="AL760" s="333"/>
      <c r="AM760" s="333"/>
      <c r="AN760" s="333"/>
      <c r="AO760" s="333"/>
      <c r="AP760" s="333"/>
      <c r="AQ760" s="333"/>
      <c r="AR760" s="333"/>
    </row>
    <row r="761" spans="1:44" s="404" customFormat="1" ht="30" customHeight="1">
      <c r="A761" s="398"/>
      <c r="B761" s="399"/>
      <c r="C761" s="400" t="s">
        <v>52</v>
      </c>
      <c r="D761" s="399"/>
      <c r="E761" s="380"/>
      <c r="F761" s="381" t="s">
        <v>48</v>
      </c>
      <c r="G761" s="413"/>
      <c r="H761" s="413"/>
      <c r="I761" s="381" t="s">
        <v>48</v>
      </c>
      <c r="J761" s="381" t="s">
        <v>48</v>
      </c>
      <c r="K761" s="381" t="s">
        <v>48</v>
      </c>
      <c r="L761" s="385">
        <f>SUM(L759:L760)</f>
        <v>0</v>
      </c>
      <c r="M761" s="385">
        <f t="shared" ref="M761:O761" si="749">SUM(M759:M760)</f>
        <v>0</v>
      </c>
      <c r="N761" s="385">
        <f t="shared" si="749"/>
        <v>0</v>
      </c>
      <c r="O761" s="385">
        <f t="shared" si="749"/>
        <v>0</v>
      </c>
      <c r="P761" s="381"/>
      <c r="Q761" s="381"/>
      <c r="R761" s="381"/>
      <c r="S761" s="399"/>
      <c r="T761" s="415"/>
      <c r="U761" s="399"/>
      <c r="V761" s="389">
        <f t="shared" ref="V761" si="750">$AB$11-((N761*24))</f>
        <v>720</v>
      </c>
      <c r="W761" s="369">
        <v>1500</v>
      </c>
      <c r="X761" s="379"/>
      <c r="Y761" s="390">
        <f t="shared" ref="Y761" si="751">W761</f>
        <v>1500</v>
      </c>
      <c r="Z761" s="389">
        <f t="shared" ref="Z761" si="752">(Y761*(V761-L761*24))/V761</f>
        <v>1500</v>
      </c>
      <c r="AA761" s="389">
        <f t="shared" ref="AA761" si="753">(Z761/Y761)*100</f>
        <v>100</v>
      </c>
      <c r="AB761" s="403"/>
    </row>
    <row r="762" spans="1:44" ht="30" customHeight="1">
      <c r="A762" s="369">
        <v>3</v>
      </c>
      <c r="B762" s="372" t="s">
        <v>253</v>
      </c>
      <c r="C762" s="506" t="s">
        <v>254</v>
      </c>
      <c r="D762" s="369">
        <v>1500</v>
      </c>
      <c r="E762" s="380" t="s">
        <v>534</v>
      </c>
      <c r="F762" s="381" t="s">
        <v>48</v>
      </c>
      <c r="G762" s="392"/>
      <c r="H762" s="392"/>
      <c r="I762" s="507"/>
      <c r="J762" s="507"/>
      <c r="K762" s="507"/>
      <c r="L762" s="385">
        <f>IF(RIGHT(S762)="T",(+H762-G762),0)</f>
        <v>0</v>
      </c>
      <c r="M762" s="385">
        <f>IF(RIGHT(S762)="U",(+H762-G762),0)</f>
        <v>0</v>
      </c>
      <c r="N762" s="385">
        <f>IF(RIGHT(S762)="C",(+H762-G762),0)</f>
        <v>0</v>
      </c>
      <c r="O762" s="385">
        <f>IF(RIGHT(S762)="D",(+H762-G762),0)</f>
        <v>0</v>
      </c>
      <c r="P762" s="518"/>
      <c r="Q762" s="518"/>
      <c r="R762" s="518"/>
      <c r="S762" s="393"/>
      <c r="T762" s="407"/>
      <c r="U762" s="518"/>
      <c r="V762" s="389"/>
      <c r="W762" s="369"/>
      <c r="X762" s="379"/>
      <c r="Y762" s="390"/>
      <c r="Z762" s="389"/>
      <c r="AA762" s="389"/>
      <c r="AB762" s="333"/>
      <c r="AC762" s="333"/>
      <c r="AD762" s="333"/>
      <c r="AE762" s="333"/>
      <c r="AF762" s="333"/>
      <c r="AG762" s="333"/>
      <c r="AH762" s="333"/>
      <c r="AI762" s="333"/>
      <c r="AJ762" s="333"/>
      <c r="AK762" s="333"/>
      <c r="AL762" s="333"/>
      <c r="AM762" s="333"/>
      <c r="AN762" s="333"/>
      <c r="AO762" s="333"/>
      <c r="AP762" s="333"/>
      <c r="AQ762" s="333"/>
      <c r="AR762" s="333"/>
    </row>
    <row r="763" spans="1:44" s="404" customFormat="1" ht="30" customHeight="1">
      <c r="A763" s="398"/>
      <c r="B763" s="399"/>
      <c r="C763" s="400" t="s">
        <v>52</v>
      </c>
      <c r="D763" s="399"/>
      <c r="E763" s="380"/>
      <c r="F763" s="381" t="s">
        <v>48</v>
      </c>
      <c r="G763" s="401"/>
      <c r="H763" s="401"/>
      <c r="I763" s="381" t="s">
        <v>48</v>
      </c>
      <c r="J763" s="381" t="s">
        <v>48</v>
      </c>
      <c r="K763" s="381" t="s">
        <v>48</v>
      </c>
      <c r="L763" s="385">
        <f>SUM(L762:L762)</f>
        <v>0</v>
      </c>
      <c r="M763" s="385">
        <f>SUM(M762:M762)</f>
        <v>0</v>
      </c>
      <c r="N763" s="385">
        <f>SUM(N762:N762)</f>
        <v>0</v>
      </c>
      <c r="O763" s="385">
        <f>SUM(O762:O762)</f>
        <v>0</v>
      </c>
      <c r="P763" s="381"/>
      <c r="Q763" s="381"/>
      <c r="R763" s="381"/>
      <c r="S763" s="399"/>
      <c r="T763" s="415"/>
      <c r="U763" s="399"/>
      <c r="V763" s="389">
        <f t="shared" ref="V763" si="754">$AB$11-((N763*24))</f>
        <v>720</v>
      </c>
      <c r="W763" s="369">
        <v>1500</v>
      </c>
      <c r="X763" s="379"/>
      <c r="Y763" s="390">
        <f t="shared" ref="Y763" si="755">W763</f>
        <v>1500</v>
      </c>
      <c r="Z763" s="389">
        <f t="shared" ref="Z763" si="756">(Y763*(V763-L763*24))/V763</f>
        <v>1500</v>
      </c>
      <c r="AA763" s="389">
        <f t="shared" ref="AA763" si="757">(Z763/Y763)*100</f>
        <v>100</v>
      </c>
      <c r="AB763" s="403"/>
    </row>
    <row r="764" spans="1:44" ht="30" customHeight="1">
      <c r="A764" s="369">
        <v>4</v>
      </c>
      <c r="B764" s="372" t="s">
        <v>255</v>
      </c>
      <c r="C764" s="506" t="s">
        <v>256</v>
      </c>
      <c r="D764" s="369">
        <v>1500</v>
      </c>
      <c r="E764" s="380" t="s">
        <v>534</v>
      </c>
      <c r="F764" s="381" t="s">
        <v>48</v>
      </c>
      <c r="G764" s="392"/>
      <c r="H764" s="392"/>
      <c r="I764" s="507"/>
      <c r="J764" s="507"/>
      <c r="K764" s="507"/>
      <c r="L764" s="385">
        <f>IF(RIGHT(S764)="T",(+H764-G764),0)</f>
        <v>0</v>
      </c>
      <c r="M764" s="385">
        <f>IF(RIGHT(S764)="U",(+H764-G764),0)</f>
        <v>0</v>
      </c>
      <c r="N764" s="385">
        <f>IF(RIGHT(S764)="C",(+H764-G764),0)</f>
        <v>0</v>
      </c>
      <c r="O764" s="385">
        <f>IF(RIGHT(S764)="D",(+H764-G764),0)</f>
        <v>0</v>
      </c>
      <c r="P764" s="518"/>
      <c r="Q764" s="518"/>
      <c r="R764" s="518"/>
      <c r="S764" s="393"/>
      <c r="T764" s="407"/>
      <c r="U764" s="518"/>
      <c r="V764" s="389">
        <f t="shared" ref="V764" si="758">$AB$11-((N764*24))</f>
        <v>720</v>
      </c>
      <c r="W764" s="369">
        <v>1500</v>
      </c>
      <c r="X764" s="379"/>
      <c r="Y764" s="390">
        <f t="shared" ref="Y764:Y813" si="759">W764</f>
        <v>1500</v>
      </c>
      <c r="Z764" s="389">
        <f t="shared" ref="Z764" si="760">(Y764*(V764-L764*24))/V764</f>
        <v>1500</v>
      </c>
      <c r="AA764" s="389">
        <f t="shared" ref="AA764" si="761">(Z764/Y764)*100</f>
        <v>100</v>
      </c>
      <c r="AB764" s="333"/>
      <c r="AC764" s="333"/>
      <c r="AD764" s="333"/>
      <c r="AE764" s="333"/>
      <c r="AF764" s="333"/>
      <c r="AG764" s="333"/>
      <c r="AH764" s="333"/>
      <c r="AI764" s="333"/>
      <c r="AJ764" s="333"/>
      <c r="AK764" s="333"/>
      <c r="AL764" s="333"/>
      <c r="AM764" s="333"/>
      <c r="AN764" s="333"/>
      <c r="AO764" s="333"/>
      <c r="AP764" s="333"/>
      <c r="AQ764" s="333"/>
      <c r="AR764" s="333"/>
    </row>
    <row r="765" spans="1:44" ht="30" customHeight="1">
      <c r="A765" s="369">
        <v>5</v>
      </c>
      <c r="B765" s="372" t="s">
        <v>257</v>
      </c>
      <c r="C765" s="506" t="s">
        <v>258</v>
      </c>
      <c r="D765" s="369">
        <v>1500</v>
      </c>
      <c r="E765" s="380" t="s">
        <v>534</v>
      </c>
      <c r="F765" s="381" t="s">
        <v>48</v>
      </c>
      <c r="G765" s="121">
        <v>43192.504166666666</v>
      </c>
      <c r="H765" s="121">
        <v>43193.154166666667</v>
      </c>
      <c r="I765" s="507"/>
      <c r="J765" s="507"/>
      <c r="K765" s="507"/>
      <c r="L765" s="385">
        <f>IF(RIGHT(S765)="T",(+H765-G765),0)</f>
        <v>0.65000000000145519</v>
      </c>
      <c r="M765" s="385">
        <f>IF(RIGHT(S765)="U",(+H765-G765),0)</f>
        <v>0</v>
      </c>
      <c r="N765" s="385">
        <f>IF(RIGHT(S765)="C",(+H765-G765),0)</f>
        <v>0</v>
      </c>
      <c r="O765" s="385">
        <f>IF(RIGHT(S765)="D",(+H765-G765),0)</f>
        <v>0</v>
      </c>
      <c r="P765" s="518"/>
      <c r="Q765" s="518"/>
      <c r="R765" s="518"/>
      <c r="S765" s="11" t="s">
        <v>469</v>
      </c>
      <c r="T765" s="140" t="s">
        <v>1379</v>
      </c>
      <c r="U765" s="518"/>
      <c r="V765" s="389"/>
      <c r="W765" s="369"/>
      <c r="X765" s="379"/>
      <c r="Y765" s="390"/>
      <c r="Z765" s="389"/>
      <c r="AA765" s="389"/>
      <c r="AB765" s="333"/>
      <c r="AC765" s="333"/>
      <c r="AD765" s="333"/>
      <c r="AE765" s="333"/>
      <c r="AF765" s="333"/>
      <c r="AG765" s="333"/>
      <c r="AH765" s="333"/>
      <c r="AI765" s="333"/>
      <c r="AJ765" s="333"/>
      <c r="AK765" s="333"/>
      <c r="AL765" s="333"/>
      <c r="AM765" s="333"/>
      <c r="AN765" s="333"/>
      <c r="AO765" s="333"/>
      <c r="AP765" s="333"/>
      <c r="AQ765" s="333"/>
      <c r="AR765" s="333"/>
    </row>
    <row r="766" spans="1:44" s="404" customFormat="1" ht="30" customHeight="1">
      <c r="A766" s="398"/>
      <c r="B766" s="399"/>
      <c r="C766" s="400" t="s">
        <v>52</v>
      </c>
      <c r="D766" s="399"/>
      <c r="E766" s="380"/>
      <c r="F766" s="381" t="s">
        <v>48</v>
      </c>
      <c r="G766" s="401"/>
      <c r="H766" s="401"/>
      <c r="I766" s="381" t="s">
        <v>48</v>
      </c>
      <c r="J766" s="381" t="s">
        <v>48</v>
      </c>
      <c r="K766" s="381" t="s">
        <v>48</v>
      </c>
      <c r="L766" s="385">
        <f>SUM(L765:L765)</f>
        <v>0.65000000000145519</v>
      </c>
      <c r="M766" s="385">
        <f>SUM(M765:M765)</f>
        <v>0</v>
      </c>
      <c r="N766" s="385">
        <f>SUM(N765:N765)</f>
        <v>0</v>
      </c>
      <c r="O766" s="385">
        <f>SUM(O765:O765)</f>
        <v>0</v>
      </c>
      <c r="P766" s="381"/>
      <c r="Q766" s="381"/>
      <c r="R766" s="381"/>
      <c r="S766" s="399"/>
      <c r="T766" s="415"/>
      <c r="U766" s="399"/>
      <c r="V766" s="389">
        <f t="shared" ref="V766" si="762">$AB$11-((N766*24))</f>
        <v>720</v>
      </c>
      <c r="W766" s="369">
        <v>1500</v>
      </c>
      <c r="X766" s="379"/>
      <c r="Y766" s="390">
        <f t="shared" ref="Y766" si="763">W766</f>
        <v>1500</v>
      </c>
      <c r="Z766" s="389">
        <f t="shared" ref="Z766" si="764">(Y766*(V766-L766*24))/V766</f>
        <v>1467.4999999999272</v>
      </c>
      <c r="AA766" s="389">
        <f t="shared" ref="AA766" si="765">(Z766/Y766)*100</f>
        <v>97.833333333328483</v>
      </c>
      <c r="AB766" s="403"/>
    </row>
    <row r="767" spans="1:44" ht="30" customHeight="1">
      <c r="A767" s="369">
        <v>6</v>
      </c>
      <c r="B767" s="372" t="s">
        <v>259</v>
      </c>
      <c r="C767" s="506" t="s">
        <v>260</v>
      </c>
      <c r="D767" s="369">
        <v>1500</v>
      </c>
      <c r="E767" s="380" t="s">
        <v>534</v>
      </c>
      <c r="F767" s="381" t="s">
        <v>48</v>
      </c>
      <c r="G767" s="121">
        <v>43194.429166666669</v>
      </c>
      <c r="H767" s="121">
        <v>43194.916666666664</v>
      </c>
      <c r="I767" s="507"/>
      <c r="J767" s="507"/>
      <c r="K767" s="507"/>
      <c r="L767" s="385">
        <f>IF(RIGHT(S767)="T",(+H767-G767),0)</f>
        <v>0.48749999999563443</v>
      </c>
      <c r="M767" s="385">
        <f>IF(RIGHT(S767)="U",(+H767-G767),0)</f>
        <v>0</v>
      </c>
      <c r="N767" s="385">
        <f>IF(RIGHT(S767)="C",(+H767-G767),0)</f>
        <v>0</v>
      </c>
      <c r="O767" s="385">
        <f>IF(RIGHT(S767)="D",(+H767-G767),0)</f>
        <v>0</v>
      </c>
      <c r="P767" s="518"/>
      <c r="Q767" s="518"/>
      <c r="R767" s="518"/>
      <c r="S767" s="11" t="s">
        <v>469</v>
      </c>
      <c r="T767" s="138" t="s">
        <v>1384</v>
      </c>
      <c r="U767" s="518"/>
      <c r="V767" s="389"/>
      <c r="W767" s="369"/>
      <c r="X767" s="379"/>
      <c r="Y767" s="390"/>
      <c r="Z767" s="389"/>
      <c r="AA767" s="389"/>
      <c r="AB767" s="333"/>
      <c r="AC767" s="333"/>
      <c r="AD767" s="333"/>
      <c r="AE767" s="333"/>
      <c r="AF767" s="333"/>
      <c r="AG767" s="333"/>
      <c r="AH767" s="333"/>
      <c r="AI767" s="333"/>
      <c r="AJ767" s="333"/>
      <c r="AK767" s="333"/>
      <c r="AL767" s="333"/>
      <c r="AM767" s="333"/>
      <c r="AN767" s="333"/>
      <c r="AO767" s="333"/>
      <c r="AP767" s="333"/>
      <c r="AQ767" s="333"/>
      <c r="AR767" s="333"/>
    </row>
    <row r="768" spans="1:44" s="404" customFormat="1" ht="30" customHeight="1">
      <c r="A768" s="398"/>
      <c r="B768" s="399"/>
      <c r="C768" s="400" t="s">
        <v>52</v>
      </c>
      <c r="D768" s="399"/>
      <c r="E768" s="380"/>
      <c r="F768" s="381" t="s">
        <v>48</v>
      </c>
      <c r="G768" s="401"/>
      <c r="H768" s="401"/>
      <c r="I768" s="381" t="s">
        <v>48</v>
      </c>
      <c r="J768" s="381" t="s">
        <v>48</v>
      </c>
      <c r="K768" s="381" t="s">
        <v>48</v>
      </c>
      <c r="L768" s="385">
        <f>SUM(L767:L767)</f>
        <v>0.48749999999563443</v>
      </c>
      <c r="M768" s="385">
        <f>SUM(M767:M767)</f>
        <v>0</v>
      </c>
      <c r="N768" s="385">
        <f>SUM(N767:N767)</f>
        <v>0</v>
      </c>
      <c r="O768" s="385">
        <f>SUM(O767:O767)</f>
        <v>0</v>
      </c>
      <c r="P768" s="381"/>
      <c r="Q768" s="381"/>
      <c r="R768" s="381"/>
      <c r="S768" s="399"/>
      <c r="T768" s="415"/>
      <c r="U768" s="399"/>
      <c r="V768" s="389">
        <f t="shared" ref="V768" si="766">$AB$11-((N768*24))</f>
        <v>720</v>
      </c>
      <c r="W768" s="369">
        <v>1500</v>
      </c>
      <c r="X768" s="379"/>
      <c r="Y768" s="390">
        <f t="shared" ref="Y768" si="767">W768</f>
        <v>1500</v>
      </c>
      <c r="Z768" s="389">
        <f t="shared" ref="Z768" si="768">(Y768*(V768-L768*24))/V768</f>
        <v>1475.6250000002183</v>
      </c>
      <c r="AA768" s="389">
        <f t="shared" ref="AA768" si="769">(Z768/Y768)*100</f>
        <v>98.375000000014552</v>
      </c>
      <c r="AB768" s="403"/>
    </row>
    <row r="769" spans="1:44" ht="30" customHeight="1">
      <c r="A769" s="369">
        <v>11</v>
      </c>
      <c r="B769" s="372" t="s">
        <v>261</v>
      </c>
      <c r="C769" s="506" t="s">
        <v>262</v>
      </c>
      <c r="D769" s="369">
        <v>1500</v>
      </c>
      <c r="E769" s="380" t="s">
        <v>534</v>
      </c>
      <c r="F769" s="381" t="s">
        <v>48</v>
      </c>
      <c r="G769" s="408"/>
      <c r="H769" s="408"/>
      <c r="I769" s="507"/>
      <c r="J769" s="507"/>
      <c r="K769" s="507"/>
      <c r="L769" s="385">
        <f>IF(RIGHT(S769)="T",(+H769-G769),0)</f>
        <v>0</v>
      </c>
      <c r="M769" s="385">
        <f>IF(RIGHT(S769)="U",(+H769-G769),0)</f>
        <v>0</v>
      </c>
      <c r="N769" s="385">
        <f>IF(RIGHT(S769)="C",(+H769-G769),0)</f>
        <v>0</v>
      </c>
      <c r="O769" s="385">
        <f>IF(RIGHT(S769)="D",(+H769-G769),0)</f>
        <v>0</v>
      </c>
      <c r="P769" s="381"/>
      <c r="Q769" s="381"/>
      <c r="R769" s="381"/>
      <c r="S769" s="409"/>
      <c r="T769" s="522"/>
      <c r="U769" s="518"/>
      <c r="V769" s="389"/>
      <c r="W769" s="369"/>
      <c r="X769" s="379"/>
      <c r="Y769" s="390"/>
      <c r="Z769" s="389"/>
      <c r="AA769" s="389"/>
      <c r="AB769" s="333"/>
      <c r="AC769" s="333"/>
      <c r="AD769" s="333"/>
      <c r="AE769" s="333"/>
      <c r="AF769" s="333"/>
      <c r="AG769" s="333"/>
      <c r="AH769" s="333"/>
      <c r="AI769" s="333"/>
      <c r="AJ769" s="333"/>
      <c r="AK769" s="333"/>
      <c r="AL769" s="333"/>
      <c r="AM769" s="333"/>
      <c r="AN769" s="333"/>
      <c r="AO769" s="333"/>
      <c r="AP769" s="333"/>
      <c r="AQ769" s="333"/>
      <c r="AR769" s="333"/>
    </row>
    <row r="770" spans="1:44" ht="30" customHeight="1">
      <c r="A770" s="369"/>
      <c r="B770" s="372"/>
      <c r="C770" s="400" t="s">
        <v>52</v>
      </c>
      <c r="D770" s="399"/>
      <c r="E770" s="380"/>
      <c r="F770" s="381" t="s">
        <v>48</v>
      </c>
      <c r="G770" s="401"/>
      <c r="H770" s="401"/>
      <c r="I770" s="381" t="s">
        <v>48</v>
      </c>
      <c r="J770" s="381" t="s">
        <v>48</v>
      </c>
      <c r="K770" s="384"/>
      <c r="L770" s="385">
        <f>SUM(L769:L769)</f>
        <v>0</v>
      </c>
      <c r="M770" s="385">
        <f>SUM(M769:M769)</f>
        <v>0</v>
      </c>
      <c r="N770" s="385">
        <f>SUM(N769:N769)</f>
        <v>0</v>
      </c>
      <c r="O770" s="385">
        <f>SUM(O769:O769)</f>
        <v>0</v>
      </c>
      <c r="P770" s="381"/>
      <c r="Q770" s="381"/>
      <c r="R770" s="381"/>
      <c r="S770" s="518"/>
      <c r="T770" s="536"/>
      <c r="U770" s="518"/>
      <c r="V770" s="389">
        <f t="shared" ref="V770" si="770">$AB$11-((N770*24))</f>
        <v>720</v>
      </c>
      <c r="W770" s="369">
        <v>1500</v>
      </c>
      <c r="X770" s="379"/>
      <c r="Y770" s="390">
        <f t="shared" ref="Y770" si="771">W770</f>
        <v>1500</v>
      </c>
      <c r="Z770" s="389">
        <f t="shared" ref="Z770" si="772">(Y770*(V770-L770*24))/V770</f>
        <v>1500</v>
      </c>
      <c r="AA770" s="389">
        <f t="shared" ref="AA770" si="773">(Z770/Y770)*100</f>
        <v>100</v>
      </c>
      <c r="AB770" s="333"/>
      <c r="AC770" s="333"/>
      <c r="AD770" s="333"/>
      <c r="AE770" s="333"/>
      <c r="AF770" s="333"/>
      <c r="AG770" s="333"/>
      <c r="AH770" s="333"/>
      <c r="AI770" s="333"/>
      <c r="AJ770" s="333"/>
      <c r="AK770" s="333"/>
      <c r="AL770" s="333"/>
      <c r="AM770" s="333"/>
      <c r="AN770" s="333"/>
      <c r="AO770" s="333"/>
      <c r="AP770" s="333"/>
      <c r="AQ770" s="333"/>
      <c r="AR770" s="333"/>
    </row>
    <row r="771" spans="1:44" ht="30" customHeight="1">
      <c r="A771" s="369">
        <v>12</v>
      </c>
      <c r="B771" s="372" t="s">
        <v>263</v>
      </c>
      <c r="C771" s="506" t="s">
        <v>264</v>
      </c>
      <c r="D771" s="369">
        <v>1500</v>
      </c>
      <c r="E771" s="380" t="s">
        <v>534</v>
      </c>
      <c r="F771" s="381" t="s">
        <v>48</v>
      </c>
      <c r="G771" s="463"/>
      <c r="H771" s="452"/>
      <c r="I771" s="381" t="s">
        <v>48</v>
      </c>
      <c r="J771" s="381" t="s">
        <v>48</v>
      </c>
      <c r="K771" s="507"/>
      <c r="L771" s="385">
        <f>IF(RIGHT(S771)="T",(+H771-G771),0)</f>
        <v>0</v>
      </c>
      <c r="M771" s="385">
        <f>IF(RIGHT(S771)="U",(+H771-G771),0)</f>
        <v>0</v>
      </c>
      <c r="N771" s="385">
        <f>IF(RIGHT(S771)="C",(+H771-G771),0)</f>
        <v>0</v>
      </c>
      <c r="O771" s="385">
        <f>IF(RIGHT(S771)="D",(+H771-G771),0)</f>
        <v>0</v>
      </c>
      <c r="P771" s="381"/>
      <c r="Q771" s="381"/>
      <c r="R771" s="381"/>
      <c r="S771" s="434"/>
      <c r="T771" s="453"/>
      <c r="U771" s="518"/>
      <c r="V771" s="389"/>
      <c r="W771" s="369"/>
      <c r="X771" s="379"/>
      <c r="Y771" s="390"/>
      <c r="Z771" s="389"/>
      <c r="AA771" s="389"/>
      <c r="AB771" s="333"/>
      <c r="AC771" s="333"/>
      <c r="AD771" s="333"/>
      <c r="AE771" s="333"/>
      <c r="AF771" s="333"/>
      <c r="AG771" s="333"/>
      <c r="AH771" s="333"/>
      <c r="AI771" s="333"/>
      <c r="AJ771" s="333"/>
      <c r="AK771" s="333"/>
      <c r="AL771" s="333"/>
      <c r="AM771" s="333"/>
      <c r="AN771" s="333"/>
      <c r="AO771" s="333"/>
      <c r="AP771" s="333"/>
      <c r="AQ771" s="333"/>
      <c r="AR771" s="333"/>
    </row>
    <row r="772" spans="1:44" ht="30" customHeight="1">
      <c r="A772" s="369"/>
      <c r="B772" s="372"/>
      <c r="C772" s="400" t="s">
        <v>52</v>
      </c>
      <c r="D772" s="399"/>
      <c r="E772" s="380"/>
      <c r="F772" s="381" t="s">
        <v>48</v>
      </c>
      <c r="G772" s="401"/>
      <c r="H772" s="401"/>
      <c r="I772" s="381" t="s">
        <v>48</v>
      </c>
      <c r="J772" s="381" t="s">
        <v>48</v>
      </c>
      <c r="K772" s="384"/>
      <c r="L772" s="385">
        <f>SUM(L771:L771)</f>
        <v>0</v>
      </c>
      <c r="M772" s="385">
        <f>SUM(M771:M771)</f>
        <v>0</v>
      </c>
      <c r="N772" s="385">
        <f>SUM(N771:N771)</f>
        <v>0</v>
      </c>
      <c r="O772" s="385">
        <f>SUM(O771:O771)</f>
        <v>0</v>
      </c>
      <c r="P772" s="381"/>
      <c r="Q772" s="381"/>
      <c r="R772" s="381"/>
      <c r="S772" s="518"/>
      <c r="T772" s="536"/>
      <c r="U772" s="518"/>
      <c r="V772" s="389">
        <f t="shared" ref="V772" si="774">$AB$11-((N772*24))</f>
        <v>720</v>
      </c>
      <c r="W772" s="369">
        <v>1500</v>
      </c>
      <c r="X772" s="379"/>
      <c r="Y772" s="390">
        <f t="shared" ref="Y772" si="775">W772</f>
        <v>1500</v>
      </c>
      <c r="Z772" s="389">
        <f t="shared" ref="Z772" si="776">(Y772*(V772-L772*24))/V772</f>
        <v>1500</v>
      </c>
      <c r="AA772" s="389">
        <f t="shared" ref="AA772" si="777">(Z772/Y772)*100</f>
        <v>100</v>
      </c>
      <c r="AB772" s="333"/>
      <c r="AC772" s="333"/>
      <c r="AD772" s="333"/>
      <c r="AE772" s="333"/>
      <c r="AF772" s="333"/>
      <c r="AG772" s="333"/>
      <c r="AH772" s="333"/>
      <c r="AI772" s="333"/>
      <c r="AJ772" s="333"/>
      <c r="AK772" s="333"/>
      <c r="AL772" s="333"/>
      <c r="AM772" s="333"/>
      <c r="AN772" s="333"/>
      <c r="AO772" s="333"/>
      <c r="AP772" s="333"/>
      <c r="AQ772" s="333"/>
      <c r="AR772" s="333"/>
    </row>
    <row r="773" spans="1:44" ht="35.25" customHeight="1">
      <c r="A773" s="369">
        <v>15</v>
      </c>
      <c r="B773" s="372" t="s">
        <v>440</v>
      </c>
      <c r="C773" s="506" t="s">
        <v>441</v>
      </c>
      <c r="D773" s="369">
        <v>1500</v>
      </c>
      <c r="E773" s="380" t="s">
        <v>534</v>
      </c>
      <c r="F773" s="381" t="s">
        <v>48</v>
      </c>
      <c r="G773" s="395"/>
      <c r="H773" s="395"/>
      <c r="I773" s="381" t="s">
        <v>48</v>
      </c>
      <c r="J773" s="381" t="s">
        <v>48</v>
      </c>
      <c r="K773" s="384"/>
      <c r="L773" s="385">
        <f>IF(RIGHT(S773)="T",(+H773-G773),0)</f>
        <v>0</v>
      </c>
      <c r="M773" s="385">
        <f>IF(RIGHT(S773)="U",(+H773-G773),0)</f>
        <v>0</v>
      </c>
      <c r="N773" s="385">
        <f>IF(RIGHT(S773)="C",(+H773-G773),0)</f>
        <v>0</v>
      </c>
      <c r="O773" s="385">
        <f>IF(RIGHT(S773)="D",(+H773-G773),0)</f>
        <v>0</v>
      </c>
      <c r="P773" s="381"/>
      <c r="Q773" s="381"/>
      <c r="R773" s="381"/>
      <c r="S773" s="396"/>
      <c r="T773" s="397"/>
      <c r="U773" s="406"/>
      <c r="V773" s="399"/>
      <c r="W773" s="399"/>
      <c r="X773" s="399"/>
      <c r="Y773" s="399"/>
      <c r="Z773" s="389"/>
      <c r="AA773" s="399"/>
      <c r="AB773" s="333"/>
      <c r="AC773" s="333"/>
      <c r="AD773" s="333"/>
      <c r="AE773" s="333"/>
      <c r="AF773" s="333"/>
      <c r="AG773" s="333"/>
      <c r="AH773" s="333"/>
      <c r="AI773" s="333"/>
      <c r="AJ773" s="333"/>
      <c r="AK773" s="333"/>
      <c r="AL773" s="333"/>
      <c r="AM773" s="333"/>
      <c r="AN773" s="333"/>
      <c r="AO773" s="333"/>
      <c r="AP773" s="333"/>
      <c r="AQ773" s="333"/>
      <c r="AR773" s="333"/>
    </row>
    <row r="774" spans="1:44" ht="35.25" customHeight="1">
      <c r="A774" s="369"/>
      <c r="B774" s="372"/>
      <c r="C774" s="506"/>
      <c r="D774" s="369"/>
      <c r="E774" s="380"/>
      <c r="F774" s="381" t="s">
        <v>48</v>
      </c>
      <c r="G774" s="449"/>
      <c r="H774" s="449"/>
      <c r="I774" s="381" t="s">
        <v>48</v>
      </c>
      <c r="J774" s="381" t="s">
        <v>48</v>
      </c>
      <c r="K774" s="384"/>
      <c r="L774" s="385">
        <f>IF(RIGHT(S774)="T",(+H774-G774),0)</f>
        <v>0</v>
      </c>
      <c r="M774" s="385">
        <f>IF(RIGHT(S774)="U",(+H774-G774),0)</f>
        <v>0</v>
      </c>
      <c r="N774" s="385">
        <f>IF(RIGHT(S774)="C",(+H774-G774),0)</f>
        <v>0</v>
      </c>
      <c r="O774" s="385">
        <f>IF(RIGHT(S774)="D",(+H774-G774),0)</f>
        <v>0</v>
      </c>
      <c r="P774" s="381"/>
      <c r="Q774" s="381"/>
      <c r="R774" s="381"/>
      <c r="S774" s="362"/>
      <c r="T774" s="471"/>
      <c r="U774" s="406"/>
      <c r="V774" s="399"/>
      <c r="W774" s="399"/>
      <c r="X774" s="399"/>
      <c r="Y774" s="399"/>
      <c r="Z774" s="389"/>
      <c r="AA774" s="399"/>
      <c r="AB774" s="333"/>
      <c r="AC774" s="333"/>
      <c r="AD774" s="333"/>
      <c r="AE774" s="333"/>
      <c r="AF774" s="333"/>
      <c r="AG774" s="333"/>
      <c r="AH774" s="333"/>
      <c r="AI774" s="333"/>
      <c r="AJ774" s="333"/>
      <c r="AK774" s="333"/>
      <c r="AL774" s="333"/>
      <c r="AM774" s="333"/>
      <c r="AN774" s="333"/>
      <c r="AO774" s="333"/>
      <c r="AP774" s="333"/>
      <c r="AQ774" s="333"/>
      <c r="AR774" s="333"/>
    </row>
    <row r="775" spans="1:44" ht="30" customHeight="1">
      <c r="A775" s="369"/>
      <c r="B775" s="372"/>
      <c r="C775" s="400" t="s">
        <v>52</v>
      </c>
      <c r="D775" s="399"/>
      <c r="E775" s="380"/>
      <c r="F775" s="381" t="s">
        <v>48</v>
      </c>
      <c r="G775" s="401"/>
      <c r="H775" s="401"/>
      <c r="I775" s="381" t="s">
        <v>48</v>
      </c>
      <c r="J775" s="381" t="s">
        <v>48</v>
      </c>
      <c r="K775" s="384"/>
      <c r="L775" s="385">
        <f>SUM(L773:L774)</f>
        <v>0</v>
      </c>
      <c r="M775" s="385">
        <f>SUM(M773:M774)</f>
        <v>0</v>
      </c>
      <c r="N775" s="385">
        <f>SUM(N773:N774)</f>
        <v>0</v>
      </c>
      <c r="O775" s="385">
        <f>SUM(O773:O774)</f>
        <v>0</v>
      </c>
      <c r="P775" s="381"/>
      <c r="Q775" s="381"/>
      <c r="R775" s="381"/>
      <c r="S775" s="399"/>
      <c r="T775" s="415"/>
      <c r="U775" s="399"/>
      <c r="V775" s="389">
        <f t="shared" ref="V775" si="778">$AB$11-((N775*24))</f>
        <v>720</v>
      </c>
      <c r="W775" s="369">
        <v>1500</v>
      </c>
      <c r="X775" s="379"/>
      <c r="Y775" s="390">
        <f>W775</f>
        <v>1500</v>
      </c>
      <c r="Z775" s="389">
        <f>(Y775*(V775-L775*24))/V775</f>
        <v>1500</v>
      </c>
      <c r="AA775" s="389">
        <f>(Z775/Y775)*100</f>
        <v>100</v>
      </c>
      <c r="AB775" s="333"/>
      <c r="AC775" s="333"/>
      <c r="AD775" s="333"/>
      <c r="AE775" s="333"/>
      <c r="AF775" s="333"/>
      <c r="AG775" s="333"/>
      <c r="AH775" s="333"/>
      <c r="AI775" s="333"/>
      <c r="AJ775" s="333"/>
      <c r="AK775" s="333"/>
      <c r="AL775" s="333"/>
      <c r="AM775" s="333"/>
      <c r="AN775" s="333"/>
      <c r="AO775" s="333"/>
      <c r="AP775" s="333"/>
      <c r="AQ775" s="333"/>
      <c r="AR775" s="333"/>
    </row>
    <row r="776" spans="1:44" ht="30" customHeight="1">
      <c r="A776" s="369">
        <v>16</v>
      </c>
      <c r="B776" s="372" t="s">
        <v>454</v>
      </c>
      <c r="C776" s="506" t="s">
        <v>455</v>
      </c>
      <c r="D776" s="369">
        <v>1500</v>
      </c>
      <c r="E776" s="380" t="s">
        <v>534</v>
      </c>
      <c r="F776" s="381" t="s">
        <v>48</v>
      </c>
      <c r="G776" s="382"/>
      <c r="H776" s="382"/>
      <c r="I776" s="381" t="s">
        <v>48</v>
      </c>
      <c r="J776" s="381" t="s">
        <v>48</v>
      </c>
      <c r="K776" s="384"/>
      <c r="L776" s="385">
        <f>IF(RIGHT(S776)="T",(+H776-G776),0)</f>
        <v>0</v>
      </c>
      <c r="M776" s="385">
        <f>IF(RIGHT(S776)="U",(+H776-G776),0)</f>
        <v>0</v>
      </c>
      <c r="N776" s="385">
        <f>IF(RIGHT(S776)="C",(+H776-G776),0)</f>
        <v>0</v>
      </c>
      <c r="O776" s="385">
        <f>IF(RIGHT(S776)="D",(+H776-G776),0)</f>
        <v>0</v>
      </c>
      <c r="P776" s="381"/>
      <c r="Q776" s="381"/>
      <c r="R776" s="381"/>
      <c r="S776" s="387"/>
      <c r="T776" s="388"/>
      <c r="U776" s="406"/>
      <c r="V776" s="399"/>
      <c r="W776" s="399"/>
      <c r="X776" s="399"/>
      <c r="Y776" s="399"/>
      <c r="Z776" s="389"/>
      <c r="AA776" s="399"/>
      <c r="AB776" s="333"/>
      <c r="AC776" s="333"/>
      <c r="AD776" s="333"/>
      <c r="AE776" s="333"/>
      <c r="AF776" s="333"/>
      <c r="AG776" s="333"/>
      <c r="AH776" s="333"/>
      <c r="AI776" s="333"/>
      <c r="AJ776" s="333"/>
      <c r="AK776" s="333"/>
      <c r="AL776" s="333"/>
      <c r="AM776" s="333"/>
      <c r="AN776" s="333"/>
      <c r="AO776" s="333"/>
      <c r="AP776" s="333"/>
      <c r="AQ776" s="333"/>
      <c r="AR776" s="333"/>
    </row>
    <row r="777" spans="1:44" ht="30" customHeight="1">
      <c r="A777" s="369"/>
      <c r="B777" s="372"/>
      <c r="C777" s="506"/>
      <c r="D777" s="369"/>
      <c r="E777" s="380"/>
      <c r="F777" s="381" t="s">
        <v>48</v>
      </c>
      <c r="G777" s="449"/>
      <c r="H777" s="449"/>
      <c r="I777" s="381" t="s">
        <v>48</v>
      </c>
      <c r="J777" s="381" t="s">
        <v>48</v>
      </c>
      <c r="K777" s="384"/>
      <c r="L777" s="385">
        <f>IF(RIGHT(S777)="T",(+H777-G777),0)</f>
        <v>0</v>
      </c>
      <c r="M777" s="385">
        <f>IF(RIGHT(S777)="U",(+H777-G777),0)</f>
        <v>0</v>
      </c>
      <c r="N777" s="385">
        <f>IF(RIGHT(S777)="C",(+H777-G777),0)</f>
        <v>0</v>
      </c>
      <c r="O777" s="385">
        <f>IF(RIGHT(S777)="D",(+H777-G777),0)</f>
        <v>0</v>
      </c>
      <c r="P777" s="381"/>
      <c r="Q777" s="381"/>
      <c r="R777" s="381"/>
      <c r="S777" s="362"/>
      <c r="T777" s="471"/>
      <c r="U777" s="406"/>
      <c r="V777" s="399"/>
      <c r="W777" s="399"/>
      <c r="X777" s="399"/>
      <c r="Y777" s="399"/>
      <c r="Z777" s="389"/>
      <c r="AA777" s="399"/>
      <c r="AB777" s="333"/>
      <c r="AC777" s="333"/>
      <c r="AD777" s="333"/>
      <c r="AE777" s="333"/>
      <c r="AF777" s="333"/>
      <c r="AG777" s="333"/>
      <c r="AH777" s="333"/>
      <c r="AI777" s="333"/>
      <c r="AJ777" s="333"/>
      <c r="AK777" s="333"/>
      <c r="AL777" s="333"/>
      <c r="AM777" s="333"/>
      <c r="AN777" s="333"/>
      <c r="AO777" s="333"/>
      <c r="AP777" s="333"/>
      <c r="AQ777" s="333"/>
      <c r="AR777" s="333"/>
    </row>
    <row r="778" spans="1:44" ht="30" customHeight="1">
      <c r="A778" s="369"/>
      <c r="B778" s="372"/>
      <c r="C778" s="400" t="s">
        <v>52</v>
      </c>
      <c r="D778" s="399"/>
      <c r="E778" s="380"/>
      <c r="F778" s="381" t="s">
        <v>48</v>
      </c>
      <c r="G778" s="401"/>
      <c r="H778" s="401"/>
      <c r="I778" s="381" t="s">
        <v>48</v>
      </c>
      <c r="J778" s="381" t="s">
        <v>48</v>
      </c>
      <c r="K778" s="384"/>
      <c r="L778" s="385">
        <f>SUM(L776:L777)</f>
        <v>0</v>
      </c>
      <c r="M778" s="385">
        <f>SUM(M776:M777)</f>
        <v>0</v>
      </c>
      <c r="N778" s="385">
        <f>SUM(N776:N777)</f>
        <v>0</v>
      </c>
      <c r="O778" s="385">
        <f>SUM(O776:O777)</f>
        <v>0</v>
      </c>
      <c r="P778" s="381"/>
      <c r="Q778" s="381"/>
      <c r="R778" s="381"/>
      <c r="S778" s="399"/>
      <c r="T778" s="415"/>
      <c r="U778" s="399"/>
      <c r="V778" s="389">
        <f t="shared" ref="V778" si="779">$AB$11-((N778*24))</f>
        <v>720</v>
      </c>
      <c r="W778" s="369">
        <v>1500</v>
      </c>
      <c r="X778" s="379"/>
      <c r="Y778" s="390">
        <f>W778</f>
        <v>1500</v>
      </c>
      <c r="Z778" s="389">
        <f>(Y778*(V778-L778*24))/V778</f>
        <v>1500</v>
      </c>
      <c r="AA778" s="389">
        <f>(Z778/Y778)*100</f>
        <v>100</v>
      </c>
      <c r="AB778" s="333"/>
      <c r="AC778" s="333"/>
      <c r="AD778" s="333"/>
      <c r="AE778" s="333"/>
      <c r="AF778" s="333"/>
      <c r="AG778" s="333"/>
      <c r="AH778" s="333"/>
      <c r="AI778" s="333"/>
      <c r="AJ778" s="333"/>
      <c r="AK778" s="333"/>
      <c r="AL778" s="333"/>
      <c r="AM778" s="333"/>
      <c r="AN778" s="333"/>
      <c r="AO778" s="333"/>
      <c r="AP778" s="333"/>
      <c r="AQ778" s="333"/>
      <c r="AR778" s="333"/>
    </row>
    <row r="779" spans="1:44" ht="30" customHeight="1">
      <c r="A779" s="369">
        <v>17</v>
      </c>
      <c r="B779" s="546" t="s">
        <v>485</v>
      </c>
      <c r="C779" s="469" t="s">
        <v>486</v>
      </c>
      <c r="D779" s="369">
        <v>1500</v>
      </c>
      <c r="E779" s="380" t="s">
        <v>534</v>
      </c>
      <c r="F779" s="381"/>
      <c r="G779" s="449"/>
      <c r="H779" s="449"/>
      <c r="I779" s="381"/>
      <c r="J779" s="381"/>
      <c r="K779" s="384"/>
      <c r="L779" s="385">
        <f>IF(RIGHT(S779)="T",(+H779-G779),0)</f>
        <v>0</v>
      </c>
      <c r="M779" s="385">
        <f>IF(RIGHT(S779)="U",(+H779-G779),0)</f>
        <v>0</v>
      </c>
      <c r="N779" s="385">
        <f>IF(RIGHT(S779)="C",(+H779-G779),0)</f>
        <v>0</v>
      </c>
      <c r="O779" s="385">
        <f>IF(RIGHT(S779)="D",(+H779-G779),0)</f>
        <v>0</v>
      </c>
      <c r="P779" s="381"/>
      <c r="Q779" s="381"/>
      <c r="R779" s="381"/>
      <c r="S779" s="362"/>
      <c r="T779" s="471"/>
      <c r="U779" s="406"/>
      <c r="V779" s="399"/>
      <c r="W779" s="399"/>
      <c r="X779" s="399"/>
      <c r="Y779" s="399"/>
      <c r="Z779" s="389"/>
      <c r="AA779" s="399"/>
      <c r="AB779" s="333"/>
      <c r="AC779" s="333"/>
      <c r="AD779" s="333"/>
      <c r="AE779" s="333"/>
      <c r="AF779" s="333"/>
      <c r="AG779" s="333"/>
      <c r="AH779" s="333"/>
      <c r="AI779" s="333"/>
      <c r="AJ779" s="333"/>
      <c r="AK779" s="333"/>
      <c r="AL779" s="333"/>
      <c r="AM779" s="333"/>
      <c r="AN779" s="333"/>
      <c r="AO779" s="333"/>
      <c r="AP779" s="333"/>
      <c r="AQ779" s="333"/>
      <c r="AR779" s="333"/>
    </row>
    <row r="780" spans="1:44" ht="30" customHeight="1">
      <c r="A780" s="369"/>
      <c r="B780" s="546"/>
      <c r="C780" s="469"/>
      <c r="D780" s="369"/>
      <c r="E780" s="380"/>
      <c r="F780" s="381"/>
      <c r="G780" s="449"/>
      <c r="H780" s="449"/>
      <c r="I780" s="381"/>
      <c r="J780" s="381"/>
      <c r="K780" s="384"/>
      <c r="L780" s="385">
        <f>IF(RIGHT(S780)="T",(+H780-G780),0)</f>
        <v>0</v>
      </c>
      <c r="M780" s="385">
        <f>IF(RIGHT(S780)="U",(+H780-G780),0)</f>
        <v>0</v>
      </c>
      <c r="N780" s="385">
        <f>IF(RIGHT(S780)="C",(+H780-G780),0)</f>
        <v>0</v>
      </c>
      <c r="O780" s="385">
        <f>IF(RIGHT(S780)="D",(+H780-G780),0)</f>
        <v>0</v>
      </c>
      <c r="P780" s="381"/>
      <c r="Q780" s="381"/>
      <c r="R780" s="381"/>
      <c r="S780" s="362"/>
      <c r="T780" s="471"/>
      <c r="U780" s="406"/>
      <c r="V780" s="399"/>
      <c r="W780" s="399"/>
      <c r="X780" s="399"/>
      <c r="Y780" s="399"/>
      <c r="Z780" s="389"/>
      <c r="AA780" s="399"/>
      <c r="AB780" s="333"/>
      <c r="AC780" s="333"/>
      <c r="AD780" s="333"/>
      <c r="AE780" s="333"/>
      <c r="AF780" s="333"/>
      <c r="AG780" s="333"/>
      <c r="AH780" s="333"/>
      <c r="AI780" s="333"/>
      <c r="AJ780" s="333"/>
      <c r="AK780" s="333"/>
      <c r="AL780" s="333"/>
      <c r="AM780" s="333"/>
      <c r="AN780" s="333"/>
      <c r="AO780" s="333"/>
      <c r="AP780" s="333"/>
      <c r="AQ780" s="333"/>
      <c r="AR780" s="333"/>
    </row>
    <row r="781" spans="1:44" ht="30" customHeight="1">
      <c r="A781" s="369"/>
      <c r="B781" s="372"/>
      <c r="C781" s="400" t="s">
        <v>52</v>
      </c>
      <c r="D781" s="399"/>
      <c r="E781" s="380"/>
      <c r="F781" s="381" t="s">
        <v>48</v>
      </c>
      <c r="G781" s="401"/>
      <c r="H781" s="401"/>
      <c r="I781" s="381" t="s">
        <v>48</v>
      </c>
      <c r="J781" s="381" t="s">
        <v>48</v>
      </c>
      <c r="K781" s="384"/>
      <c r="L781" s="385">
        <f>SUM(L779:L780)</f>
        <v>0</v>
      </c>
      <c r="M781" s="385">
        <f t="shared" ref="M781:O781" si="780">SUM(M779:M780)</f>
        <v>0</v>
      </c>
      <c r="N781" s="385">
        <f t="shared" si="780"/>
        <v>0</v>
      </c>
      <c r="O781" s="385">
        <f t="shared" si="780"/>
        <v>0</v>
      </c>
      <c r="P781" s="381"/>
      <c r="Q781" s="381"/>
      <c r="R781" s="381"/>
      <c r="S781" s="399"/>
      <c r="T781" s="415"/>
      <c r="U781" s="399"/>
      <c r="V781" s="389">
        <f t="shared" ref="V781" si="781">$AB$11-((N781*24))</f>
        <v>720</v>
      </c>
      <c r="W781" s="369">
        <v>1500</v>
      </c>
      <c r="X781" s="379"/>
      <c r="Y781" s="390">
        <f>W781</f>
        <v>1500</v>
      </c>
      <c r="Z781" s="389">
        <f>(Y781*(V781-L781*24))/V781</f>
        <v>1500</v>
      </c>
      <c r="AA781" s="389">
        <f>(Z781/Y781)*100</f>
        <v>100</v>
      </c>
      <c r="AB781" s="333"/>
      <c r="AC781" s="333"/>
      <c r="AD781" s="333"/>
      <c r="AE781" s="333"/>
      <c r="AF781" s="333"/>
      <c r="AG781" s="333"/>
      <c r="AH781" s="333"/>
      <c r="AI781" s="333"/>
      <c r="AJ781" s="333"/>
      <c r="AK781" s="333"/>
      <c r="AL781" s="333"/>
      <c r="AM781" s="333"/>
      <c r="AN781" s="333"/>
      <c r="AO781" s="333"/>
      <c r="AP781" s="333"/>
      <c r="AQ781" s="333"/>
      <c r="AR781" s="333"/>
    </row>
    <row r="782" spans="1:44" ht="30" customHeight="1">
      <c r="A782" s="369">
        <v>18</v>
      </c>
      <c r="B782" s="546" t="s">
        <v>485</v>
      </c>
      <c r="C782" s="469" t="s">
        <v>487</v>
      </c>
      <c r="D782" s="369">
        <v>1500</v>
      </c>
      <c r="E782" s="380" t="s">
        <v>534</v>
      </c>
      <c r="F782" s="381"/>
      <c r="G782" s="395"/>
      <c r="H782" s="395"/>
      <c r="I782" s="381"/>
      <c r="J782" s="381"/>
      <c r="K782" s="384"/>
      <c r="L782" s="385">
        <f>IF(RIGHT(S782)="T",(+H782-G782),0)</f>
        <v>0</v>
      </c>
      <c r="M782" s="385">
        <f>IF(RIGHT(S782)="U",(+H782-G782),0)</f>
        <v>0</v>
      </c>
      <c r="N782" s="385">
        <f>IF(RIGHT(S782)="C",(+H782-G782),0)</f>
        <v>0</v>
      </c>
      <c r="O782" s="385">
        <f>IF(RIGHT(S782)="D",(+H782-G782),0)</f>
        <v>0</v>
      </c>
      <c r="P782" s="381"/>
      <c r="Q782" s="381"/>
      <c r="R782" s="381"/>
      <c r="S782" s="396"/>
      <c r="T782" s="397"/>
      <c r="U782" s="406"/>
      <c r="V782" s="399"/>
      <c r="W782" s="399"/>
      <c r="X782" s="399"/>
      <c r="Y782" s="399"/>
      <c r="Z782" s="389"/>
      <c r="AA782" s="399"/>
      <c r="AB782" s="333"/>
      <c r="AC782" s="333"/>
      <c r="AD782" s="333"/>
      <c r="AE782" s="333"/>
      <c r="AF782" s="333"/>
      <c r="AG782" s="333"/>
      <c r="AH782" s="333"/>
      <c r="AI782" s="333"/>
      <c r="AJ782" s="333"/>
      <c r="AK782" s="333"/>
      <c r="AL782" s="333"/>
      <c r="AM782" s="333"/>
      <c r="AN782" s="333"/>
      <c r="AO782" s="333"/>
      <c r="AP782" s="333"/>
      <c r="AQ782" s="333"/>
      <c r="AR782" s="333"/>
    </row>
    <row r="783" spans="1:44" ht="30" customHeight="1">
      <c r="A783" s="369"/>
      <c r="B783" s="546"/>
      <c r="C783" s="469"/>
      <c r="D783" s="369"/>
      <c r="E783" s="380"/>
      <c r="F783" s="381"/>
      <c r="G783" s="449"/>
      <c r="H783" s="449"/>
      <c r="I783" s="381"/>
      <c r="J783" s="381"/>
      <c r="K783" s="384"/>
      <c r="L783" s="385">
        <f>IF(RIGHT(S783)="T",(+H783-G783),0)</f>
        <v>0</v>
      </c>
      <c r="M783" s="385">
        <f>IF(RIGHT(S783)="U",(+H783-G783),0)</f>
        <v>0</v>
      </c>
      <c r="N783" s="385">
        <f>IF(RIGHT(S783)="C",(+H783-G783),0)</f>
        <v>0</v>
      </c>
      <c r="O783" s="385">
        <f>IF(RIGHT(S783)="D",(+H783-G783),0)</f>
        <v>0</v>
      </c>
      <c r="P783" s="381"/>
      <c r="Q783" s="381"/>
      <c r="R783" s="381"/>
      <c r="S783" s="362"/>
      <c r="T783" s="471"/>
      <c r="U783" s="406"/>
      <c r="V783" s="399"/>
      <c r="W783" s="399"/>
      <c r="X783" s="399"/>
      <c r="Y783" s="399"/>
      <c r="Z783" s="389"/>
      <c r="AA783" s="399"/>
      <c r="AB783" s="333"/>
      <c r="AC783" s="333"/>
      <c r="AD783" s="333"/>
      <c r="AE783" s="333"/>
      <c r="AF783" s="333"/>
      <c r="AG783" s="333"/>
      <c r="AH783" s="333"/>
      <c r="AI783" s="333"/>
      <c r="AJ783" s="333"/>
      <c r="AK783" s="333"/>
      <c r="AL783" s="333"/>
      <c r="AM783" s="333"/>
      <c r="AN783" s="333"/>
      <c r="AO783" s="333"/>
      <c r="AP783" s="333"/>
      <c r="AQ783" s="333"/>
      <c r="AR783" s="333"/>
    </row>
    <row r="784" spans="1:44" ht="30" customHeight="1">
      <c r="A784" s="369"/>
      <c r="B784" s="372"/>
      <c r="C784" s="400" t="s">
        <v>52</v>
      </c>
      <c r="D784" s="399"/>
      <c r="E784" s="380"/>
      <c r="F784" s="381" t="s">
        <v>48</v>
      </c>
      <c r="G784" s="401"/>
      <c r="H784" s="401"/>
      <c r="I784" s="381" t="s">
        <v>48</v>
      </c>
      <c r="J784" s="381" t="s">
        <v>48</v>
      </c>
      <c r="K784" s="384"/>
      <c r="L784" s="385">
        <f>SUM(L782:L783)</f>
        <v>0</v>
      </c>
      <c r="M784" s="385">
        <f t="shared" ref="M784:O784" si="782">SUM(M782:M783)</f>
        <v>0</v>
      </c>
      <c r="N784" s="385">
        <f t="shared" si="782"/>
        <v>0</v>
      </c>
      <c r="O784" s="385">
        <f t="shared" si="782"/>
        <v>0</v>
      </c>
      <c r="P784" s="381"/>
      <c r="Q784" s="381"/>
      <c r="R784" s="381"/>
      <c r="S784" s="399"/>
      <c r="T784" s="415"/>
      <c r="U784" s="399"/>
      <c r="V784" s="389">
        <f t="shared" ref="V784" si="783">$AB$11-((N784*24))</f>
        <v>720</v>
      </c>
      <c r="W784" s="369">
        <v>1500</v>
      </c>
      <c r="X784" s="379"/>
      <c r="Y784" s="390">
        <f>W784</f>
        <v>1500</v>
      </c>
      <c r="Z784" s="389">
        <f>(Y784*(V784-L784*24))/V784</f>
        <v>1500</v>
      </c>
      <c r="AA784" s="389">
        <f>(Z784/Y784)*100</f>
        <v>100</v>
      </c>
      <c r="AB784" s="333"/>
      <c r="AC784" s="333"/>
      <c r="AD784" s="333"/>
      <c r="AE784" s="333"/>
      <c r="AF784" s="333"/>
      <c r="AG784" s="333"/>
      <c r="AH784" s="333"/>
      <c r="AI784" s="333"/>
      <c r="AJ784" s="333"/>
      <c r="AK784" s="333"/>
      <c r="AL784" s="333"/>
      <c r="AM784" s="333"/>
      <c r="AN784" s="333"/>
      <c r="AO784" s="333"/>
      <c r="AP784" s="333"/>
      <c r="AQ784" s="333"/>
      <c r="AR784" s="333"/>
    </row>
    <row r="785" spans="1:44" ht="30" customHeight="1">
      <c r="A785" s="369">
        <v>19</v>
      </c>
      <c r="B785" s="447" t="s">
        <v>542</v>
      </c>
      <c r="C785" s="469" t="s">
        <v>540</v>
      </c>
      <c r="D785" s="369">
        <v>1500</v>
      </c>
      <c r="E785" s="380" t="s">
        <v>534</v>
      </c>
      <c r="F785" s="381"/>
      <c r="G785" s="392"/>
      <c r="H785" s="392"/>
      <c r="I785" s="381"/>
      <c r="J785" s="381"/>
      <c r="K785" s="384"/>
      <c r="L785" s="385">
        <f>IF(RIGHT(S785)="T",(+H785-G785),0)</f>
        <v>0</v>
      </c>
      <c r="M785" s="385">
        <f>IF(RIGHT(S785)="U",(+H785-G785),0)</f>
        <v>0</v>
      </c>
      <c r="N785" s="385">
        <f>IF(RIGHT(S785)="C",(+H785-G785),0)</f>
        <v>0</v>
      </c>
      <c r="O785" s="385">
        <f>IF(RIGHT(S785)="D",(+H785-G785),0)</f>
        <v>0</v>
      </c>
      <c r="P785" s="381"/>
      <c r="Q785" s="381"/>
      <c r="R785" s="381"/>
      <c r="S785" s="393"/>
      <c r="T785" s="412"/>
      <c r="U785" s="406"/>
      <c r="V785" s="399"/>
      <c r="W785" s="399"/>
      <c r="X785" s="399"/>
      <c r="Y785" s="399"/>
      <c r="Z785" s="389"/>
      <c r="AA785" s="399"/>
      <c r="AB785" s="333"/>
      <c r="AC785" s="333"/>
      <c r="AD785" s="333"/>
      <c r="AE785" s="333"/>
      <c r="AF785" s="333"/>
      <c r="AG785" s="333"/>
      <c r="AH785" s="333"/>
      <c r="AI785" s="333"/>
      <c r="AJ785" s="333"/>
      <c r="AK785" s="333"/>
      <c r="AL785" s="333"/>
      <c r="AM785" s="333"/>
      <c r="AN785" s="333"/>
      <c r="AO785" s="333"/>
      <c r="AP785" s="333"/>
      <c r="AQ785" s="333"/>
      <c r="AR785" s="333"/>
    </row>
    <row r="786" spans="1:44" ht="30" customHeight="1">
      <c r="A786" s="369"/>
      <c r="B786" s="444"/>
      <c r="C786" s="469"/>
      <c r="D786" s="369"/>
      <c r="E786" s="380"/>
      <c r="F786" s="381"/>
      <c r="G786" s="449"/>
      <c r="H786" s="449"/>
      <c r="I786" s="381"/>
      <c r="J786" s="381"/>
      <c r="K786" s="384"/>
      <c r="L786" s="385">
        <f>IF(RIGHT(S786)="T",(+H786-G786),0)</f>
        <v>0</v>
      </c>
      <c r="M786" s="385">
        <f>IF(RIGHT(S786)="U",(+H786-G786),0)</f>
        <v>0</v>
      </c>
      <c r="N786" s="385">
        <f>IF(RIGHT(S786)="C",(+H786-G786),0)</f>
        <v>0</v>
      </c>
      <c r="O786" s="385">
        <f>IF(RIGHT(S786)="D",(+H786-G786),0)</f>
        <v>0</v>
      </c>
      <c r="P786" s="381"/>
      <c r="Q786" s="381"/>
      <c r="R786" s="381"/>
      <c r="S786" s="362"/>
      <c r="T786" s="471"/>
      <c r="U786" s="406"/>
      <c r="V786" s="399"/>
      <c r="W786" s="399"/>
      <c r="X786" s="399"/>
      <c r="Y786" s="399"/>
      <c r="Z786" s="389"/>
      <c r="AA786" s="399"/>
      <c r="AB786" s="333"/>
      <c r="AC786" s="333"/>
      <c r="AD786" s="333"/>
      <c r="AE786" s="333"/>
      <c r="AF786" s="333"/>
      <c r="AG786" s="333"/>
      <c r="AH786" s="333"/>
      <c r="AI786" s="333"/>
      <c r="AJ786" s="333"/>
      <c r="AK786" s="333"/>
      <c r="AL786" s="333"/>
      <c r="AM786" s="333"/>
      <c r="AN786" s="333"/>
      <c r="AO786" s="333"/>
      <c r="AP786" s="333"/>
      <c r="AQ786" s="333"/>
      <c r="AR786" s="333"/>
    </row>
    <row r="787" spans="1:44" ht="30" customHeight="1">
      <c r="A787" s="369"/>
      <c r="B787" s="372"/>
      <c r="C787" s="400" t="s">
        <v>52</v>
      </c>
      <c r="D787" s="399"/>
      <c r="E787" s="380"/>
      <c r="F787" s="381" t="s">
        <v>48</v>
      </c>
      <c r="G787" s="401"/>
      <c r="H787" s="401"/>
      <c r="I787" s="381" t="s">
        <v>48</v>
      </c>
      <c r="J787" s="381" t="s">
        <v>48</v>
      </c>
      <c r="K787" s="384"/>
      <c r="L787" s="385">
        <f>SUM(L785:L786)</f>
        <v>0</v>
      </c>
      <c r="M787" s="385">
        <f t="shared" ref="M787" si="784">SUM(M785:M786)</f>
        <v>0</v>
      </c>
      <c r="N787" s="385">
        <f t="shared" ref="N787" si="785">SUM(N785:N786)</f>
        <v>0</v>
      </c>
      <c r="O787" s="385">
        <f t="shared" ref="O787" si="786">SUM(O785:O786)</f>
        <v>0</v>
      </c>
      <c r="P787" s="381"/>
      <c r="Q787" s="381"/>
      <c r="R787" s="381"/>
      <c r="S787" s="399"/>
      <c r="T787" s="415"/>
      <c r="U787" s="399"/>
      <c r="V787" s="389">
        <f t="shared" ref="V787" si="787">$AB$11-((N787*24))</f>
        <v>720</v>
      </c>
      <c r="W787" s="369">
        <v>1500</v>
      </c>
      <c r="X787" s="379"/>
      <c r="Y787" s="390">
        <f>W787</f>
        <v>1500</v>
      </c>
      <c r="Z787" s="389">
        <f>(Y787*(V787-L787*24))/V787</f>
        <v>1500</v>
      </c>
      <c r="AA787" s="389">
        <f>(Z787/Y787)*100</f>
        <v>100</v>
      </c>
      <c r="AB787" s="333"/>
      <c r="AC787" s="333"/>
      <c r="AD787" s="333"/>
      <c r="AE787" s="333"/>
      <c r="AF787" s="333"/>
      <c r="AG787" s="333"/>
      <c r="AH787" s="333"/>
      <c r="AI787" s="333"/>
      <c r="AJ787" s="333"/>
      <c r="AK787" s="333"/>
      <c r="AL787" s="333"/>
      <c r="AM787" s="333"/>
      <c r="AN787" s="333"/>
      <c r="AO787" s="333"/>
      <c r="AP787" s="333"/>
      <c r="AQ787" s="333"/>
      <c r="AR787" s="333"/>
    </row>
    <row r="788" spans="1:44" ht="30" customHeight="1">
      <c r="A788" s="369">
        <v>20</v>
      </c>
      <c r="B788" s="447" t="s">
        <v>543</v>
      </c>
      <c r="C788" s="469" t="s">
        <v>541</v>
      </c>
      <c r="D788" s="369">
        <v>1500</v>
      </c>
      <c r="E788" s="380" t="s">
        <v>534</v>
      </c>
      <c r="F788" s="381"/>
      <c r="G788" s="395"/>
      <c r="H788" s="395"/>
      <c r="I788" s="381"/>
      <c r="J788" s="381"/>
      <c r="K788" s="384"/>
      <c r="L788" s="385">
        <f>IF(RIGHT(S788)="T",(+H788-G788),0)</f>
        <v>0</v>
      </c>
      <c r="M788" s="385">
        <f>IF(RIGHT(S788)="U",(+H788-G788),0)</f>
        <v>0</v>
      </c>
      <c r="N788" s="385">
        <f>IF(RIGHT(S788)="C",(+H788-G788),0)</f>
        <v>0</v>
      </c>
      <c r="O788" s="385">
        <f>IF(RIGHT(S788)="D",(+H788-G788),0)</f>
        <v>0</v>
      </c>
      <c r="P788" s="381"/>
      <c r="Q788" s="381"/>
      <c r="R788" s="381"/>
      <c r="S788" s="396"/>
      <c r="T788" s="397"/>
      <c r="U788" s="406"/>
      <c r="V788" s="399"/>
      <c r="W788" s="399"/>
      <c r="X788" s="399"/>
      <c r="Y788" s="399"/>
      <c r="Z788" s="389"/>
      <c r="AA788" s="399"/>
      <c r="AB788" s="333"/>
      <c r="AC788" s="333"/>
      <c r="AD788" s="333"/>
      <c r="AE788" s="333"/>
      <c r="AF788" s="333"/>
      <c r="AG788" s="333"/>
      <c r="AH788" s="333"/>
      <c r="AI788" s="333"/>
      <c r="AJ788" s="333"/>
      <c r="AK788" s="333"/>
      <c r="AL788" s="333"/>
      <c r="AM788" s="333"/>
      <c r="AN788" s="333"/>
      <c r="AO788" s="333"/>
      <c r="AP788" s="333"/>
      <c r="AQ788" s="333"/>
      <c r="AR788" s="333"/>
    </row>
    <row r="789" spans="1:44" ht="30" customHeight="1">
      <c r="A789" s="369"/>
      <c r="B789" s="546"/>
      <c r="C789" s="469"/>
      <c r="D789" s="369"/>
      <c r="E789" s="380"/>
      <c r="F789" s="381"/>
      <c r="G789" s="449"/>
      <c r="H789" s="449"/>
      <c r="I789" s="381"/>
      <c r="J789" s="381"/>
      <c r="K789" s="384"/>
      <c r="L789" s="385">
        <f>IF(RIGHT(S789)="T",(+H789-G789),0)</f>
        <v>0</v>
      </c>
      <c r="M789" s="385">
        <f>IF(RIGHT(S789)="U",(+H789-G789),0)</f>
        <v>0</v>
      </c>
      <c r="N789" s="385">
        <f>IF(RIGHT(S789)="C",(+H789-G789),0)</f>
        <v>0</v>
      </c>
      <c r="O789" s="385">
        <f>IF(RIGHT(S789)="D",(+H789-G789),0)</f>
        <v>0</v>
      </c>
      <c r="P789" s="381"/>
      <c r="Q789" s="381"/>
      <c r="R789" s="381"/>
      <c r="S789" s="362"/>
      <c r="T789" s="471"/>
      <c r="U789" s="406"/>
      <c r="V789" s="399"/>
      <c r="W789" s="399"/>
      <c r="X789" s="399"/>
      <c r="Y789" s="399"/>
      <c r="Z789" s="389"/>
      <c r="AA789" s="399"/>
      <c r="AB789" s="333"/>
      <c r="AC789" s="333"/>
      <c r="AD789" s="333"/>
      <c r="AE789" s="333"/>
      <c r="AF789" s="333"/>
      <c r="AG789" s="333"/>
      <c r="AH789" s="333"/>
      <c r="AI789" s="333"/>
      <c r="AJ789" s="333"/>
      <c r="AK789" s="333"/>
      <c r="AL789" s="333"/>
      <c r="AM789" s="333"/>
      <c r="AN789" s="333"/>
      <c r="AO789" s="333"/>
      <c r="AP789" s="333"/>
      <c r="AQ789" s="333"/>
      <c r="AR789" s="333"/>
    </row>
    <row r="790" spans="1:44" ht="30" customHeight="1">
      <c r="A790" s="369"/>
      <c r="B790" s="372"/>
      <c r="C790" s="400" t="s">
        <v>52</v>
      </c>
      <c r="D790" s="399"/>
      <c r="E790" s="380"/>
      <c r="F790" s="381" t="s">
        <v>48</v>
      </c>
      <c r="G790" s="401"/>
      <c r="H790" s="401"/>
      <c r="I790" s="381" t="s">
        <v>48</v>
      </c>
      <c r="J790" s="381" t="s">
        <v>48</v>
      </c>
      <c r="K790" s="384"/>
      <c r="L790" s="385">
        <f>SUM(L788:L789)</f>
        <v>0</v>
      </c>
      <c r="M790" s="385">
        <f t="shared" ref="M790" si="788">SUM(M788:M789)</f>
        <v>0</v>
      </c>
      <c r="N790" s="385">
        <f t="shared" ref="N790" si="789">SUM(N788:N789)</f>
        <v>0</v>
      </c>
      <c r="O790" s="385">
        <f t="shared" ref="O790" si="790">SUM(O788:O789)</f>
        <v>0</v>
      </c>
      <c r="P790" s="381"/>
      <c r="Q790" s="381"/>
      <c r="R790" s="381"/>
      <c r="S790" s="399"/>
      <c r="T790" s="415"/>
      <c r="U790" s="399"/>
      <c r="V790" s="389">
        <f t="shared" ref="V790" si="791">$AB$11-((N790*24))</f>
        <v>720</v>
      </c>
      <c r="W790" s="369">
        <v>1500</v>
      </c>
      <c r="X790" s="379"/>
      <c r="Y790" s="390">
        <f>W790</f>
        <v>1500</v>
      </c>
      <c r="Z790" s="389">
        <f>(Y790*(V790-L790*24))/V790</f>
        <v>1500</v>
      </c>
      <c r="AA790" s="389">
        <f>(Z790/Y790)*100</f>
        <v>100</v>
      </c>
      <c r="AB790" s="333"/>
      <c r="AC790" s="333"/>
      <c r="AD790" s="333"/>
      <c r="AE790" s="333"/>
      <c r="AF790" s="333"/>
      <c r="AG790" s="333"/>
      <c r="AH790" s="333"/>
      <c r="AI790" s="333"/>
      <c r="AJ790" s="333"/>
      <c r="AK790" s="333"/>
      <c r="AL790" s="333"/>
      <c r="AM790" s="333"/>
      <c r="AN790" s="333"/>
      <c r="AO790" s="333"/>
      <c r="AP790" s="333"/>
      <c r="AQ790" s="333"/>
      <c r="AR790" s="333"/>
    </row>
    <row r="791" spans="1:44" ht="46.5" customHeight="1">
      <c r="A791" s="369">
        <v>21</v>
      </c>
      <c r="B791" s="547" t="s">
        <v>1152</v>
      </c>
      <c r="C791" s="548" t="s">
        <v>1153</v>
      </c>
      <c r="D791" s="369">
        <v>1000</v>
      </c>
      <c r="E791" s="380" t="s">
        <v>534</v>
      </c>
      <c r="F791" s="381"/>
      <c r="G791" s="121">
        <v>43200.474999999999</v>
      </c>
      <c r="H791" s="121">
        <v>43200.578472222223</v>
      </c>
      <c r="I791" s="381"/>
      <c r="J791" s="381"/>
      <c r="K791" s="384"/>
      <c r="L791" s="385">
        <f>IF(RIGHT(S791)="T",(+H791-G791),0)</f>
        <v>0.10347222222480923</v>
      </c>
      <c r="M791" s="385">
        <f>IF(RIGHT(S791)="U",(+H791-G791),0)</f>
        <v>0</v>
      </c>
      <c r="N791" s="385">
        <f>IF(RIGHT(S791)="C",(+H791-G791),0)</f>
        <v>0</v>
      </c>
      <c r="O791" s="385">
        <f>IF(RIGHT(S791)="D",(+H791-G791),0)</f>
        <v>0</v>
      </c>
      <c r="P791" s="381"/>
      <c r="Q791" s="381"/>
      <c r="R791" s="381"/>
      <c r="S791" s="11" t="s">
        <v>468</v>
      </c>
      <c r="T791" s="140" t="s">
        <v>1382</v>
      </c>
      <c r="U791" s="406"/>
      <c r="V791" s="399"/>
      <c r="W791" s="399"/>
      <c r="X791" s="399"/>
      <c r="Y791" s="399"/>
      <c r="Z791" s="389"/>
      <c r="AA791" s="399"/>
      <c r="AB791" s="333"/>
      <c r="AC791" s="333"/>
      <c r="AD791" s="333"/>
      <c r="AE791" s="333"/>
      <c r="AF791" s="333"/>
      <c r="AG791" s="333"/>
      <c r="AH791" s="333"/>
      <c r="AI791" s="333"/>
      <c r="AJ791" s="333"/>
      <c r="AK791" s="333"/>
      <c r="AL791" s="333"/>
      <c r="AM791" s="333"/>
      <c r="AN791" s="333"/>
      <c r="AO791" s="333"/>
      <c r="AP791" s="333"/>
      <c r="AQ791" s="333"/>
      <c r="AR791" s="333"/>
    </row>
    <row r="792" spans="1:44" ht="30" customHeight="1">
      <c r="A792" s="369"/>
      <c r="B792" s="546"/>
      <c r="C792" s="469"/>
      <c r="D792" s="369"/>
      <c r="E792" s="380"/>
      <c r="F792" s="381"/>
      <c r="G792" s="449"/>
      <c r="H792" s="449"/>
      <c r="I792" s="381"/>
      <c r="J792" s="381"/>
      <c r="K792" s="384"/>
      <c r="L792" s="385">
        <f>IF(RIGHT(S792)="T",(+H792-G792),0)</f>
        <v>0</v>
      </c>
      <c r="M792" s="385">
        <f>IF(RIGHT(S792)="U",(+H792-G792),0)</f>
        <v>0</v>
      </c>
      <c r="N792" s="385">
        <f>IF(RIGHT(S792)="C",(+H792-G792),0)</f>
        <v>0</v>
      </c>
      <c r="O792" s="385">
        <f>IF(RIGHT(S792)="D",(+H792-G792),0)</f>
        <v>0</v>
      </c>
      <c r="P792" s="381"/>
      <c r="Q792" s="381"/>
      <c r="R792" s="381"/>
      <c r="S792" s="362"/>
      <c r="T792" s="471"/>
      <c r="U792" s="406"/>
      <c r="V792" s="399"/>
      <c r="W792" s="399"/>
      <c r="X792" s="399"/>
      <c r="Y792" s="399"/>
      <c r="Z792" s="389"/>
      <c r="AA792" s="399"/>
      <c r="AB792" s="333"/>
      <c r="AC792" s="333"/>
      <c r="AD792" s="333"/>
      <c r="AE792" s="333"/>
      <c r="AF792" s="333"/>
      <c r="AG792" s="333"/>
      <c r="AH792" s="333"/>
      <c r="AI792" s="333"/>
      <c r="AJ792" s="333"/>
      <c r="AK792" s="333"/>
      <c r="AL792" s="333"/>
      <c r="AM792" s="333"/>
      <c r="AN792" s="333"/>
      <c r="AO792" s="333"/>
      <c r="AP792" s="333"/>
      <c r="AQ792" s="333"/>
      <c r="AR792" s="333"/>
    </row>
    <row r="793" spans="1:44" ht="30" customHeight="1">
      <c r="A793" s="369"/>
      <c r="B793" s="372"/>
      <c r="C793" s="400" t="s">
        <v>52</v>
      </c>
      <c r="D793" s="399"/>
      <c r="E793" s="380"/>
      <c r="F793" s="381" t="s">
        <v>48</v>
      </c>
      <c r="G793" s="401"/>
      <c r="H793" s="401"/>
      <c r="I793" s="381" t="s">
        <v>48</v>
      </c>
      <c r="J793" s="381" t="s">
        <v>48</v>
      </c>
      <c r="K793" s="384"/>
      <c r="L793" s="385">
        <f>SUM(L791:L792)</f>
        <v>0.10347222222480923</v>
      </c>
      <c r="M793" s="385">
        <f t="shared" ref="M793:O793" si="792">SUM(M791:M792)</f>
        <v>0</v>
      </c>
      <c r="N793" s="385">
        <f t="shared" si="792"/>
        <v>0</v>
      </c>
      <c r="O793" s="385">
        <f t="shared" si="792"/>
        <v>0</v>
      </c>
      <c r="P793" s="381"/>
      <c r="Q793" s="381"/>
      <c r="R793" s="381"/>
      <c r="S793" s="399"/>
      <c r="T793" s="415"/>
      <c r="U793" s="399"/>
      <c r="V793" s="389">
        <f t="shared" ref="V793" si="793">$AB$11-((N793*24))</f>
        <v>720</v>
      </c>
      <c r="W793" s="369">
        <v>1000</v>
      </c>
      <c r="X793" s="379"/>
      <c r="Y793" s="390">
        <f>W793</f>
        <v>1000</v>
      </c>
      <c r="Z793" s="389">
        <f>(Y793*(V793-L793*24))/V793</f>
        <v>996.55092592583969</v>
      </c>
      <c r="AA793" s="389">
        <f>(Z793/Y793)*100</f>
        <v>99.655092592583969</v>
      </c>
      <c r="AB793" s="333"/>
      <c r="AC793" s="333"/>
      <c r="AD793" s="333"/>
      <c r="AE793" s="333"/>
      <c r="AF793" s="333"/>
      <c r="AG793" s="333"/>
      <c r="AH793" s="333"/>
      <c r="AI793" s="333"/>
      <c r="AJ793" s="333"/>
      <c r="AK793" s="333"/>
      <c r="AL793" s="333"/>
      <c r="AM793" s="333"/>
      <c r="AN793" s="333"/>
      <c r="AO793" s="333"/>
      <c r="AP793" s="333"/>
      <c r="AQ793" s="333"/>
      <c r="AR793" s="333"/>
    </row>
    <row r="794" spans="1:44" ht="30" customHeight="1">
      <c r="A794" s="369">
        <v>21</v>
      </c>
      <c r="B794" s="547" t="s">
        <v>1154</v>
      </c>
      <c r="C794" s="548" t="s">
        <v>1155</v>
      </c>
      <c r="D794" s="369">
        <v>1000</v>
      </c>
      <c r="E794" s="380" t="s">
        <v>534</v>
      </c>
      <c r="F794" s="381"/>
      <c r="G794" s="395"/>
      <c r="H794" s="395"/>
      <c r="I794" s="381"/>
      <c r="J794" s="381"/>
      <c r="K794" s="384"/>
      <c r="L794" s="385">
        <f>IF(RIGHT(S794)="T",(+H794-G794),0)</f>
        <v>0</v>
      </c>
      <c r="M794" s="385">
        <f>IF(RIGHT(S794)="U",(+H794-G794),0)</f>
        <v>0</v>
      </c>
      <c r="N794" s="385">
        <f>IF(RIGHT(S794)="C",(+H794-G794),0)</f>
        <v>0</v>
      </c>
      <c r="O794" s="385">
        <f>IF(RIGHT(S794)="D",(+H794-G794),0)</f>
        <v>0</v>
      </c>
      <c r="P794" s="381"/>
      <c r="Q794" s="381"/>
      <c r="R794" s="381"/>
      <c r="S794" s="396"/>
      <c r="T794" s="397"/>
      <c r="U794" s="406"/>
      <c r="V794" s="399"/>
      <c r="W794" s="399"/>
      <c r="X794" s="399"/>
      <c r="Y794" s="399"/>
      <c r="Z794" s="389"/>
      <c r="AA794" s="399"/>
      <c r="AB794" s="333"/>
      <c r="AC794" s="333"/>
      <c r="AD794" s="333"/>
      <c r="AE794" s="333"/>
      <c r="AF794" s="333"/>
      <c r="AG794" s="333"/>
      <c r="AH794" s="333"/>
      <c r="AI794" s="333"/>
      <c r="AJ794" s="333"/>
      <c r="AK794" s="333"/>
      <c r="AL794" s="333"/>
      <c r="AM794" s="333"/>
      <c r="AN794" s="333"/>
      <c r="AO794" s="333"/>
      <c r="AP794" s="333"/>
      <c r="AQ794" s="333"/>
      <c r="AR794" s="333"/>
    </row>
    <row r="795" spans="1:44" ht="30" customHeight="1">
      <c r="A795" s="369"/>
      <c r="B795" s="546"/>
      <c r="C795" s="469"/>
      <c r="D795" s="369"/>
      <c r="E795" s="380"/>
      <c r="F795" s="381"/>
      <c r="G795" s="449"/>
      <c r="H795" s="449"/>
      <c r="I795" s="381"/>
      <c r="J795" s="381"/>
      <c r="K795" s="384"/>
      <c r="L795" s="385">
        <f>IF(RIGHT(S795)="T",(+H795-G795),0)</f>
        <v>0</v>
      </c>
      <c r="M795" s="385">
        <f>IF(RIGHT(S795)="U",(+H795-G795),0)</f>
        <v>0</v>
      </c>
      <c r="N795" s="385">
        <f>IF(RIGHT(S795)="C",(+H795-G795),0)</f>
        <v>0</v>
      </c>
      <c r="O795" s="385">
        <f>IF(RIGHT(S795)="D",(+H795-G795),0)</f>
        <v>0</v>
      </c>
      <c r="P795" s="381"/>
      <c r="Q795" s="381"/>
      <c r="R795" s="381"/>
      <c r="S795" s="362"/>
      <c r="T795" s="471"/>
      <c r="U795" s="406"/>
      <c r="V795" s="399"/>
      <c r="W795" s="399"/>
      <c r="X795" s="399"/>
      <c r="Y795" s="399"/>
      <c r="Z795" s="389"/>
      <c r="AA795" s="399"/>
      <c r="AB795" s="333"/>
      <c r="AC795" s="333"/>
      <c r="AD795" s="333"/>
      <c r="AE795" s="333"/>
      <c r="AF795" s="333"/>
      <c r="AG795" s="333"/>
      <c r="AH795" s="333"/>
      <c r="AI795" s="333"/>
      <c r="AJ795" s="333"/>
      <c r="AK795" s="333"/>
      <c r="AL795" s="333"/>
      <c r="AM795" s="333"/>
      <c r="AN795" s="333"/>
      <c r="AO795" s="333"/>
      <c r="AP795" s="333"/>
      <c r="AQ795" s="333"/>
      <c r="AR795" s="333"/>
    </row>
    <row r="796" spans="1:44" ht="30" customHeight="1">
      <c r="A796" s="369"/>
      <c r="B796" s="372"/>
      <c r="C796" s="400" t="s">
        <v>52</v>
      </c>
      <c r="D796" s="399"/>
      <c r="E796" s="380"/>
      <c r="F796" s="381" t="s">
        <v>48</v>
      </c>
      <c r="G796" s="401"/>
      <c r="H796" s="401"/>
      <c r="I796" s="381" t="s">
        <v>48</v>
      </c>
      <c r="J796" s="381" t="s">
        <v>48</v>
      </c>
      <c r="K796" s="384"/>
      <c r="L796" s="385">
        <f>SUM(L794:L795)</f>
        <v>0</v>
      </c>
      <c r="M796" s="385">
        <f t="shared" ref="M796:O796" si="794">SUM(M794:M795)</f>
        <v>0</v>
      </c>
      <c r="N796" s="385">
        <f t="shared" si="794"/>
        <v>0</v>
      </c>
      <c r="O796" s="385">
        <f t="shared" si="794"/>
        <v>0</v>
      </c>
      <c r="P796" s="381"/>
      <c r="Q796" s="381"/>
      <c r="R796" s="381"/>
      <c r="S796" s="399"/>
      <c r="T796" s="415"/>
      <c r="U796" s="399"/>
      <c r="V796" s="389">
        <f t="shared" ref="V796" si="795">$AB$11-((N796*24))</f>
        <v>720</v>
      </c>
      <c r="W796" s="369">
        <v>1000</v>
      </c>
      <c r="X796" s="379"/>
      <c r="Y796" s="390">
        <f>W796</f>
        <v>1000</v>
      </c>
      <c r="Z796" s="389">
        <f>(Y796*(V796-L796*24))/V796</f>
        <v>1000</v>
      </c>
      <c r="AA796" s="389">
        <f>(Z796/Y796)*100</f>
        <v>100</v>
      </c>
      <c r="AB796" s="333"/>
      <c r="AC796" s="333"/>
      <c r="AD796" s="333"/>
      <c r="AE796" s="333"/>
      <c r="AF796" s="333"/>
      <c r="AG796" s="333"/>
      <c r="AH796" s="333"/>
      <c r="AI796" s="333"/>
      <c r="AJ796" s="333"/>
      <c r="AK796" s="333"/>
      <c r="AL796" s="333"/>
      <c r="AM796" s="333"/>
      <c r="AN796" s="333"/>
      <c r="AO796" s="333"/>
      <c r="AP796" s="333"/>
      <c r="AQ796" s="333"/>
      <c r="AR796" s="333"/>
    </row>
    <row r="797" spans="1:44" ht="30" customHeight="1">
      <c r="A797" s="369"/>
      <c r="B797" s="372"/>
      <c r="C797" s="400"/>
      <c r="D797" s="399"/>
      <c r="E797" s="380"/>
      <c r="F797" s="381"/>
      <c r="G797" s="401"/>
      <c r="H797" s="401"/>
      <c r="I797" s="381"/>
      <c r="J797" s="381"/>
      <c r="K797" s="384"/>
      <c r="L797" s="385"/>
      <c r="M797" s="385"/>
      <c r="N797" s="385"/>
      <c r="O797" s="385"/>
      <c r="P797" s="381"/>
      <c r="Q797" s="381"/>
      <c r="R797" s="381"/>
      <c r="S797" s="399"/>
      <c r="T797" s="415"/>
      <c r="U797" s="399"/>
      <c r="V797" s="389"/>
      <c r="W797" s="369"/>
      <c r="X797" s="379"/>
      <c r="Y797" s="390"/>
      <c r="Z797" s="389"/>
      <c r="AA797" s="389"/>
      <c r="AB797" s="333"/>
      <c r="AC797" s="333"/>
      <c r="AD797" s="333"/>
      <c r="AE797" s="333"/>
      <c r="AF797" s="333"/>
      <c r="AG797" s="333"/>
      <c r="AH797" s="333"/>
      <c r="AI797" s="333"/>
      <c r="AJ797" s="333"/>
      <c r="AK797" s="333"/>
      <c r="AL797" s="333"/>
      <c r="AM797" s="333"/>
      <c r="AN797" s="333"/>
      <c r="AO797" s="333"/>
      <c r="AP797" s="333"/>
      <c r="AQ797" s="333"/>
      <c r="AR797" s="333"/>
    </row>
    <row r="798" spans="1:44" ht="30" customHeight="1">
      <c r="A798" s="369"/>
      <c r="B798" s="372"/>
      <c r="C798" s="400"/>
      <c r="D798" s="399"/>
      <c r="E798" s="380"/>
      <c r="F798" s="381"/>
      <c r="G798" s="401"/>
      <c r="H798" s="401"/>
      <c r="I798" s="381"/>
      <c r="J798" s="381"/>
      <c r="K798" s="384"/>
      <c r="L798" s="385"/>
      <c r="M798" s="385"/>
      <c r="N798" s="385"/>
      <c r="O798" s="385"/>
      <c r="P798" s="381"/>
      <c r="Q798" s="381"/>
      <c r="R798" s="381"/>
      <c r="S798" s="399"/>
      <c r="T798" s="415"/>
      <c r="U798" s="399"/>
      <c r="V798" s="389"/>
      <c r="W798" s="369"/>
      <c r="X798" s="379"/>
      <c r="Y798" s="390"/>
      <c r="Z798" s="389"/>
      <c r="AA798" s="389"/>
      <c r="AB798" s="333"/>
      <c r="AC798" s="333"/>
      <c r="AD798" s="333"/>
      <c r="AE798" s="333"/>
      <c r="AF798" s="333"/>
      <c r="AG798" s="333"/>
      <c r="AH798" s="333"/>
      <c r="AI798" s="333"/>
      <c r="AJ798" s="333"/>
      <c r="AK798" s="333"/>
      <c r="AL798" s="333"/>
      <c r="AM798" s="333"/>
      <c r="AN798" s="333"/>
      <c r="AO798" s="333"/>
      <c r="AP798" s="333"/>
      <c r="AQ798" s="333"/>
      <c r="AR798" s="333"/>
    </row>
    <row r="799" spans="1:44" ht="30" customHeight="1">
      <c r="A799" s="369"/>
      <c r="B799" s="372"/>
      <c r="C799" s="400"/>
      <c r="D799" s="399"/>
      <c r="E799" s="380"/>
      <c r="F799" s="381"/>
      <c r="G799" s="401"/>
      <c r="H799" s="401"/>
      <c r="I799" s="381"/>
      <c r="J799" s="381"/>
      <c r="K799" s="384"/>
      <c r="L799" s="385"/>
      <c r="M799" s="385"/>
      <c r="N799" s="385"/>
      <c r="O799" s="385"/>
      <c r="P799" s="381"/>
      <c r="Q799" s="381"/>
      <c r="R799" s="381"/>
      <c r="S799" s="399"/>
      <c r="T799" s="415"/>
      <c r="U799" s="399"/>
      <c r="V799" s="389"/>
      <c r="W799" s="369"/>
      <c r="X799" s="379"/>
      <c r="Y799" s="390"/>
      <c r="Z799" s="389"/>
      <c r="AA799" s="389"/>
      <c r="AB799" s="333"/>
      <c r="AC799" s="333"/>
      <c r="AD799" s="333"/>
      <c r="AE799" s="333"/>
      <c r="AF799" s="333"/>
      <c r="AG799" s="333"/>
      <c r="AH799" s="333"/>
      <c r="AI799" s="333"/>
      <c r="AJ799" s="333"/>
      <c r="AK799" s="333"/>
      <c r="AL799" s="333"/>
      <c r="AM799" s="333"/>
      <c r="AN799" s="333"/>
      <c r="AO799" s="333"/>
      <c r="AP799" s="333"/>
      <c r="AQ799" s="333"/>
      <c r="AR799" s="333"/>
    </row>
    <row r="800" spans="1:44" ht="30" customHeight="1">
      <c r="A800" s="324" t="s">
        <v>43</v>
      </c>
      <c r="B800" s="324"/>
      <c r="C800" s="373" t="s">
        <v>265</v>
      </c>
      <c r="D800" s="549"/>
      <c r="E800" s="380" t="s">
        <v>534</v>
      </c>
      <c r="F800" s="381" t="s">
        <v>48</v>
      </c>
      <c r="G800" s="327"/>
      <c r="H800" s="327"/>
      <c r="I800" s="316"/>
      <c r="J800" s="316"/>
      <c r="K800" s="316"/>
      <c r="L800" s="538"/>
      <c r="M800" s="538"/>
      <c r="N800" s="538"/>
      <c r="O800" s="538"/>
      <c r="P800" s="538"/>
      <c r="Q800" s="538"/>
      <c r="R800" s="538"/>
      <c r="S800" s="539"/>
      <c r="T800" s="380"/>
      <c r="U800" s="538"/>
      <c r="V800" s="389"/>
      <c r="W800" s="549"/>
      <c r="X800" s="372"/>
      <c r="Y800" s="390"/>
      <c r="Z800" s="389"/>
      <c r="AA800" s="539"/>
      <c r="AB800" s="333"/>
      <c r="AC800" s="333"/>
      <c r="AD800" s="333"/>
      <c r="AE800" s="333"/>
      <c r="AF800" s="333"/>
      <c r="AG800" s="333"/>
      <c r="AH800" s="333"/>
      <c r="AI800" s="333"/>
      <c r="AJ800" s="333"/>
      <c r="AK800" s="333"/>
      <c r="AL800" s="333"/>
      <c r="AM800" s="333"/>
      <c r="AN800" s="333"/>
      <c r="AO800" s="333"/>
      <c r="AP800" s="333"/>
      <c r="AQ800" s="333"/>
      <c r="AR800" s="333"/>
    </row>
    <row r="801" spans="1:44" ht="30" customHeight="1">
      <c r="A801" s="369">
        <v>1</v>
      </c>
      <c r="B801" s="372" t="s">
        <v>270</v>
      </c>
      <c r="C801" s="469" t="s">
        <v>488</v>
      </c>
      <c r="D801" s="369">
        <v>315</v>
      </c>
      <c r="E801" s="380" t="s">
        <v>534</v>
      </c>
      <c r="F801" s="381" t="s">
        <v>48</v>
      </c>
      <c r="G801" s="395"/>
      <c r="H801" s="395"/>
      <c r="I801" s="507"/>
      <c r="J801" s="507"/>
      <c r="K801" s="507"/>
      <c r="L801" s="385">
        <f>IF(RIGHT(S801)="T",(+H801-G801),0)</f>
        <v>0</v>
      </c>
      <c r="M801" s="385">
        <f>IF(RIGHT(S801)="U",(+H801-G801),0)</f>
        <v>0</v>
      </c>
      <c r="N801" s="385">
        <f>IF(RIGHT(S801)="C",(+H801-G801),0)</f>
        <v>0</v>
      </c>
      <c r="O801" s="385">
        <f>IF(RIGHT(S801)="D",(+H801-G801),0)</f>
        <v>0</v>
      </c>
      <c r="P801" s="386"/>
      <c r="Q801" s="386"/>
      <c r="R801" s="386"/>
      <c r="S801" s="396"/>
      <c r="T801" s="397"/>
      <c r="U801" s="386"/>
      <c r="V801" s="389"/>
      <c r="W801" s="369"/>
      <c r="X801" s="379"/>
      <c r="Y801" s="390"/>
      <c r="Z801" s="389"/>
      <c r="AA801" s="389"/>
      <c r="AB801" s="333"/>
      <c r="AC801" s="333"/>
      <c r="AD801" s="333"/>
      <c r="AE801" s="333"/>
      <c r="AF801" s="333"/>
      <c r="AG801" s="333"/>
      <c r="AH801" s="333"/>
      <c r="AI801" s="333"/>
      <c r="AJ801" s="333"/>
      <c r="AK801" s="333"/>
      <c r="AL801" s="333"/>
      <c r="AM801" s="333"/>
      <c r="AN801" s="333"/>
      <c r="AO801" s="333"/>
      <c r="AP801" s="333"/>
      <c r="AQ801" s="333"/>
      <c r="AR801" s="333"/>
    </row>
    <row r="802" spans="1:44" ht="30" customHeight="1">
      <c r="A802" s="369"/>
      <c r="B802" s="372"/>
      <c r="C802" s="469"/>
      <c r="D802" s="369"/>
      <c r="E802" s="380"/>
      <c r="F802" s="381"/>
      <c r="G802" s="395"/>
      <c r="H802" s="395"/>
      <c r="I802" s="507"/>
      <c r="J802" s="507"/>
      <c r="K802" s="507"/>
      <c r="L802" s="385">
        <f>IF(RIGHT(S802)="T",(+H802-G802),0)</f>
        <v>0</v>
      </c>
      <c r="M802" s="385">
        <f>IF(RIGHT(S802)="U",(+H802-G802),0)</f>
        <v>0</v>
      </c>
      <c r="N802" s="385">
        <f>IF(RIGHT(S802)="C",(+H802-G802),0)</f>
        <v>0</v>
      </c>
      <c r="O802" s="385">
        <f>IF(RIGHT(S802)="D",(+H802-G802),0)</f>
        <v>0</v>
      </c>
      <c r="P802" s="386"/>
      <c r="Q802" s="386"/>
      <c r="R802" s="386"/>
      <c r="S802" s="395"/>
      <c r="T802" s="397"/>
      <c r="U802" s="386"/>
      <c r="V802" s="389"/>
      <c r="W802" s="369"/>
      <c r="X802" s="379"/>
      <c r="Y802" s="390"/>
      <c r="Z802" s="389"/>
      <c r="AA802" s="389"/>
      <c r="AB802" s="333"/>
      <c r="AC802" s="333"/>
      <c r="AD802" s="333"/>
      <c r="AE802" s="333"/>
      <c r="AF802" s="333"/>
      <c r="AG802" s="333"/>
      <c r="AH802" s="333"/>
      <c r="AI802" s="333"/>
      <c r="AJ802" s="333"/>
      <c r="AK802" s="333"/>
      <c r="AL802" s="333"/>
      <c r="AM802" s="333"/>
      <c r="AN802" s="333"/>
      <c r="AO802" s="333"/>
      <c r="AP802" s="333"/>
      <c r="AQ802" s="333"/>
      <c r="AR802" s="333"/>
    </row>
    <row r="803" spans="1:44" s="404" customFormat="1" ht="30" customHeight="1">
      <c r="A803" s="398"/>
      <c r="B803" s="399"/>
      <c r="C803" s="400" t="s">
        <v>52</v>
      </c>
      <c r="D803" s="399"/>
      <c r="E803" s="380"/>
      <c r="F803" s="381" t="s">
        <v>48</v>
      </c>
      <c r="G803" s="401"/>
      <c r="H803" s="401"/>
      <c r="I803" s="381" t="s">
        <v>48</v>
      </c>
      <c r="J803" s="381" t="s">
        <v>48</v>
      </c>
      <c r="K803" s="381" t="s">
        <v>48</v>
      </c>
      <c r="L803" s="385">
        <f>SUM(L801:L802)</f>
        <v>0</v>
      </c>
      <c r="M803" s="385">
        <f t="shared" ref="M803:O803" si="796">SUM(M801:M802)</f>
        <v>0</v>
      </c>
      <c r="N803" s="385">
        <f t="shared" si="796"/>
        <v>0</v>
      </c>
      <c r="O803" s="385">
        <f t="shared" si="796"/>
        <v>0</v>
      </c>
      <c r="P803" s="381"/>
      <c r="Q803" s="381"/>
      <c r="R803" s="381"/>
      <c r="S803" s="399"/>
      <c r="T803" s="415"/>
      <c r="U803" s="399"/>
      <c r="V803" s="389">
        <f t="shared" ref="V803" si="797">$AB$11-((N803*24))</f>
        <v>720</v>
      </c>
      <c r="W803" s="369">
        <v>315</v>
      </c>
      <c r="X803" s="379"/>
      <c r="Y803" s="390">
        <f t="shared" ref="Y803" si="798">W803</f>
        <v>315</v>
      </c>
      <c r="Z803" s="389">
        <f t="shared" ref="Z803" si="799">(Y803*(V803-L803*24))/V803</f>
        <v>315</v>
      </c>
      <c r="AA803" s="389">
        <f t="shared" ref="AA803" si="800">(Z803/Y803)*100</f>
        <v>100</v>
      </c>
      <c r="AB803" s="403"/>
    </row>
    <row r="804" spans="1:44" ht="30" customHeight="1">
      <c r="A804" s="369">
        <v>2</v>
      </c>
      <c r="B804" s="372" t="s">
        <v>266</v>
      </c>
      <c r="C804" s="506" t="s">
        <v>267</v>
      </c>
      <c r="D804" s="369">
        <v>315</v>
      </c>
      <c r="E804" s="380" t="s">
        <v>534</v>
      </c>
      <c r="F804" s="381" t="s">
        <v>48</v>
      </c>
      <c r="G804" s="121">
        <v>43194.384722222225</v>
      </c>
      <c r="H804" s="121">
        <v>43194.774305555555</v>
      </c>
      <c r="I804" s="507"/>
      <c r="J804" s="507"/>
      <c r="K804" s="507"/>
      <c r="L804" s="385">
        <f>IF(RIGHT(S804)="T",(+H804-G804),0)</f>
        <v>0.38958333332993789</v>
      </c>
      <c r="M804" s="385">
        <f>IF(RIGHT(S804)="U",(+H804-G804),0)</f>
        <v>0</v>
      </c>
      <c r="N804" s="385">
        <f>IF(RIGHT(S804)="C",(+H804-G804),0)</f>
        <v>0</v>
      </c>
      <c r="O804" s="385">
        <f>IF(RIGHT(S804)="D",(+H804-G804),0)</f>
        <v>0</v>
      </c>
      <c r="P804" s="518"/>
      <c r="Q804" s="518"/>
      <c r="R804" s="518"/>
      <c r="S804" s="11" t="s">
        <v>469</v>
      </c>
      <c r="T804" s="138" t="s">
        <v>1384</v>
      </c>
      <c r="U804" s="518"/>
      <c r="V804" s="389">
        <f t="shared" ref="V804:V806" si="801">$AB$11-((N804*24))</f>
        <v>720</v>
      </c>
      <c r="W804" s="369">
        <v>315</v>
      </c>
      <c r="X804" s="379"/>
      <c r="Y804" s="390">
        <f t="shared" si="759"/>
        <v>315</v>
      </c>
      <c r="Z804" s="389">
        <f t="shared" ref="Z804:Z805" si="802">(Y804*(V804-L804*24))/V804</f>
        <v>310.90937500003565</v>
      </c>
      <c r="AA804" s="389">
        <f t="shared" ref="AA804:AA829" si="803">(Z804/Y804)*100</f>
        <v>98.701388888900212</v>
      </c>
      <c r="AB804" s="333"/>
      <c r="AC804" s="333"/>
      <c r="AD804" s="333"/>
      <c r="AE804" s="333"/>
      <c r="AF804" s="333"/>
      <c r="AG804" s="333"/>
      <c r="AH804" s="333"/>
      <c r="AI804" s="333"/>
      <c r="AJ804" s="333"/>
      <c r="AK804" s="333"/>
      <c r="AL804" s="333"/>
      <c r="AM804" s="333"/>
      <c r="AN804" s="333"/>
      <c r="AO804" s="333"/>
      <c r="AP804" s="333"/>
      <c r="AQ804" s="333"/>
      <c r="AR804" s="333"/>
    </row>
    <row r="805" spans="1:44" ht="30" customHeight="1">
      <c r="A805" s="369">
        <v>3</v>
      </c>
      <c r="B805" s="372" t="s">
        <v>268</v>
      </c>
      <c r="C805" s="506" t="s">
        <v>269</v>
      </c>
      <c r="D805" s="369">
        <v>315</v>
      </c>
      <c r="E805" s="380" t="s">
        <v>534</v>
      </c>
      <c r="F805" s="381" t="s">
        <v>48</v>
      </c>
      <c r="G805" s="121">
        <v>43196.384027777778</v>
      </c>
      <c r="H805" s="121">
        <v>43196.756944444445</v>
      </c>
      <c r="I805" s="507"/>
      <c r="J805" s="507"/>
      <c r="K805" s="507"/>
      <c r="L805" s="385">
        <f t="shared" ref="L805:L808" si="804">IF(RIGHT(S805)="T",(+H805-G805),0)</f>
        <v>0.37291666666715173</v>
      </c>
      <c r="M805" s="385">
        <f t="shared" ref="M805:M808" si="805">IF(RIGHT(S805)="U",(+H805-G805),0)</f>
        <v>0</v>
      </c>
      <c r="N805" s="385">
        <f t="shared" ref="N805:N808" si="806">IF(RIGHT(S805)="C",(+H805-G805),0)</f>
        <v>0</v>
      </c>
      <c r="O805" s="385">
        <f t="shared" ref="O805:O808" si="807">IF(RIGHT(S805)="D",(+H805-G805),0)</f>
        <v>0</v>
      </c>
      <c r="P805" s="518"/>
      <c r="Q805" s="518"/>
      <c r="R805" s="518"/>
      <c r="S805" s="11" t="s">
        <v>469</v>
      </c>
      <c r="T805" s="138" t="s">
        <v>1384</v>
      </c>
      <c r="U805" s="518"/>
      <c r="V805" s="389">
        <f t="shared" si="801"/>
        <v>720</v>
      </c>
      <c r="W805" s="369">
        <v>315</v>
      </c>
      <c r="X805" s="379"/>
      <c r="Y805" s="390">
        <f t="shared" si="759"/>
        <v>315</v>
      </c>
      <c r="Z805" s="389">
        <f t="shared" si="802"/>
        <v>311.08437499999491</v>
      </c>
      <c r="AA805" s="389">
        <f t="shared" si="803"/>
        <v>98.756944444442823</v>
      </c>
      <c r="AB805" s="333"/>
      <c r="AC805" s="333"/>
      <c r="AD805" s="333"/>
      <c r="AE805" s="333"/>
      <c r="AF805" s="333"/>
      <c r="AG805" s="333"/>
      <c r="AH805" s="333"/>
      <c r="AI805" s="333"/>
      <c r="AJ805" s="333"/>
      <c r="AK805" s="333"/>
      <c r="AL805" s="333"/>
      <c r="AM805" s="333"/>
      <c r="AN805" s="333"/>
      <c r="AO805" s="333"/>
      <c r="AP805" s="333"/>
      <c r="AQ805" s="333"/>
      <c r="AR805" s="333"/>
    </row>
    <row r="806" spans="1:44" ht="30" customHeight="1">
      <c r="A806" s="369">
        <v>4</v>
      </c>
      <c r="B806" s="372" t="s">
        <v>448</v>
      </c>
      <c r="C806" s="506" t="s">
        <v>449</v>
      </c>
      <c r="D806" s="369">
        <v>315</v>
      </c>
      <c r="E806" s="380" t="s">
        <v>534</v>
      </c>
      <c r="F806" s="381"/>
      <c r="G806" s="121">
        <v>43195.383333333331</v>
      </c>
      <c r="H806" s="121">
        <v>43195.824999999997</v>
      </c>
      <c r="I806" s="507"/>
      <c r="J806" s="507"/>
      <c r="K806" s="507"/>
      <c r="L806" s="385">
        <f t="shared" si="804"/>
        <v>0.44166666666569654</v>
      </c>
      <c r="M806" s="385">
        <f t="shared" si="805"/>
        <v>0</v>
      </c>
      <c r="N806" s="385">
        <f t="shared" si="806"/>
        <v>0</v>
      </c>
      <c r="O806" s="385">
        <f t="shared" si="807"/>
        <v>0</v>
      </c>
      <c r="P806" s="518"/>
      <c r="Q806" s="518"/>
      <c r="R806" s="518"/>
      <c r="S806" s="11" t="s">
        <v>469</v>
      </c>
      <c r="T806" s="138" t="s">
        <v>1384</v>
      </c>
      <c r="U806" s="518"/>
      <c r="V806" s="389">
        <f t="shared" si="801"/>
        <v>720</v>
      </c>
      <c r="W806" s="369">
        <v>315</v>
      </c>
      <c r="X806" s="379"/>
      <c r="Y806" s="390">
        <f>W806</f>
        <v>315</v>
      </c>
      <c r="Z806" s="389">
        <f>(Y806*(V806-L806*24))/V806</f>
        <v>310.36250000001019</v>
      </c>
      <c r="AA806" s="389">
        <f>(Z806/Y806)*100</f>
        <v>98.527777777781012</v>
      </c>
      <c r="AB806" s="333"/>
      <c r="AC806" s="333"/>
      <c r="AD806" s="333"/>
      <c r="AE806" s="333"/>
      <c r="AF806" s="333"/>
      <c r="AG806" s="333"/>
      <c r="AH806" s="333"/>
      <c r="AI806" s="333"/>
      <c r="AJ806" s="333"/>
      <c r="AK806" s="333"/>
      <c r="AL806" s="333"/>
      <c r="AM806" s="333"/>
      <c r="AN806" s="333"/>
      <c r="AO806" s="333"/>
      <c r="AP806" s="333"/>
      <c r="AQ806" s="333"/>
      <c r="AR806" s="333"/>
    </row>
    <row r="807" spans="1:44" ht="30" customHeight="1">
      <c r="A807" s="369">
        <v>5</v>
      </c>
      <c r="B807" s="372" t="s">
        <v>271</v>
      </c>
      <c r="C807" s="506" t="s">
        <v>272</v>
      </c>
      <c r="D807" s="369">
        <v>315</v>
      </c>
      <c r="E807" s="380" t="s">
        <v>534</v>
      </c>
      <c r="F807" s="381" t="s">
        <v>48</v>
      </c>
      <c r="G807" s="395"/>
      <c r="H807" s="395"/>
      <c r="I807" s="507"/>
      <c r="J807" s="507"/>
      <c r="K807" s="507"/>
      <c r="L807" s="385">
        <f t="shared" si="804"/>
        <v>0</v>
      </c>
      <c r="M807" s="385">
        <f t="shared" si="805"/>
        <v>0</v>
      </c>
      <c r="N807" s="385">
        <f t="shared" si="806"/>
        <v>0</v>
      </c>
      <c r="O807" s="385">
        <f t="shared" si="807"/>
        <v>0</v>
      </c>
      <c r="P807" s="386"/>
      <c r="Q807" s="386"/>
      <c r="R807" s="386"/>
      <c r="S807" s="395"/>
      <c r="T807" s="397"/>
      <c r="U807" s="386"/>
      <c r="V807" s="389">
        <f t="shared" ref="V807:V829" si="808">$AB$11-((N807*24))</f>
        <v>720</v>
      </c>
      <c r="W807" s="369">
        <v>315</v>
      </c>
      <c r="X807" s="379"/>
      <c r="Y807" s="390">
        <f t="shared" si="759"/>
        <v>315</v>
      </c>
      <c r="Z807" s="389">
        <f t="shared" ref="Z807:Z829" si="809">(Y807*(V807-L807*24))/V807</f>
        <v>315</v>
      </c>
      <c r="AA807" s="389">
        <f t="shared" si="803"/>
        <v>100</v>
      </c>
      <c r="AB807" s="333"/>
      <c r="AC807" s="333"/>
      <c r="AD807" s="333"/>
      <c r="AE807" s="333"/>
      <c r="AF807" s="333"/>
      <c r="AG807" s="333"/>
      <c r="AH807" s="333"/>
      <c r="AI807" s="333"/>
      <c r="AJ807" s="333"/>
      <c r="AK807" s="333"/>
      <c r="AL807" s="333"/>
      <c r="AM807" s="333"/>
      <c r="AN807" s="333"/>
      <c r="AO807" s="333"/>
      <c r="AP807" s="333"/>
      <c r="AQ807" s="333"/>
      <c r="AR807" s="333"/>
    </row>
    <row r="808" spans="1:44" ht="30" customHeight="1">
      <c r="A808" s="369">
        <v>6</v>
      </c>
      <c r="B808" s="372" t="s">
        <v>273</v>
      </c>
      <c r="C808" s="506" t="s">
        <v>274</v>
      </c>
      <c r="D808" s="369">
        <v>315</v>
      </c>
      <c r="E808" s="380" t="s">
        <v>534</v>
      </c>
      <c r="F808" s="381" t="s">
        <v>48</v>
      </c>
      <c r="G808" s="449"/>
      <c r="H808" s="449"/>
      <c r="I808" s="507"/>
      <c r="J808" s="507"/>
      <c r="K808" s="507"/>
      <c r="L808" s="385">
        <f t="shared" si="804"/>
        <v>0</v>
      </c>
      <c r="M808" s="385">
        <f t="shared" si="805"/>
        <v>0</v>
      </c>
      <c r="N808" s="385">
        <f t="shared" si="806"/>
        <v>0</v>
      </c>
      <c r="O808" s="385">
        <f t="shared" si="807"/>
        <v>0</v>
      </c>
      <c r="P808" s="386"/>
      <c r="Q808" s="386"/>
      <c r="R808" s="386"/>
      <c r="S808" s="362"/>
      <c r="T808" s="471"/>
      <c r="U808" s="386"/>
      <c r="V808" s="389"/>
      <c r="W808" s="369"/>
      <c r="X808" s="379"/>
      <c r="Y808" s="390"/>
      <c r="Z808" s="389"/>
      <c r="AA808" s="389"/>
      <c r="AB808" s="333"/>
      <c r="AC808" s="333"/>
      <c r="AD808" s="333"/>
      <c r="AE808" s="333"/>
      <c r="AF808" s="333"/>
      <c r="AG808" s="333"/>
      <c r="AH808" s="333"/>
      <c r="AI808" s="333"/>
      <c r="AJ808" s="333"/>
      <c r="AK808" s="333"/>
      <c r="AL808" s="333"/>
      <c r="AM808" s="333"/>
      <c r="AN808" s="333"/>
      <c r="AO808" s="333"/>
      <c r="AP808" s="333"/>
      <c r="AQ808" s="333"/>
      <c r="AR808" s="333"/>
    </row>
    <row r="809" spans="1:44" s="404" customFormat="1" ht="30" customHeight="1">
      <c r="A809" s="398"/>
      <c r="B809" s="399"/>
      <c r="C809" s="400" t="s">
        <v>52</v>
      </c>
      <c r="D809" s="399"/>
      <c r="E809" s="380"/>
      <c r="F809" s="381" t="s">
        <v>48</v>
      </c>
      <c r="G809" s="401"/>
      <c r="H809" s="401"/>
      <c r="I809" s="381" t="s">
        <v>48</v>
      </c>
      <c r="J809" s="381" t="s">
        <v>48</v>
      </c>
      <c r="K809" s="381" t="s">
        <v>48</v>
      </c>
      <c r="L809" s="385">
        <f>SUM(L807:L808)</f>
        <v>0</v>
      </c>
      <c r="M809" s="385">
        <f>SUM(M807:M808)</f>
        <v>0</v>
      </c>
      <c r="N809" s="385">
        <f>SUM(N807:N808)</f>
        <v>0</v>
      </c>
      <c r="O809" s="385">
        <f>SUM(O807:O808)</f>
        <v>0</v>
      </c>
      <c r="P809" s="381"/>
      <c r="Q809" s="381"/>
      <c r="R809" s="381"/>
      <c r="S809" s="399"/>
      <c r="T809" s="415"/>
      <c r="U809" s="399"/>
      <c r="V809" s="389">
        <f t="shared" ref="V809" si="810">$AB$11-((N809*24))</f>
        <v>720</v>
      </c>
      <c r="W809" s="369">
        <v>315</v>
      </c>
      <c r="X809" s="379"/>
      <c r="Y809" s="390">
        <f t="shared" ref="Y809" si="811">W809</f>
        <v>315</v>
      </c>
      <c r="Z809" s="389">
        <f t="shared" ref="Z809" si="812">(Y809*(V809-L809*24))/V809</f>
        <v>315</v>
      </c>
      <c r="AA809" s="389">
        <f t="shared" ref="AA809" si="813">(Z809/Y809)*100</f>
        <v>100</v>
      </c>
      <c r="AB809" s="403"/>
    </row>
    <row r="810" spans="1:44" ht="30" customHeight="1">
      <c r="A810" s="369">
        <f>A808+1</f>
        <v>7</v>
      </c>
      <c r="B810" s="372" t="s">
        <v>275</v>
      </c>
      <c r="C810" s="506" t="s">
        <v>276</v>
      </c>
      <c r="D810" s="369">
        <v>315</v>
      </c>
      <c r="E810" s="380" t="s">
        <v>534</v>
      </c>
      <c r="F810" s="381" t="s">
        <v>48</v>
      </c>
      <c r="G810" s="392"/>
      <c r="H810" s="392"/>
      <c r="I810" s="507"/>
      <c r="J810" s="507"/>
      <c r="K810" s="507"/>
      <c r="L810" s="385">
        <f t="shared" ref="L810" si="814">IF(RIGHT(S810)="T",(+H810-G810),0)</f>
        <v>0</v>
      </c>
      <c r="M810" s="385">
        <f t="shared" ref="M810" si="815">IF(RIGHT(S810)="U",(+H810-G810),0)</f>
        <v>0</v>
      </c>
      <c r="N810" s="385">
        <f t="shared" ref="N810" si="816">IF(RIGHT(S810)="C",(+H810-G810),0)</f>
        <v>0</v>
      </c>
      <c r="O810" s="385">
        <f t="shared" ref="O810" si="817">IF(RIGHT(S810)="D",(+H810-G810),0)</f>
        <v>0</v>
      </c>
      <c r="P810" s="386"/>
      <c r="Q810" s="386"/>
      <c r="R810" s="386"/>
      <c r="S810" s="393"/>
      <c r="T810" s="394"/>
      <c r="U810" s="386"/>
      <c r="V810" s="389">
        <f t="shared" si="808"/>
        <v>720</v>
      </c>
      <c r="W810" s="369">
        <v>315</v>
      </c>
      <c r="X810" s="379"/>
      <c r="Y810" s="390">
        <f t="shared" si="759"/>
        <v>315</v>
      </c>
      <c r="Z810" s="389">
        <f t="shared" si="809"/>
        <v>315</v>
      </c>
      <c r="AA810" s="389">
        <f t="shared" si="803"/>
        <v>100</v>
      </c>
      <c r="AB810" s="333"/>
      <c r="AC810" s="333"/>
      <c r="AD810" s="333"/>
      <c r="AE810" s="333"/>
      <c r="AF810" s="333"/>
      <c r="AG810" s="333"/>
      <c r="AH810" s="333"/>
      <c r="AI810" s="333"/>
      <c r="AJ810" s="333"/>
      <c r="AK810" s="333"/>
      <c r="AL810" s="333"/>
      <c r="AM810" s="333"/>
      <c r="AN810" s="333"/>
      <c r="AO810" s="333"/>
      <c r="AP810" s="333"/>
      <c r="AQ810" s="333"/>
      <c r="AR810" s="333"/>
    </row>
    <row r="811" spans="1:44" ht="30" customHeight="1">
      <c r="A811" s="369"/>
      <c r="B811" s="372"/>
      <c r="C811" s="506"/>
      <c r="D811" s="369"/>
      <c r="E811" s="380"/>
      <c r="F811" s="381"/>
      <c r="G811" s="395"/>
      <c r="H811" s="395"/>
      <c r="I811" s="507"/>
      <c r="J811" s="507"/>
      <c r="K811" s="507"/>
      <c r="L811" s="385">
        <f t="shared" ref="L811" si="818">IF(RIGHT(S811)="T",(+H811-G811),0)</f>
        <v>0</v>
      </c>
      <c r="M811" s="385">
        <f t="shared" ref="M811" si="819">IF(RIGHT(S811)="U",(+H811-G811),0)</f>
        <v>0</v>
      </c>
      <c r="N811" s="385">
        <f t="shared" ref="N811" si="820">IF(RIGHT(S811)="C",(+H811-G811),0)</f>
        <v>0</v>
      </c>
      <c r="O811" s="385">
        <f t="shared" ref="O811" si="821">IF(RIGHT(S811)="D",(+H811-G811),0)</f>
        <v>0</v>
      </c>
      <c r="P811" s="386"/>
      <c r="Q811" s="386"/>
      <c r="R811" s="386"/>
      <c r="S811" s="396"/>
      <c r="T811" s="397"/>
      <c r="U811" s="386"/>
      <c r="V811" s="389"/>
      <c r="W811" s="369"/>
      <c r="X811" s="379"/>
      <c r="Y811" s="390"/>
      <c r="Z811" s="389"/>
      <c r="AA811" s="389"/>
      <c r="AB811" s="333"/>
      <c r="AC811" s="333"/>
      <c r="AD811" s="333"/>
      <c r="AE811" s="333"/>
      <c r="AF811" s="333"/>
      <c r="AG811" s="333"/>
      <c r="AH811" s="333"/>
      <c r="AI811" s="333"/>
      <c r="AJ811" s="333"/>
      <c r="AK811" s="333"/>
      <c r="AL811" s="333"/>
      <c r="AM811" s="333"/>
      <c r="AN811" s="333"/>
      <c r="AO811" s="333"/>
      <c r="AP811" s="333"/>
      <c r="AQ811" s="333"/>
      <c r="AR811" s="333"/>
    </row>
    <row r="812" spans="1:44" ht="30" customHeight="1">
      <c r="A812" s="369"/>
      <c r="B812" s="372"/>
      <c r="C812" s="400" t="s">
        <v>52</v>
      </c>
      <c r="D812" s="399"/>
      <c r="E812" s="380"/>
      <c r="F812" s="381" t="s">
        <v>48</v>
      </c>
      <c r="G812" s="401"/>
      <c r="H812" s="401"/>
      <c r="I812" s="381" t="s">
        <v>48</v>
      </c>
      <c r="J812" s="381" t="s">
        <v>48</v>
      </c>
      <c r="K812" s="384"/>
      <c r="L812" s="385">
        <f>SUM(L810:L811)</f>
        <v>0</v>
      </c>
      <c r="M812" s="385">
        <f t="shared" ref="M812:O812" si="822">SUM(M810:M811)</f>
        <v>0</v>
      </c>
      <c r="N812" s="385">
        <f t="shared" si="822"/>
        <v>0</v>
      </c>
      <c r="O812" s="385">
        <f t="shared" si="822"/>
        <v>0</v>
      </c>
      <c r="P812" s="381"/>
      <c r="Q812" s="381"/>
      <c r="R812" s="381"/>
      <c r="S812" s="399"/>
      <c r="T812" s="415"/>
      <c r="U812" s="399"/>
      <c r="V812" s="389">
        <f t="shared" ref="V812" si="823">$AB$11-((N812*24))</f>
        <v>720</v>
      </c>
      <c r="W812" s="369">
        <v>1500</v>
      </c>
      <c r="X812" s="379"/>
      <c r="Y812" s="390">
        <f>W812</f>
        <v>1500</v>
      </c>
      <c r="Z812" s="389">
        <f>(Y812*(V812-L812*24))/V812</f>
        <v>1500</v>
      </c>
      <c r="AA812" s="389">
        <f>(Z812/Y812)*100</f>
        <v>100</v>
      </c>
      <c r="AB812" s="333"/>
      <c r="AC812" s="333"/>
      <c r="AD812" s="333"/>
      <c r="AE812" s="333"/>
      <c r="AF812" s="333"/>
      <c r="AG812" s="333"/>
      <c r="AH812" s="333"/>
      <c r="AI812" s="333"/>
      <c r="AJ812" s="333"/>
      <c r="AK812" s="333"/>
      <c r="AL812" s="333"/>
      <c r="AM812" s="333"/>
      <c r="AN812" s="333"/>
      <c r="AO812" s="333"/>
      <c r="AP812" s="333"/>
      <c r="AQ812" s="333"/>
      <c r="AR812" s="333"/>
    </row>
    <row r="813" spans="1:44" ht="30" customHeight="1">
      <c r="A813" s="369">
        <v>8</v>
      </c>
      <c r="B813" s="372" t="s">
        <v>277</v>
      </c>
      <c r="C813" s="506" t="s">
        <v>278</v>
      </c>
      <c r="D813" s="369">
        <v>315</v>
      </c>
      <c r="E813" s="380" t="s">
        <v>534</v>
      </c>
      <c r="F813" s="381" t="s">
        <v>48</v>
      </c>
      <c r="G813" s="324"/>
      <c r="H813" s="324"/>
      <c r="I813" s="507"/>
      <c r="J813" s="507"/>
      <c r="K813" s="507"/>
      <c r="L813" s="385">
        <f t="shared" ref="L813:L814" si="824">IF(RIGHT(S813)="T",(+H813-G813),0)</f>
        <v>0</v>
      </c>
      <c r="M813" s="385">
        <f t="shared" ref="M813:M814" si="825">IF(RIGHT(S813)="U",(+H813-G813),0)</f>
        <v>0</v>
      </c>
      <c r="N813" s="385">
        <f t="shared" ref="N813:N814" si="826">IF(RIGHT(S813)="C",(+H813-G813),0)</f>
        <v>0</v>
      </c>
      <c r="O813" s="385">
        <f t="shared" ref="O813:O814" si="827">IF(RIGHT(S813)="D",(+H813-G813),0)</f>
        <v>0</v>
      </c>
      <c r="P813" s="386"/>
      <c r="Q813" s="386"/>
      <c r="R813" s="386"/>
      <c r="S813" s="386"/>
      <c r="T813" s="477"/>
      <c r="U813" s="386"/>
      <c r="V813" s="389">
        <f t="shared" si="808"/>
        <v>720</v>
      </c>
      <c r="W813" s="369">
        <v>315</v>
      </c>
      <c r="X813" s="379"/>
      <c r="Y813" s="390">
        <f t="shared" si="759"/>
        <v>315</v>
      </c>
      <c r="Z813" s="389">
        <f t="shared" si="809"/>
        <v>315</v>
      </c>
      <c r="AA813" s="389">
        <f t="shared" si="803"/>
        <v>100</v>
      </c>
      <c r="AF813" s="333"/>
      <c r="AG813" s="333"/>
      <c r="AH813" s="333"/>
      <c r="AI813" s="333"/>
      <c r="AJ813" s="333"/>
      <c r="AK813" s="333"/>
      <c r="AL813" s="333"/>
      <c r="AM813" s="333"/>
      <c r="AN813" s="333"/>
      <c r="AO813" s="333"/>
      <c r="AP813" s="333"/>
      <c r="AQ813" s="333"/>
      <c r="AR813" s="333"/>
    </row>
    <row r="814" spans="1:44" ht="30" customHeight="1">
      <c r="A814" s="369">
        <v>9</v>
      </c>
      <c r="B814" s="372" t="s">
        <v>279</v>
      </c>
      <c r="C814" s="506" t="s">
        <v>280</v>
      </c>
      <c r="D814" s="369">
        <v>315</v>
      </c>
      <c r="E814" s="380" t="s">
        <v>534</v>
      </c>
      <c r="F814" s="381" t="s">
        <v>48</v>
      </c>
      <c r="G814" s="444"/>
      <c r="H814" s="444"/>
      <c r="I814" s="507"/>
      <c r="J814" s="507"/>
      <c r="K814" s="507"/>
      <c r="L814" s="385">
        <f t="shared" si="824"/>
        <v>0</v>
      </c>
      <c r="M814" s="385">
        <f t="shared" si="825"/>
        <v>0</v>
      </c>
      <c r="N814" s="385">
        <f t="shared" si="826"/>
        <v>0</v>
      </c>
      <c r="O814" s="385">
        <f t="shared" si="827"/>
        <v>0</v>
      </c>
      <c r="P814" s="386"/>
      <c r="Q814" s="386"/>
      <c r="R814" s="386"/>
      <c r="S814" s="550"/>
      <c r="T814" s="551"/>
      <c r="U814" s="386"/>
      <c r="V814" s="389"/>
      <c r="W814" s="369"/>
      <c r="X814" s="379"/>
      <c r="Y814" s="390"/>
      <c r="Z814" s="389"/>
      <c r="AA814" s="389"/>
      <c r="AF814" s="333"/>
      <c r="AG814" s="333"/>
      <c r="AH814" s="333"/>
      <c r="AI814" s="333"/>
      <c r="AJ814" s="333"/>
      <c r="AK814" s="333"/>
      <c r="AL814" s="333"/>
      <c r="AM814" s="333"/>
      <c r="AN814" s="333"/>
      <c r="AO814" s="333"/>
      <c r="AP814" s="333"/>
      <c r="AQ814" s="333"/>
      <c r="AR814" s="333"/>
    </row>
    <row r="815" spans="1:44" s="404" customFormat="1" ht="30" customHeight="1">
      <c r="A815" s="398"/>
      <c r="B815" s="399"/>
      <c r="C815" s="400" t="s">
        <v>52</v>
      </c>
      <c r="D815" s="399"/>
      <c r="E815" s="380"/>
      <c r="F815" s="381" t="s">
        <v>48</v>
      </c>
      <c r="G815" s="401"/>
      <c r="H815" s="401"/>
      <c r="I815" s="381" t="s">
        <v>48</v>
      </c>
      <c r="J815" s="381" t="s">
        <v>48</v>
      </c>
      <c r="K815" s="381" t="s">
        <v>48</v>
      </c>
      <c r="L815" s="385">
        <f>SUM(L814:L814)</f>
        <v>0</v>
      </c>
      <c r="M815" s="385">
        <f t="shared" ref="M815:O817" si="828">SUM(M814:M814)</f>
        <v>0</v>
      </c>
      <c r="N815" s="385">
        <f t="shared" si="828"/>
        <v>0</v>
      </c>
      <c r="O815" s="385">
        <f t="shared" si="828"/>
        <v>0</v>
      </c>
      <c r="P815" s="381"/>
      <c r="Q815" s="381"/>
      <c r="R815" s="381"/>
      <c r="S815" s="399"/>
      <c r="T815" s="415"/>
      <c r="U815" s="399"/>
      <c r="V815" s="389">
        <f t="shared" ref="V815" si="829">$AB$11-((N815*24))</f>
        <v>720</v>
      </c>
      <c r="W815" s="369">
        <v>315</v>
      </c>
      <c r="X815" s="379"/>
      <c r="Y815" s="390">
        <f t="shared" ref="Y815" si="830">W815</f>
        <v>315</v>
      </c>
      <c r="Z815" s="389">
        <f t="shared" ref="Z815" si="831">(Y815*(V815-L815*24))/V815</f>
        <v>315</v>
      </c>
      <c r="AA815" s="389">
        <f t="shared" ref="AA815" si="832">(Z815/Y815)*100</f>
        <v>100</v>
      </c>
      <c r="AB815" s="403"/>
    </row>
    <row r="816" spans="1:44" ht="30" customHeight="1">
      <c r="A816" s="369">
        <v>10</v>
      </c>
      <c r="B816" s="372" t="s">
        <v>281</v>
      </c>
      <c r="C816" s="506" t="s">
        <v>282</v>
      </c>
      <c r="D816" s="369">
        <v>315</v>
      </c>
      <c r="E816" s="380" t="s">
        <v>534</v>
      </c>
      <c r="F816" s="381" t="s">
        <v>48</v>
      </c>
      <c r="G816" s="395"/>
      <c r="H816" s="395"/>
      <c r="I816" s="507"/>
      <c r="J816" s="507"/>
      <c r="K816" s="507"/>
      <c r="L816" s="385">
        <f t="shared" ref="L816" si="833">IF(RIGHT(S816)="T",(+H816-G816),0)</f>
        <v>0</v>
      </c>
      <c r="M816" s="385">
        <f t="shared" ref="M816" si="834">IF(RIGHT(S816)="U",(+H816-G816),0)</f>
        <v>0</v>
      </c>
      <c r="N816" s="385">
        <f t="shared" ref="N816" si="835">IF(RIGHT(S816)="C",(+H816-G816),0)</f>
        <v>0</v>
      </c>
      <c r="O816" s="385">
        <f t="shared" ref="O816" si="836">IF(RIGHT(S816)="D",(+H816-G816),0)</f>
        <v>0</v>
      </c>
      <c r="P816" s="386"/>
      <c r="Q816" s="386"/>
      <c r="R816" s="386"/>
      <c r="S816" s="396"/>
      <c r="T816" s="397"/>
      <c r="U816" s="386"/>
      <c r="V816" s="389"/>
      <c r="W816" s="369"/>
      <c r="X816" s="379"/>
      <c r="Y816" s="390"/>
      <c r="Z816" s="389"/>
      <c r="AA816" s="389"/>
      <c r="AF816" s="333"/>
      <c r="AG816" s="333"/>
      <c r="AH816" s="333"/>
      <c r="AI816" s="333"/>
      <c r="AJ816" s="333"/>
      <c r="AK816" s="333"/>
      <c r="AL816" s="333"/>
      <c r="AM816" s="333"/>
      <c r="AN816" s="333"/>
      <c r="AO816" s="333"/>
      <c r="AP816" s="333"/>
      <c r="AQ816" s="333"/>
      <c r="AR816" s="333"/>
    </row>
    <row r="817" spans="1:44" s="404" customFormat="1" ht="30" customHeight="1">
      <c r="A817" s="398"/>
      <c r="B817" s="399"/>
      <c r="C817" s="400" t="s">
        <v>52</v>
      </c>
      <c r="D817" s="399"/>
      <c r="E817" s="380"/>
      <c r="F817" s="381" t="s">
        <v>48</v>
      </c>
      <c r="G817" s="401"/>
      <c r="H817" s="401"/>
      <c r="I817" s="381" t="s">
        <v>48</v>
      </c>
      <c r="J817" s="381" t="s">
        <v>48</v>
      </c>
      <c r="K817" s="381" t="s">
        <v>48</v>
      </c>
      <c r="L817" s="385">
        <f>SUM(L816:L816)</f>
        <v>0</v>
      </c>
      <c r="M817" s="385">
        <f t="shared" si="828"/>
        <v>0</v>
      </c>
      <c r="N817" s="385">
        <f t="shared" si="828"/>
        <v>0</v>
      </c>
      <c r="O817" s="385">
        <f t="shared" si="828"/>
        <v>0</v>
      </c>
      <c r="P817" s="381"/>
      <c r="Q817" s="381"/>
      <c r="R817" s="381"/>
      <c r="S817" s="399"/>
      <c r="T817" s="415"/>
      <c r="U817" s="399"/>
      <c r="V817" s="389">
        <f t="shared" ref="V817" si="837">$AB$11-((N817*24))</f>
        <v>720</v>
      </c>
      <c r="W817" s="369">
        <v>315</v>
      </c>
      <c r="X817" s="379"/>
      <c r="Y817" s="390">
        <f t="shared" ref="Y817" si="838">W817</f>
        <v>315</v>
      </c>
      <c r="Z817" s="389">
        <f t="shared" ref="Z817" si="839">(Y817*(V817-L817*24))/V817</f>
        <v>315</v>
      </c>
      <c r="AA817" s="389">
        <f t="shared" ref="AA817" si="840">(Z817/Y817)*100</f>
        <v>100</v>
      </c>
      <c r="AB817" s="403"/>
    </row>
    <row r="818" spans="1:44" ht="30" customHeight="1">
      <c r="A818" s="369">
        <v>11</v>
      </c>
      <c r="B818" s="372" t="s">
        <v>283</v>
      </c>
      <c r="C818" s="506" t="s">
        <v>284</v>
      </c>
      <c r="D818" s="369">
        <v>315</v>
      </c>
      <c r="E818" s="380" t="s">
        <v>534</v>
      </c>
      <c r="F818" s="381" t="s">
        <v>48</v>
      </c>
      <c r="G818" s="121">
        <v>43220.106249999997</v>
      </c>
      <c r="H818" s="121">
        <v>43221</v>
      </c>
      <c r="I818" s="507"/>
      <c r="J818" s="507"/>
      <c r="K818" s="507"/>
      <c r="L818" s="385">
        <f>IF(RIGHT(S818)="T",(+H818-G818),0)</f>
        <v>0.89375000000291038</v>
      </c>
      <c r="M818" s="385">
        <f>IF(RIGHT(S818)="U",(+H818-G818),0)</f>
        <v>0</v>
      </c>
      <c r="N818" s="385">
        <f>IF(RIGHT(S818)="C",(+H818-G818),0)</f>
        <v>0</v>
      </c>
      <c r="O818" s="385">
        <f>IF(RIGHT(S818)="D",(+H818-G818),0)</f>
        <v>0</v>
      </c>
      <c r="P818" s="386"/>
      <c r="Q818" s="386"/>
      <c r="R818" s="386"/>
      <c r="S818" s="121" t="s">
        <v>1215</v>
      </c>
      <c r="T818" s="11" t="s">
        <v>1386</v>
      </c>
      <c r="U818" s="386"/>
      <c r="V818" s="389"/>
      <c r="W818" s="369"/>
      <c r="X818" s="379"/>
      <c r="Y818" s="390"/>
      <c r="Z818" s="389"/>
      <c r="AA818" s="389"/>
      <c r="AF818" s="333"/>
      <c r="AG818" s="333"/>
      <c r="AH818" s="333"/>
      <c r="AI818" s="333"/>
      <c r="AJ818" s="333"/>
      <c r="AK818" s="333"/>
      <c r="AL818" s="333"/>
      <c r="AM818" s="333"/>
      <c r="AN818" s="333"/>
      <c r="AO818" s="333"/>
      <c r="AP818" s="333"/>
      <c r="AQ818" s="333"/>
      <c r="AR818" s="333"/>
    </row>
    <row r="819" spans="1:44" ht="30" customHeight="1">
      <c r="A819" s="398"/>
      <c r="B819" s="399"/>
      <c r="C819" s="400" t="s">
        <v>52</v>
      </c>
      <c r="D819" s="399"/>
      <c r="E819" s="380"/>
      <c r="F819" s="381" t="s">
        <v>48</v>
      </c>
      <c r="G819" s="401"/>
      <c r="H819" s="401"/>
      <c r="I819" s="381" t="s">
        <v>48</v>
      </c>
      <c r="J819" s="381" t="s">
        <v>48</v>
      </c>
      <c r="K819" s="381" t="s">
        <v>48</v>
      </c>
      <c r="L819" s="385">
        <f>SUM(L818:L818)</f>
        <v>0.89375000000291038</v>
      </c>
      <c r="M819" s="385">
        <f t="shared" ref="M819:O821" si="841">SUM(M818:M818)</f>
        <v>0</v>
      </c>
      <c r="N819" s="385">
        <f t="shared" si="841"/>
        <v>0</v>
      </c>
      <c r="O819" s="385">
        <f t="shared" si="841"/>
        <v>0</v>
      </c>
      <c r="P819" s="381"/>
      <c r="Q819" s="381"/>
      <c r="R819" s="381"/>
      <c r="S819" s="399"/>
      <c r="T819" s="415"/>
      <c r="U819" s="399"/>
      <c r="V819" s="389">
        <f t="shared" ref="V819" si="842">$AB$11-((N819*24))</f>
        <v>720</v>
      </c>
      <c r="W819" s="369">
        <v>315</v>
      </c>
      <c r="X819" s="379"/>
      <c r="Y819" s="390">
        <f t="shared" ref="Y819" si="843">W819</f>
        <v>315</v>
      </c>
      <c r="Z819" s="389">
        <f t="shared" ref="Z819" si="844">(Y819*(V819-L819*24))/V819</f>
        <v>305.61562499996944</v>
      </c>
      <c r="AA819" s="389">
        <f t="shared" ref="AA819" si="845">(Z819/Y819)*100</f>
        <v>97.020833333323637</v>
      </c>
      <c r="AF819" s="333"/>
      <c r="AG819" s="333"/>
      <c r="AH819" s="333"/>
      <c r="AI819" s="333"/>
      <c r="AJ819" s="333"/>
      <c r="AK819" s="333"/>
      <c r="AL819" s="333"/>
      <c r="AM819" s="333"/>
      <c r="AN819" s="333"/>
      <c r="AO819" s="333"/>
      <c r="AP819" s="333"/>
      <c r="AQ819" s="333"/>
      <c r="AR819" s="333"/>
    </row>
    <row r="820" spans="1:44" ht="30" customHeight="1">
      <c r="A820" s="369">
        <v>12</v>
      </c>
      <c r="B820" s="372" t="s">
        <v>285</v>
      </c>
      <c r="C820" s="506" t="s">
        <v>286</v>
      </c>
      <c r="D820" s="369">
        <v>500</v>
      </c>
      <c r="E820" s="380" t="s">
        <v>534</v>
      </c>
      <c r="F820" s="381" t="s">
        <v>48</v>
      </c>
      <c r="G820" s="392"/>
      <c r="H820" s="458"/>
      <c r="I820" s="507"/>
      <c r="J820" s="507"/>
      <c r="K820" s="507"/>
      <c r="L820" s="385">
        <f>IF(RIGHT(S820)="T",(+H820-G820),0)</f>
        <v>0</v>
      </c>
      <c r="M820" s="385">
        <f>IF(RIGHT(S820)="U",(+H820-G820),0)</f>
        <v>0</v>
      </c>
      <c r="N820" s="385">
        <f>IF(RIGHT(S820)="C",(+H820-G820),0)</f>
        <v>0</v>
      </c>
      <c r="O820" s="385">
        <f>IF(RIGHT(S820)="D",(+H820-G820),0)</f>
        <v>0</v>
      </c>
      <c r="P820" s="386"/>
      <c r="Q820" s="386"/>
      <c r="R820" s="386"/>
      <c r="S820" s="393"/>
      <c r="T820" s="394"/>
      <c r="U820" s="386"/>
      <c r="V820" s="389"/>
      <c r="W820" s="369"/>
      <c r="X820" s="379"/>
      <c r="Y820" s="390"/>
      <c r="Z820" s="389"/>
      <c r="AA820" s="389"/>
      <c r="AF820" s="333"/>
      <c r="AG820" s="333"/>
      <c r="AH820" s="333"/>
      <c r="AI820" s="333"/>
      <c r="AJ820" s="333"/>
      <c r="AK820" s="333"/>
      <c r="AL820" s="333"/>
      <c r="AM820" s="333"/>
      <c r="AN820" s="333"/>
      <c r="AO820" s="333"/>
      <c r="AP820" s="333"/>
      <c r="AQ820" s="333"/>
      <c r="AR820" s="333"/>
    </row>
    <row r="821" spans="1:44" ht="30" customHeight="1">
      <c r="A821" s="398"/>
      <c r="B821" s="399"/>
      <c r="C821" s="400" t="s">
        <v>52</v>
      </c>
      <c r="D821" s="399"/>
      <c r="E821" s="380"/>
      <c r="F821" s="381" t="s">
        <v>48</v>
      </c>
      <c r="G821" s="401"/>
      <c r="H821" s="401"/>
      <c r="I821" s="381" t="s">
        <v>48</v>
      </c>
      <c r="J821" s="381" t="s">
        <v>48</v>
      </c>
      <c r="K821" s="381" t="s">
        <v>48</v>
      </c>
      <c r="L821" s="385">
        <f>SUM(L820:L820)</f>
        <v>0</v>
      </c>
      <c r="M821" s="385">
        <f t="shared" si="841"/>
        <v>0</v>
      </c>
      <c r="N821" s="385">
        <f t="shared" si="841"/>
        <v>0</v>
      </c>
      <c r="O821" s="385">
        <f t="shared" si="841"/>
        <v>0</v>
      </c>
      <c r="P821" s="381"/>
      <c r="Q821" s="381"/>
      <c r="R821" s="381"/>
      <c r="S821" s="399"/>
      <c r="T821" s="415"/>
      <c r="U821" s="399"/>
      <c r="V821" s="389">
        <f t="shared" ref="V821" si="846">$AB$11-((N821*24))</f>
        <v>720</v>
      </c>
      <c r="W821" s="369">
        <v>500</v>
      </c>
      <c r="X821" s="379"/>
      <c r="Y821" s="390">
        <f t="shared" ref="Y821" si="847">W821</f>
        <v>500</v>
      </c>
      <c r="Z821" s="389">
        <f t="shared" ref="Z821" si="848">(Y821*(V821-L821*24))/V821</f>
        <v>500</v>
      </c>
      <c r="AA821" s="389">
        <f t="shared" ref="AA821" si="849">(Z821/Y821)*100</f>
        <v>100</v>
      </c>
      <c r="AF821" s="333"/>
      <c r="AG821" s="333"/>
      <c r="AH821" s="333"/>
      <c r="AI821" s="333"/>
      <c r="AJ821" s="333"/>
      <c r="AK821" s="333"/>
      <c r="AL821" s="333"/>
      <c r="AM821" s="333"/>
      <c r="AN821" s="333"/>
      <c r="AO821" s="333"/>
      <c r="AP821" s="333"/>
      <c r="AQ821" s="333"/>
      <c r="AR821" s="333"/>
    </row>
    <row r="822" spans="1:44" ht="30" customHeight="1">
      <c r="A822" s="369">
        <v>13</v>
      </c>
      <c r="B822" s="372" t="s">
        <v>288</v>
      </c>
      <c r="C822" s="506" t="s">
        <v>289</v>
      </c>
      <c r="D822" s="369">
        <v>315</v>
      </c>
      <c r="E822" s="380" t="s">
        <v>534</v>
      </c>
      <c r="F822" s="381" t="s">
        <v>48</v>
      </c>
      <c r="G822" s="392"/>
      <c r="H822" s="392"/>
      <c r="I822" s="507"/>
      <c r="J822" s="507"/>
      <c r="K822" s="507"/>
      <c r="L822" s="385">
        <f>IF(RIGHT(S822)="T",(+H822-G822),0)</f>
        <v>0</v>
      </c>
      <c r="M822" s="385">
        <f>IF(RIGHT(S822)="U",(+H822-G822),0)</f>
        <v>0</v>
      </c>
      <c r="N822" s="385">
        <f>IF(RIGHT(S822)="C",(+H822-G822),0)</f>
        <v>0</v>
      </c>
      <c r="O822" s="385">
        <f>IF(RIGHT(S822)="D",(+H822-G822),0)</f>
        <v>0</v>
      </c>
      <c r="P822" s="386"/>
      <c r="Q822" s="386"/>
      <c r="R822" s="386"/>
      <c r="S822" s="393"/>
      <c r="T822" s="407"/>
      <c r="U822" s="386"/>
      <c r="V822" s="389"/>
      <c r="W822" s="369"/>
      <c r="X822" s="379"/>
      <c r="Y822" s="390"/>
      <c r="Z822" s="389"/>
      <c r="AA822" s="389"/>
      <c r="AF822" s="333"/>
      <c r="AG822" s="333"/>
      <c r="AH822" s="333"/>
      <c r="AI822" s="333"/>
      <c r="AJ822" s="333"/>
      <c r="AK822" s="333"/>
      <c r="AL822" s="333"/>
      <c r="AM822" s="333"/>
      <c r="AN822" s="333"/>
      <c r="AO822" s="333"/>
      <c r="AP822" s="333"/>
      <c r="AQ822" s="333"/>
      <c r="AR822" s="333"/>
    </row>
    <row r="823" spans="1:44" ht="30" customHeight="1">
      <c r="A823" s="398"/>
      <c r="B823" s="399"/>
      <c r="C823" s="400" t="s">
        <v>52</v>
      </c>
      <c r="D823" s="399"/>
      <c r="E823" s="380"/>
      <c r="F823" s="381" t="s">
        <v>48</v>
      </c>
      <c r="G823" s="401"/>
      <c r="H823" s="401"/>
      <c r="I823" s="381" t="s">
        <v>48</v>
      </c>
      <c r="J823" s="381" t="s">
        <v>48</v>
      </c>
      <c r="K823" s="381" t="s">
        <v>48</v>
      </c>
      <c r="L823" s="385">
        <f>SUM(L822:L822)</f>
        <v>0</v>
      </c>
      <c r="M823" s="385">
        <f>SUM(M822:M822)</f>
        <v>0</v>
      </c>
      <c r="N823" s="385">
        <f>SUM(N822:N822)</f>
        <v>0</v>
      </c>
      <c r="O823" s="385">
        <f>SUM(O822:O822)</f>
        <v>0</v>
      </c>
      <c r="P823" s="381"/>
      <c r="Q823" s="381"/>
      <c r="R823" s="381"/>
      <c r="S823" s="399"/>
      <c r="T823" s="415"/>
      <c r="U823" s="386"/>
      <c r="V823" s="389">
        <f t="shared" ref="V823" si="850">$AB$11-((N823*24))</f>
        <v>720</v>
      </c>
      <c r="W823" s="369">
        <v>315</v>
      </c>
      <c r="X823" s="379"/>
      <c r="Y823" s="390">
        <f t="shared" ref="Y823" si="851">W823</f>
        <v>315</v>
      </c>
      <c r="Z823" s="389">
        <f t="shared" ref="Z823" si="852">(Y823*(V823-L823*24))/V823</f>
        <v>315</v>
      </c>
      <c r="AA823" s="389">
        <f t="shared" ref="AA823" si="853">(Z823/Y823)*100</f>
        <v>100</v>
      </c>
      <c r="AF823" s="333"/>
      <c r="AG823" s="333"/>
      <c r="AH823" s="333"/>
      <c r="AI823" s="333"/>
      <c r="AJ823" s="333"/>
      <c r="AK823" s="333"/>
      <c r="AL823" s="333"/>
      <c r="AM823" s="333"/>
      <c r="AN823" s="333"/>
      <c r="AO823" s="333"/>
      <c r="AP823" s="333"/>
      <c r="AQ823" s="333"/>
      <c r="AR823" s="333"/>
    </row>
    <row r="824" spans="1:44" ht="30" customHeight="1">
      <c r="A824" s="369">
        <v>14</v>
      </c>
      <c r="B824" s="372" t="s">
        <v>290</v>
      </c>
      <c r="C824" s="506" t="s">
        <v>291</v>
      </c>
      <c r="D824" s="369">
        <v>315</v>
      </c>
      <c r="E824" s="380" t="s">
        <v>534</v>
      </c>
      <c r="F824" s="381" t="s">
        <v>48</v>
      </c>
      <c r="G824" s="392"/>
      <c r="H824" s="392"/>
      <c r="I824" s="507"/>
      <c r="J824" s="507"/>
      <c r="K824" s="507"/>
      <c r="L824" s="385">
        <f>IF(RIGHT(S824)="T",(+H824-G824),0)</f>
        <v>0</v>
      </c>
      <c r="M824" s="385">
        <f>IF(RIGHT(S824)="U",(+H824-G824),0)</f>
        <v>0</v>
      </c>
      <c r="N824" s="385">
        <f>IF(RIGHT(S824)="C",(+H824-G824),0)</f>
        <v>0</v>
      </c>
      <c r="O824" s="385">
        <f>IF(RIGHT(S824)="D",(+H824-G824),0)</f>
        <v>0</v>
      </c>
      <c r="P824" s="386"/>
      <c r="Q824" s="386"/>
      <c r="R824" s="386"/>
      <c r="S824" s="393"/>
      <c r="T824" s="407"/>
      <c r="U824" s="386"/>
      <c r="V824" s="389"/>
      <c r="W824" s="369"/>
      <c r="X824" s="379"/>
      <c r="Y824" s="390"/>
      <c r="Z824" s="389"/>
      <c r="AA824" s="389"/>
      <c r="AF824" s="333"/>
      <c r="AG824" s="333"/>
      <c r="AH824" s="333"/>
      <c r="AI824" s="333"/>
      <c r="AJ824" s="333"/>
      <c r="AK824" s="333"/>
      <c r="AL824" s="333"/>
      <c r="AM824" s="333"/>
      <c r="AN824" s="333"/>
      <c r="AO824" s="333"/>
      <c r="AP824" s="333"/>
      <c r="AQ824" s="333"/>
      <c r="AR824" s="333"/>
    </row>
    <row r="825" spans="1:44" ht="30" customHeight="1">
      <c r="A825" s="398"/>
      <c r="B825" s="399"/>
      <c r="C825" s="400" t="s">
        <v>52</v>
      </c>
      <c r="D825" s="399"/>
      <c r="E825" s="380"/>
      <c r="F825" s="381" t="s">
        <v>48</v>
      </c>
      <c r="G825" s="401"/>
      <c r="H825" s="401"/>
      <c r="I825" s="381" t="s">
        <v>48</v>
      </c>
      <c r="J825" s="381" t="s">
        <v>48</v>
      </c>
      <c r="K825" s="381" t="s">
        <v>48</v>
      </c>
      <c r="L825" s="385">
        <f>SUM(L824:L824)</f>
        <v>0</v>
      </c>
      <c r="M825" s="385">
        <f>SUM(M823:M824)</f>
        <v>0</v>
      </c>
      <c r="N825" s="385">
        <f>SUM(N823:N824)</f>
        <v>0</v>
      </c>
      <c r="O825" s="385">
        <f>SUM(O823:O824)</f>
        <v>0</v>
      </c>
      <c r="P825" s="381"/>
      <c r="Q825" s="381"/>
      <c r="R825" s="381"/>
      <c r="S825" s="399"/>
      <c r="T825" s="477"/>
      <c r="U825" s="386"/>
      <c r="V825" s="389">
        <f t="shared" ref="V825" si="854">$AB$11-((N825*24))</f>
        <v>720</v>
      </c>
      <c r="W825" s="369">
        <v>315</v>
      </c>
      <c r="X825" s="379"/>
      <c r="Y825" s="390">
        <f t="shared" ref="Y825" si="855">W825</f>
        <v>315</v>
      </c>
      <c r="Z825" s="389">
        <f t="shared" ref="Z825" si="856">(Y825*(V825-L825*24))/V825</f>
        <v>315</v>
      </c>
      <c r="AA825" s="389">
        <f t="shared" ref="AA825" si="857">(Z825/Y825)*100</f>
        <v>100</v>
      </c>
      <c r="AF825" s="333"/>
      <c r="AG825" s="333"/>
      <c r="AH825" s="333"/>
      <c r="AI825" s="333"/>
      <c r="AJ825" s="333"/>
      <c r="AK825" s="333"/>
      <c r="AL825" s="333"/>
      <c r="AM825" s="333"/>
      <c r="AN825" s="333"/>
      <c r="AO825" s="333"/>
      <c r="AP825" s="333"/>
      <c r="AQ825" s="333"/>
      <c r="AR825" s="333"/>
    </row>
    <row r="826" spans="1:44" ht="30" customHeight="1">
      <c r="A826" s="369">
        <v>15</v>
      </c>
      <c r="B826" s="372" t="s">
        <v>450</v>
      </c>
      <c r="C826" s="506" t="s">
        <v>451</v>
      </c>
      <c r="D826" s="369">
        <v>500</v>
      </c>
      <c r="E826" s="380" t="s">
        <v>534</v>
      </c>
      <c r="F826" s="381"/>
      <c r="G826" s="408"/>
      <c r="H826" s="408"/>
      <c r="I826" s="507"/>
      <c r="J826" s="507"/>
      <c r="K826" s="507"/>
      <c r="L826" s="537">
        <v>0</v>
      </c>
      <c r="M826" s="537">
        <v>0</v>
      </c>
      <c r="N826" s="537">
        <v>0</v>
      </c>
      <c r="O826" s="537">
        <v>0</v>
      </c>
      <c r="P826" s="386"/>
      <c r="Q826" s="386"/>
      <c r="R826" s="386"/>
      <c r="S826" s="409"/>
      <c r="T826" s="410"/>
      <c r="U826" s="386"/>
      <c r="V826" s="389">
        <f t="shared" si="808"/>
        <v>720</v>
      </c>
      <c r="W826" s="369">
        <v>500</v>
      </c>
      <c r="X826" s="379"/>
      <c r="Y826" s="390">
        <f t="shared" ref="Y826:Y842" si="858">W826</f>
        <v>500</v>
      </c>
      <c r="Z826" s="389">
        <f>(Y826*(V826-L826*24))/V826</f>
        <v>500</v>
      </c>
      <c r="AA826" s="389">
        <f t="shared" si="803"/>
        <v>100</v>
      </c>
      <c r="AF826" s="333"/>
      <c r="AG826" s="333"/>
      <c r="AH826" s="333"/>
      <c r="AI826" s="333"/>
      <c r="AJ826" s="333"/>
      <c r="AK826" s="333"/>
      <c r="AL826" s="333"/>
      <c r="AM826" s="333"/>
      <c r="AN826" s="333"/>
      <c r="AO826" s="333"/>
      <c r="AP826" s="333"/>
      <c r="AQ826" s="333"/>
      <c r="AR826" s="333"/>
    </row>
    <row r="827" spans="1:44" ht="30" customHeight="1">
      <c r="A827" s="369">
        <v>16</v>
      </c>
      <c r="B827" s="372" t="s">
        <v>452</v>
      </c>
      <c r="C827" s="506" t="s">
        <v>453</v>
      </c>
      <c r="D827" s="369">
        <v>500</v>
      </c>
      <c r="E827" s="380" t="s">
        <v>534</v>
      </c>
      <c r="F827" s="381"/>
      <c r="G827" s="324"/>
      <c r="H827" s="324"/>
      <c r="I827" s="507"/>
      <c r="J827" s="507"/>
      <c r="K827" s="507"/>
      <c r="L827" s="537">
        <v>0</v>
      </c>
      <c r="M827" s="537">
        <v>0</v>
      </c>
      <c r="N827" s="537">
        <v>0</v>
      </c>
      <c r="O827" s="537">
        <v>0</v>
      </c>
      <c r="P827" s="386"/>
      <c r="Q827" s="386"/>
      <c r="R827" s="386"/>
      <c r="S827" s="386"/>
      <c r="T827" s="477"/>
      <c r="U827" s="386"/>
      <c r="V827" s="389">
        <f t="shared" si="808"/>
        <v>720</v>
      </c>
      <c r="W827" s="369">
        <v>500</v>
      </c>
      <c r="X827" s="379"/>
      <c r="Y827" s="390">
        <f t="shared" si="858"/>
        <v>500</v>
      </c>
      <c r="Z827" s="389">
        <f>(Y827*(V827-L827*24))/V827</f>
        <v>500</v>
      </c>
      <c r="AA827" s="389">
        <f t="shared" si="803"/>
        <v>100</v>
      </c>
      <c r="AF827" s="333"/>
      <c r="AG827" s="333"/>
      <c r="AH827" s="333"/>
      <c r="AI827" s="333"/>
      <c r="AJ827" s="333"/>
      <c r="AK827" s="333"/>
      <c r="AL827" s="333"/>
      <c r="AM827" s="333"/>
      <c r="AN827" s="333"/>
      <c r="AO827" s="333"/>
      <c r="AP827" s="333"/>
      <c r="AQ827" s="333"/>
      <c r="AR827" s="333"/>
    </row>
    <row r="828" spans="1:44" ht="30" customHeight="1">
      <c r="A828" s="369">
        <v>17</v>
      </c>
      <c r="B828" s="372" t="s">
        <v>292</v>
      </c>
      <c r="C828" s="506" t="s">
        <v>293</v>
      </c>
      <c r="D828" s="369">
        <v>315</v>
      </c>
      <c r="E828" s="380" t="s">
        <v>534</v>
      </c>
      <c r="F828" s="381" t="s">
        <v>48</v>
      </c>
      <c r="G828" s="324"/>
      <c r="H828" s="324"/>
      <c r="I828" s="507"/>
      <c r="J828" s="507"/>
      <c r="K828" s="507"/>
      <c r="L828" s="537">
        <v>0</v>
      </c>
      <c r="M828" s="537">
        <v>0</v>
      </c>
      <c r="N828" s="537">
        <v>0</v>
      </c>
      <c r="O828" s="537">
        <v>0</v>
      </c>
      <c r="P828" s="386"/>
      <c r="Q828" s="386"/>
      <c r="R828" s="386"/>
      <c r="S828" s="386"/>
      <c r="T828" s="477"/>
      <c r="U828" s="386"/>
      <c r="V828" s="389">
        <f t="shared" si="808"/>
        <v>720</v>
      </c>
      <c r="W828" s="369">
        <v>315</v>
      </c>
      <c r="X828" s="379"/>
      <c r="Y828" s="390">
        <f t="shared" si="858"/>
        <v>315</v>
      </c>
      <c r="Z828" s="389">
        <f t="shared" si="809"/>
        <v>315</v>
      </c>
      <c r="AA828" s="389">
        <f t="shared" si="803"/>
        <v>100</v>
      </c>
      <c r="AF828" s="333"/>
      <c r="AG828" s="333"/>
      <c r="AH828" s="333"/>
      <c r="AI828" s="333"/>
      <c r="AJ828" s="333"/>
      <c r="AK828" s="333"/>
      <c r="AL828" s="333"/>
      <c r="AM828" s="333"/>
      <c r="AN828" s="333"/>
      <c r="AO828" s="333"/>
      <c r="AP828" s="333"/>
      <c r="AQ828" s="333"/>
      <c r="AR828" s="333"/>
    </row>
    <row r="829" spans="1:44" ht="30" customHeight="1">
      <c r="A829" s="369">
        <v>18</v>
      </c>
      <c r="B829" s="372" t="s">
        <v>294</v>
      </c>
      <c r="C829" s="506" t="s">
        <v>295</v>
      </c>
      <c r="D829" s="369">
        <v>315</v>
      </c>
      <c r="E829" s="380" t="s">
        <v>534</v>
      </c>
      <c r="F829" s="381" t="s">
        <v>48</v>
      </c>
      <c r="G829" s="324"/>
      <c r="H829" s="324"/>
      <c r="I829" s="507"/>
      <c r="J829" s="507"/>
      <c r="K829" s="507"/>
      <c r="L829" s="537">
        <v>0</v>
      </c>
      <c r="M829" s="537">
        <v>0</v>
      </c>
      <c r="N829" s="537">
        <v>0</v>
      </c>
      <c r="O829" s="537">
        <v>0</v>
      </c>
      <c r="P829" s="386"/>
      <c r="Q829" s="386"/>
      <c r="R829" s="386"/>
      <c r="S829" s="386"/>
      <c r="T829" s="477"/>
      <c r="U829" s="386"/>
      <c r="V829" s="389">
        <f t="shared" si="808"/>
        <v>720</v>
      </c>
      <c r="W829" s="369">
        <v>315</v>
      </c>
      <c r="X829" s="379"/>
      <c r="Y829" s="390">
        <f t="shared" si="858"/>
        <v>315</v>
      </c>
      <c r="Z829" s="389">
        <f t="shared" si="809"/>
        <v>315</v>
      </c>
      <c r="AA829" s="389">
        <f t="shared" si="803"/>
        <v>100</v>
      </c>
      <c r="AF829" s="333"/>
      <c r="AG829" s="333"/>
      <c r="AH829" s="333"/>
      <c r="AI829" s="333"/>
      <c r="AJ829" s="333"/>
      <c r="AK829" s="333"/>
      <c r="AL829" s="333"/>
      <c r="AM829" s="333"/>
      <c r="AN829" s="333"/>
      <c r="AO829" s="333"/>
      <c r="AP829" s="333"/>
      <c r="AQ829" s="333"/>
      <c r="AR829" s="333"/>
    </row>
    <row r="830" spans="1:44" ht="30" customHeight="1">
      <c r="A830" s="369"/>
      <c r="B830" s="372"/>
      <c r="C830" s="506"/>
      <c r="D830" s="369"/>
      <c r="E830" s="380"/>
      <c r="F830" s="381"/>
      <c r="G830" s="324"/>
      <c r="H830" s="324"/>
      <c r="I830" s="507"/>
      <c r="J830" s="507"/>
      <c r="K830" s="507"/>
      <c r="L830" s="537"/>
      <c r="M830" s="537"/>
      <c r="N830" s="537"/>
      <c r="O830" s="537"/>
      <c r="P830" s="386"/>
      <c r="Q830" s="386"/>
      <c r="R830" s="386"/>
      <c r="S830" s="386"/>
      <c r="T830" s="477"/>
      <c r="U830" s="386"/>
      <c r="V830" s="389"/>
      <c r="W830" s="369"/>
      <c r="X830" s="379"/>
      <c r="Y830" s="390"/>
      <c r="Z830" s="389"/>
      <c r="AA830" s="389"/>
      <c r="AF830" s="333"/>
      <c r="AG830" s="333"/>
      <c r="AH830" s="333"/>
      <c r="AI830" s="333"/>
      <c r="AJ830" s="333"/>
      <c r="AK830" s="333"/>
      <c r="AL830" s="333"/>
      <c r="AM830" s="333"/>
      <c r="AN830" s="333"/>
      <c r="AO830" s="333"/>
      <c r="AP830" s="333"/>
      <c r="AQ830" s="333"/>
      <c r="AR830" s="333"/>
    </row>
    <row r="831" spans="1:44" ht="30" customHeight="1">
      <c r="A831" s="324" t="s">
        <v>44</v>
      </c>
      <c r="B831" s="324"/>
      <c r="C831" s="373" t="s">
        <v>296</v>
      </c>
      <c r="D831" s="369"/>
      <c r="E831" s="380" t="s">
        <v>534</v>
      </c>
      <c r="F831" s="381" t="s">
        <v>48</v>
      </c>
      <c r="G831" s="327"/>
      <c r="H831" s="327"/>
      <c r="I831" s="316"/>
      <c r="J831" s="316"/>
      <c r="K831" s="316"/>
      <c r="L831" s="386"/>
      <c r="M831" s="518"/>
      <c r="N831" s="518"/>
      <c r="O831" s="386"/>
      <c r="P831" s="386"/>
      <c r="Q831" s="386"/>
      <c r="R831" s="386"/>
      <c r="S831" s="386"/>
      <c r="T831" s="477"/>
      <c r="U831" s="386"/>
      <c r="V831" s="389"/>
      <c r="W831" s="369"/>
      <c r="X831" s="379"/>
      <c r="Y831" s="390"/>
      <c r="Z831" s="389"/>
      <c r="AA831" s="389"/>
      <c r="AF831" s="333"/>
      <c r="AG831" s="333"/>
      <c r="AH831" s="333"/>
      <c r="AI831" s="333"/>
      <c r="AJ831" s="333"/>
      <c r="AK831" s="333"/>
      <c r="AL831" s="333"/>
      <c r="AM831" s="333"/>
      <c r="AN831" s="333"/>
      <c r="AO831" s="333"/>
      <c r="AP831" s="333"/>
      <c r="AQ831" s="333"/>
      <c r="AR831" s="333"/>
    </row>
    <row r="832" spans="1:44" ht="15">
      <c r="A832" s="552">
        <v>1</v>
      </c>
      <c r="B832" s="553" t="s">
        <v>297</v>
      </c>
      <c r="C832" s="542" t="s">
        <v>298</v>
      </c>
      <c r="D832" s="552">
        <v>100</v>
      </c>
      <c r="E832" s="380" t="s">
        <v>534</v>
      </c>
      <c r="F832" s="381" t="s">
        <v>48</v>
      </c>
      <c r="G832" s="121">
        <v>43196.962500000001</v>
      </c>
      <c r="H832" s="121">
        <v>43196.995138888888</v>
      </c>
      <c r="I832" s="507"/>
      <c r="J832" s="507"/>
      <c r="K832" s="507"/>
      <c r="L832" s="385">
        <f>IF(RIGHT(S832)="t",(+H832-G832),0)</f>
        <v>0</v>
      </c>
      <c r="M832" s="385">
        <f>IF(RIGHT(S832)="U",(+H832-G832),0)</f>
        <v>0</v>
      </c>
      <c r="N832" s="385">
        <f>IF(RIGHT(S832)="C",(+H832-G832),0)</f>
        <v>3.2638888886140194E-2</v>
      </c>
      <c r="O832" s="385">
        <f>IF(RIGHT(S832)="D",(+H832-G832),0)</f>
        <v>0</v>
      </c>
      <c r="P832" s="386"/>
      <c r="Q832" s="386"/>
      <c r="R832" s="386"/>
      <c r="S832" s="121" t="s">
        <v>1389</v>
      </c>
      <c r="T832" s="11" t="s">
        <v>1390</v>
      </c>
      <c r="U832" s="386"/>
      <c r="V832" s="389"/>
      <c r="W832" s="369"/>
      <c r="X832" s="379"/>
      <c r="Y832" s="390"/>
      <c r="Z832" s="389"/>
      <c r="AA832" s="389"/>
      <c r="AF832" s="333"/>
      <c r="AG832" s="333"/>
      <c r="AH832" s="333"/>
      <c r="AI832" s="333"/>
      <c r="AJ832" s="333"/>
      <c r="AK832" s="333"/>
      <c r="AL832" s="333"/>
      <c r="AM832" s="333"/>
      <c r="AN832" s="333"/>
      <c r="AO832" s="333"/>
      <c r="AP832" s="333"/>
      <c r="AQ832" s="333"/>
      <c r="AR832" s="333"/>
    </row>
    <row r="833" spans="1:44" ht="15">
      <c r="A833" s="552"/>
      <c r="B833" s="553"/>
      <c r="C833" s="542"/>
      <c r="D833" s="552"/>
      <c r="E833" s="380"/>
      <c r="F833" s="381"/>
      <c r="G833" s="121">
        <v>43197.118055555555</v>
      </c>
      <c r="H833" s="121">
        <v>43197.271527777775</v>
      </c>
      <c r="I833" s="507"/>
      <c r="J833" s="507"/>
      <c r="K833" s="507"/>
      <c r="L833" s="385">
        <f t="shared" ref="L833:L839" si="859">IF(RIGHT(S833)="t",(+H833-G833),0)</f>
        <v>0</v>
      </c>
      <c r="M833" s="385">
        <f t="shared" ref="M833:M839" si="860">IF(RIGHT(S833)="U",(+H833-G833),0)</f>
        <v>0</v>
      </c>
      <c r="N833" s="385">
        <f t="shared" ref="N833:N839" si="861">IF(RIGHT(S833)="C",(+H833-G833),0)</f>
        <v>0.15347222222044365</v>
      </c>
      <c r="O833" s="385">
        <f t="shared" ref="O833:O839" si="862">IF(RIGHT(S833)="D",(+H833-G833),0)</f>
        <v>0</v>
      </c>
      <c r="P833" s="386"/>
      <c r="Q833" s="386"/>
      <c r="R833" s="386"/>
      <c r="S833" s="121" t="s">
        <v>1389</v>
      </c>
      <c r="T833" s="11" t="s">
        <v>1390</v>
      </c>
      <c r="U833" s="386"/>
      <c r="V833" s="389"/>
      <c r="W833" s="369"/>
      <c r="X833" s="379"/>
      <c r="Y833" s="390"/>
      <c r="Z833" s="389"/>
      <c r="AA833" s="389"/>
      <c r="AF833" s="333"/>
      <c r="AG833" s="333"/>
      <c r="AH833" s="333"/>
      <c r="AI833" s="333"/>
      <c r="AJ833" s="333"/>
      <c r="AK833" s="333"/>
      <c r="AL833" s="333"/>
      <c r="AM833" s="333"/>
      <c r="AN833" s="333"/>
      <c r="AO833" s="333"/>
      <c r="AP833" s="333"/>
      <c r="AQ833" s="333"/>
      <c r="AR833" s="333"/>
    </row>
    <row r="834" spans="1:44" ht="15">
      <c r="A834" s="552"/>
      <c r="B834" s="553"/>
      <c r="C834" s="542"/>
      <c r="D834" s="552"/>
      <c r="E834" s="380"/>
      <c r="F834" s="381"/>
      <c r="G834" s="121">
        <v>43198.586805555555</v>
      </c>
      <c r="H834" s="121">
        <v>43198.769444444442</v>
      </c>
      <c r="I834" s="507"/>
      <c r="J834" s="507"/>
      <c r="K834" s="507"/>
      <c r="L834" s="385">
        <f t="shared" si="859"/>
        <v>0</v>
      </c>
      <c r="M834" s="385">
        <f t="shared" si="860"/>
        <v>0</v>
      </c>
      <c r="N834" s="385">
        <f t="shared" si="861"/>
        <v>0.18263888888759539</v>
      </c>
      <c r="O834" s="385">
        <f t="shared" si="862"/>
        <v>0</v>
      </c>
      <c r="P834" s="386"/>
      <c r="Q834" s="386"/>
      <c r="R834" s="386"/>
      <c r="S834" s="121" t="s">
        <v>1389</v>
      </c>
      <c r="T834" s="11" t="s">
        <v>1391</v>
      </c>
      <c r="U834" s="386"/>
      <c r="V834" s="389"/>
      <c r="W834" s="369"/>
      <c r="X834" s="379"/>
      <c r="Y834" s="390"/>
      <c r="Z834" s="389"/>
      <c r="AA834" s="389"/>
      <c r="AF834" s="333"/>
      <c r="AG834" s="333"/>
      <c r="AH834" s="333"/>
      <c r="AI834" s="333"/>
      <c r="AJ834" s="333"/>
      <c r="AK834" s="333"/>
      <c r="AL834" s="333"/>
      <c r="AM834" s="333"/>
      <c r="AN834" s="333"/>
      <c r="AO834" s="333"/>
      <c r="AP834" s="333"/>
      <c r="AQ834" s="333"/>
      <c r="AR834" s="333"/>
    </row>
    <row r="835" spans="1:44" ht="15">
      <c r="A835" s="552"/>
      <c r="B835" s="553"/>
      <c r="C835" s="542"/>
      <c r="D835" s="552"/>
      <c r="E835" s="380"/>
      <c r="F835" s="381"/>
      <c r="G835" s="121">
        <v>43199.45416666667</v>
      </c>
      <c r="H835" s="121">
        <v>43199.753472222219</v>
      </c>
      <c r="I835" s="507"/>
      <c r="J835" s="507"/>
      <c r="K835" s="507"/>
      <c r="L835" s="385">
        <f t="shared" si="859"/>
        <v>0</v>
      </c>
      <c r="M835" s="385">
        <f t="shared" si="860"/>
        <v>0</v>
      </c>
      <c r="N835" s="385">
        <f t="shared" si="861"/>
        <v>0.29930555554892635</v>
      </c>
      <c r="O835" s="385">
        <f t="shared" si="862"/>
        <v>0</v>
      </c>
      <c r="P835" s="386"/>
      <c r="Q835" s="386"/>
      <c r="R835" s="386"/>
      <c r="S835" s="121" t="s">
        <v>1389</v>
      </c>
      <c r="T835" s="11" t="s">
        <v>1391</v>
      </c>
      <c r="U835" s="386"/>
      <c r="V835" s="389"/>
      <c r="W835" s="369"/>
      <c r="X835" s="379"/>
      <c r="Y835" s="390"/>
      <c r="Z835" s="389"/>
      <c r="AA835" s="389"/>
      <c r="AF835" s="333"/>
      <c r="AG835" s="333"/>
      <c r="AH835" s="333"/>
      <c r="AI835" s="333"/>
      <c r="AJ835" s="333"/>
      <c r="AK835" s="333"/>
      <c r="AL835" s="333"/>
      <c r="AM835" s="333"/>
      <c r="AN835" s="333"/>
      <c r="AO835" s="333"/>
      <c r="AP835" s="333"/>
      <c r="AQ835" s="333"/>
      <c r="AR835" s="333"/>
    </row>
    <row r="836" spans="1:44" ht="15">
      <c r="A836" s="552"/>
      <c r="B836" s="553"/>
      <c r="C836" s="542"/>
      <c r="D836" s="552"/>
      <c r="E836" s="380"/>
      <c r="F836" s="381"/>
      <c r="G836" s="121">
        <v>43201.238888888889</v>
      </c>
      <c r="H836" s="121">
        <v>43201.35</v>
      </c>
      <c r="I836" s="507"/>
      <c r="J836" s="507"/>
      <c r="K836" s="507"/>
      <c r="L836" s="385">
        <f t="shared" si="859"/>
        <v>0</v>
      </c>
      <c r="M836" s="385">
        <f t="shared" si="860"/>
        <v>0</v>
      </c>
      <c r="N836" s="385">
        <f t="shared" si="861"/>
        <v>0.11111111110949423</v>
      </c>
      <c r="O836" s="385">
        <f t="shared" si="862"/>
        <v>0</v>
      </c>
      <c r="P836" s="386"/>
      <c r="Q836" s="386"/>
      <c r="R836" s="386"/>
      <c r="S836" s="121" t="s">
        <v>1389</v>
      </c>
      <c r="T836" s="11" t="s">
        <v>1392</v>
      </c>
      <c r="U836" s="386"/>
      <c r="V836" s="389"/>
      <c r="W836" s="369"/>
      <c r="X836" s="379"/>
      <c r="Y836" s="390"/>
      <c r="Z836" s="389"/>
      <c r="AA836" s="389"/>
      <c r="AF836" s="333"/>
      <c r="AG836" s="333"/>
      <c r="AH836" s="333"/>
      <c r="AI836" s="333"/>
      <c r="AJ836" s="333"/>
      <c r="AK836" s="333"/>
      <c r="AL836" s="333"/>
      <c r="AM836" s="333"/>
      <c r="AN836" s="333"/>
      <c r="AO836" s="333"/>
      <c r="AP836" s="333"/>
      <c r="AQ836" s="333"/>
      <c r="AR836" s="333"/>
    </row>
    <row r="837" spans="1:44" ht="15">
      <c r="A837" s="552"/>
      <c r="B837" s="553"/>
      <c r="C837" s="542"/>
      <c r="D837" s="552"/>
      <c r="E837" s="380"/>
      <c r="F837" s="381"/>
      <c r="G837" s="121">
        <v>43201.504166666666</v>
      </c>
      <c r="H837" s="121">
        <v>43201.772222222222</v>
      </c>
      <c r="I837" s="507"/>
      <c r="J837" s="507"/>
      <c r="K837" s="507"/>
      <c r="L837" s="385">
        <f t="shared" si="859"/>
        <v>0</v>
      </c>
      <c r="M837" s="385">
        <f t="shared" si="860"/>
        <v>0</v>
      </c>
      <c r="N837" s="385">
        <f t="shared" si="861"/>
        <v>0.26805555555620231</v>
      </c>
      <c r="O837" s="385">
        <f t="shared" si="862"/>
        <v>0</v>
      </c>
      <c r="P837" s="386"/>
      <c r="Q837" s="386"/>
      <c r="R837" s="386"/>
      <c r="S837" s="121" t="s">
        <v>1389</v>
      </c>
      <c r="T837" s="11" t="s">
        <v>1392</v>
      </c>
      <c r="U837" s="386"/>
      <c r="V837" s="389"/>
      <c r="W837" s="369"/>
      <c r="X837" s="379"/>
      <c r="Y837" s="390"/>
      <c r="Z837" s="389"/>
      <c r="AA837" s="389"/>
      <c r="AF837" s="333"/>
      <c r="AG837" s="333"/>
      <c r="AH837" s="333"/>
      <c r="AI837" s="333"/>
      <c r="AJ837" s="333"/>
      <c r="AK837" s="333"/>
      <c r="AL837" s="333"/>
      <c r="AM837" s="333"/>
      <c r="AN837" s="333"/>
      <c r="AO837" s="333"/>
      <c r="AP837" s="333"/>
      <c r="AQ837" s="333"/>
      <c r="AR837" s="333"/>
    </row>
    <row r="838" spans="1:44" ht="15">
      <c r="A838" s="552"/>
      <c r="B838" s="553"/>
      <c r="C838" s="542"/>
      <c r="D838" s="552"/>
      <c r="E838" s="380"/>
      <c r="F838" s="381"/>
      <c r="G838" s="392"/>
      <c r="H838" s="392"/>
      <c r="I838" s="507"/>
      <c r="J838" s="507"/>
      <c r="K838" s="507"/>
      <c r="L838" s="385">
        <f t="shared" si="859"/>
        <v>0</v>
      </c>
      <c r="M838" s="385">
        <f t="shared" si="860"/>
        <v>0</v>
      </c>
      <c r="N838" s="385">
        <f t="shared" si="861"/>
        <v>0</v>
      </c>
      <c r="O838" s="385">
        <f t="shared" si="862"/>
        <v>0</v>
      </c>
      <c r="P838" s="386"/>
      <c r="Q838" s="386"/>
      <c r="R838" s="386"/>
      <c r="S838" s="392"/>
      <c r="T838" s="407"/>
      <c r="U838" s="386"/>
      <c r="V838" s="389"/>
      <c r="W838" s="369"/>
      <c r="X838" s="379"/>
      <c r="Y838" s="390"/>
      <c r="Z838" s="389"/>
      <c r="AA838" s="389"/>
      <c r="AF838" s="333"/>
      <c r="AG838" s="333"/>
      <c r="AH838" s="333"/>
      <c r="AI838" s="333"/>
      <c r="AJ838" s="333"/>
      <c r="AK838" s="333"/>
      <c r="AL838" s="333"/>
      <c r="AM838" s="333"/>
      <c r="AN838" s="333"/>
      <c r="AO838" s="333"/>
      <c r="AP838" s="333"/>
      <c r="AQ838" s="333"/>
      <c r="AR838" s="333"/>
    </row>
    <row r="839" spans="1:44" ht="15">
      <c r="A839" s="552"/>
      <c r="B839" s="553"/>
      <c r="C839" s="542"/>
      <c r="D839" s="552"/>
      <c r="E839" s="380"/>
      <c r="F839" s="381"/>
      <c r="G839" s="392"/>
      <c r="H839" s="392"/>
      <c r="I839" s="507"/>
      <c r="J839" s="507"/>
      <c r="K839" s="507"/>
      <c r="L839" s="385">
        <f t="shared" si="859"/>
        <v>0</v>
      </c>
      <c r="M839" s="385">
        <f t="shared" si="860"/>
        <v>0</v>
      </c>
      <c r="N839" s="385">
        <f t="shared" si="861"/>
        <v>0</v>
      </c>
      <c r="O839" s="385">
        <f t="shared" si="862"/>
        <v>0</v>
      </c>
      <c r="P839" s="386"/>
      <c r="Q839" s="386"/>
      <c r="R839" s="386"/>
      <c r="S839" s="392"/>
      <c r="T839" s="407"/>
      <c r="U839" s="386"/>
      <c r="V839" s="389"/>
      <c r="W839" s="369"/>
      <c r="X839" s="379"/>
      <c r="Y839" s="390"/>
      <c r="Z839" s="389"/>
      <c r="AA839" s="389"/>
      <c r="AF839" s="333"/>
      <c r="AG839" s="333"/>
      <c r="AH839" s="333"/>
      <c r="AI839" s="333"/>
      <c r="AJ839" s="333"/>
      <c r="AK839" s="333"/>
      <c r="AL839" s="333"/>
      <c r="AM839" s="333"/>
      <c r="AN839" s="333"/>
      <c r="AO839" s="333"/>
      <c r="AP839" s="333"/>
      <c r="AQ839" s="333"/>
      <c r="AR839" s="333"/>
    </row>
    <row r="840" spans="1:44" ht="15">
      <c r="A840" s="552"/>
      <c r="B840" s="553"/>
      <c r="C840" s="542"/>
      <c r="D840" s="552"/>
      <c r="E840" s="380"/>
      <c r="F840" s="381"/>
      <c r="G840" s="408"/>
      <c r="H840" s="408"/>
      <c r="I840" s="507"/>
      <c r="J840" s="507"/>
      <c r="K840" s="507"/>
      <c r="L840" s="385">
        <f>IF(RIGHT(S840)="t",(+H840-G840),0)</f>
        <v>0</v>
      </c>
      <c r="M840" s="385">
        <f>IF(RIGHT(S840)="U",(+H840-G840),0)</f>
        <v>0</v>
      </c>
      <c r="N840" s="385">
        <f>IF(RIGHT(S840)="C",(+H840-G840),0)</f>
        <v>0</v>
      </c>
      <c r="O840" s="385">
        <f>IF(RIGHT(S840)="D",(+H840-G840),0)</f>
        <v>0</v>
      </c>
      <c r="P840" s="386"/>
      <c r="Q840" s="386"/>
      <c r="R840" s="386"/>
      <c r="S840" s="409"/>
      <c r="T840" s="410"/>
      <c r="U840" s="386"/>
      <c r="V840" s="389"/>
      <c r="W840" s="369"/>
      <c r="X840" s="379"/>
      <c r="Y840" s="390"/>
      <c r="Z840" s="389"/>
      <c r="AA840" s="389"/>
      <c r="AF840" s="333"/>
      <c r="AG840" s="333"/>
      <c r="AH840" s="333"/>
      <c r="AI840" s="333"/>
      <c r="AJ840" s="333"/>
      <c r="AK840" s="333"/>
      <c r="AL840" s="333"/>
      <c r="AM840" s="333"/>
      <c r="AN840" s="333"/>
      <c r="AO840" s="333"/>
      <c r="AP840" s="333"/>
      <c r="AQ840" s="333"/>
      <c r="AR840" s="333"/>
    </row>
    <row r="841" spans="1:44" ht="30" customHeight="1">
      <c r="A841" s="398"/>
      <c r="B841" s="399"/>
      <c r="C841" s="400" t="s">
        <v>52</v>
      </c>
      <c r="D841" s="399"/>
      <c r="E841" s="380"/>
      <c r="F841" s="381" t="s">
        <v>48</v>
      </c>
      <c r="G841" s="418"/>
      <c r="H841" s="418"/>
      <c r="I841" s="381" t="s">
        <v>48</v>
      </c>
      <c r="J841" s="381" t="s">
        <v>48</v>
      </c>
      <c r="K841" s="381" t="s">
        <v>48</v>
      </c>
      <c r="L841" s="385">
        <f>SUM(L832:L840)</f>
        <v>0</v>
      </c>
      <c r="M841" s="385">
        <f>SUM(M832:M840)</f>
        <v>0</v>
      </c>
      <c r="N841" s="385">
        <f>SUM(N832:N840)</f>
        <v>1.0472222222088021</v>
      </c>
      <c r="O841" s="385">
        <f>SUM(O832:O840)</f>
        <v>0</v>
      </c>
      <c r="P841" s="381"/>
      <c r="Q841" s="381"/>
      <c r="R841" s="381"/>
      <c r="S841" s="399"/>
      <c r="T841" s="415"/>
      <c r="U841" s="386"/>
      <c r="V841" s="389">
        <f t="shared" ref="V841" si="863">$AB$11-((N841*24))</f>
        <v>694.86666666698875</v>
      </c>
      <c r="W841" s="369">
        <v>100</v>
      </c>
      <c r="X841" s="379"/>
      <c r="Y841" s="390">
        <f t="shared" ref="Y841" si="864">W841</f>
        <v>100</v>
      </c>
      <c r="Z841" s="389">
        <f t="shared" ref="Z841" si="865">(Y841*(V841-L841*24))/V841</f>
        <v>100</v>
      </c>
      <c r="AA841" s="389">
        <f t="shared" ref="AA841" si="866">(Z841/Y841)*100</f>
        <v>100</v>
      </c>
      <c r="AF841" s="333"/>
      <c r="AG841" s="333"/>
      <c r="AH841" s="333"/>
      <c r="AI841" s="333"/>
      <c r="AJ841" s="333"/>
      <c r="AK841" s="333"/>
      <c r="AL841" s="333"/>
      <c r="AM841" s="333"/>
      <c r="AN841" s="333"/>
      <c r="AO841" s="333"/>
      <c r="AP841" s="333"/>
      <c r="AQ841" s="333"/>
      <c r="AR841" s="333"/>
    </row>
    <row r="842" spans="1:44" ht="30" customHeight="1">
      <c r="A842" s="369">
        <v>2</v>
      </c>
      <c r="B842" s="372" t="s">
        <v>299</v>
      </c>
      <c r="C842" s="506" t="s">
        <v>300</v>
      </c>
      <c r="D842" s="369">
        <v>100</v>
      </c>
      <c r="E842" s="380" t="s">
        <v>534</v>
      </c>
      <c r="F842" s="381" t="s">
        <v>48</v>
      </c>
      <c r="G842" s="121">
        <v>43196.962500000001</v>
      </c>
      <c r="H842" s="121">
        <v>43196.995138888888</v>
      </c>
      <c r="I842" s="507"/>
      <c r="J842" s="507"/>
      <c r="K842" s="507"/>
      <c r="L842" s="385">
        <f>IF(RIGHT(S842)="T",(+H842-G842),0)</f>
        <v>0</v>
      </c>
      <c r="M842" s="385">
        <f>IF(RIGHT(S842)="U",(+H842-G842),0)</f>
        <v>0</v>
      </c>
      <c r="N842" s="385">
        <f>IF(RIGHT(S842)="C",(+H842-G842),0)</f>
        <v>3.2638888886140194E-2</v>
      </c>
      <c r="O842" s="385">
        <f>IF(RIGHT(S842)="D",(+H842-G842),0)</f>
        <v>0</v>
      </c>
      <c r="P842" s="386"/>
      <c r="Q842" s="386"/>
      <c r="R842" s="386"/>
      <c r="S842" s="121" t="s">
        <v>1389</v>
      </c>
      <c r="T842" s="11" t="s">
        <v>1390</v>
      </c>
      <c r="U842" s="386"/>
      <c r="V842" s="389">
        <f t="shared" ref="V842" si="867">$AB$11-((N842*24))</f>
        <v>719.21666666673264</v>
      </c>
      <c r="W842" s="369">
        <v>100</v>
      </c>
      <c r="X842" s="379"/>
      <c r="Y842" s="390">
        <f t="shared" si="858"/>
        <v>100</v>
      </c>
      <c r="Z842" s="389">
        <f t="shared" ref="Z842" si="868">(Y842*(V842-L842*24))/V842</f>
        <v>100</v>
      </c>
      <c r="AA842" s="389">
        <f t="shared" ref="AA842" si="869">(Z842/Y842)*100</f>
        <v>100</v>
      </c>
      <c r="AF842" s="333"/>
      <c r="AG842" s="333"/>
      <c r="AH842" s="333"/>
      <c r="AI842" s="333"/>
      <c r="AJ842" s="333"/>
      <c r="AK842" s="333"/>
      <c r="AL842" s="333"/>
      <c r="AM842" s="333"/>
      <c r="AN842" s="333"/>
      <c r="AO842" s="333"/>
      <c r="AP842" s="333"/>
      <c r="AQ842" s="333"/>
      <c r="AR842" s="333"/>
    </row>
    <row r="843" spans="1:44" ht="30" customHeight="1">
      <c r="A843" s="369"/>
      <c r="B843" s="372"/>
      <c r="C843" s="506"/>
      <c r="D843" s="369"/>
      <c r="E843" s="380"/>
      <c r="F843" s="381"/>
      <c r="G843" s="121">
        <v>43197.115277777775</v>
      </c>
      <c r="H843" s="121">
        <v>43197.281944444447</v>
      </c>
      <c r="I843" s="507"/>
      <c r="J843" s="507"/>
      <c r="K843" s="507"/>
      <c r="L843" s="385">
        <f t="shared" ref="L843:L849" si="870">IF(RIGHT(S843)="T",(+H843-G843),0)</f>
        <v>0</v>
      </c>
      <c r="M843" s="385">
        <f t="shared" ref="M843:M849" si="871">IF(RIGHT(S843)="U",(+H843-G843),0)</f>
        <v>0</v>
      </c>
      <c r="N843" s="385">
        <f t="shared" ref="N843:N849" si="872">IF(RIGHT(S843)="C",(+H843-G843),0)</f>
        <v>0.16666666667151731</v>
      </c>
      <c r="O843" s="385">
        <f t="shared" ref="O843:O849" si="873">IF(RIGHT(S843)="D",(+H843-G843),0)</f>
        <v>0</v>
      </c>
      <c r="P843" s="386"/>
      <c r="Q843" s="386"/>
      <c r="R843" s="386"/>
      <c r="S843" s="121" t="s">
        <v>1389</v>
      </c>
      <c r="T843" s="11" t="s">
        <v>1390</v>
      </c>
      <c r="U843" s="386"/>
      <c r="V843" s="389"/>
      <c r="W843" s="369"/>
      <c r="X843" s="379"/>
      <c r="Y843" s="390"/>
      <c r="Z843" s="389"/>
      <c r="AA843" s="389"/>
      <c r="AF843" s="333"/>
      <c r="AG843" s="333"/>
      <c r="AH843" s="333"/>
      <c r="AI843" s="333"/>
      <c r="AJ843" s="333"/>
      <c r="AK843" s="333"/>
      <c r="AL843" s="333"/>
      <c r="AM843" s="333"/>
      <c r="AN843" s="333"/>
      <c r="AO843" s="333"/>
      <c r="AP843" s="333"/>
      <c r="AQ843" s="333"/>
      <c r="AR843" s="333"/>
    </row>
    <row r="844" spans="1:44" ht="30" customHeight="1">
      <c r="A844" s="369"/>
      <c r="B844" s="372"/>
      <c r="C844" s="506"/>
      <c r="D844" s="369"/>
      <c r="E844" s="380"/>
      <c r="F844" s="381"/>
      <c r="G844" s="121">
        <v>43198.586111111108</v>
      </c>
      <c r="H844" s="121">
        <v>43198.768750000003</v>
      </c>
      <c r="I844" s="507"/>
      <c r="J844" s="507"/>
      <c r="K844" s="507"/>
      <c r="L844" s="385">
        <f t="shared" si="870"/>
        <v>0</v>
      </c>
      <c r="M844" s="385">
        <f t="shared" si="871"/>
        <v>0</v>
      </c>
      <c r="N844" s="385">
        <f t="shared" si="872"/>
        <v>0.18263888889487134</v>
      </c>
      <c r="O844" s="385">
        <f t="shared" si="873"/>
        <v>0</v>
      </c>
      <c r="P844" s="386"/>
      <c r="Q844" s="386"/>
      <c r="R844" s="386"/>
      <c r="S844" s="121" t="s">
        <v>1389</v>
      </c>
      <c r="T844" s="11" t="s">
        <v>1391</v>
      </c>
      <c r="U844" s="386"/>
      <c r="V844" s="389"/>
      <c r="W844" s="369"/>
      <c r="X844" s="379"/>
      <c r="Y844" s="390"/>
      <c r="Z844" s="389"/>
      <c r="AA844" s="389"/>
      <c r="AF844" s="333"/>
      <c r="AG844" s="333"/>
      <c r="AH844" s="333"/>
      <c r="AI844" s="333"/>
      <c r="AJ844" s="333"/>
      <c r="AK844" s="333"/>
      <c r="AL844" s="333"/>
      <c r="AM844" s="333"/>
      <c r="AN844" s="333"/>
      <c r="AO844" s="333"/>
      <c r="AP844" s="333"/>
      <c r="AQ844" s="333"/>
      <c r="AR844" s="333"/>
    </row>
    <row r="845" spans="1:44" ht="30" customHeight="1">
      <c r="A845" s="369"/>
      <c r="B845" s="372"/>
      <c r="C845" s="506"/>
      <c r="D845" s="369"/>
      <c r="E845" s="380"/>
      <c r="F845" s="381"/>
      <c r="G845" s="121">
        <v>43199.45208333333</v>
      </c>
      <c r="H845" s="121">
        <v>43199.754166666666</v>
      </c>
      <c r="I845" s="507"/>
      <c r="J845" s="507"/>
      <c r="K845" s="507"/>
      <c r="L845" s="385">
        <f t="shared" si="870"/>
        <v>0</v>
      </c>
      <c r="M845" s="385">
        <f t="shared" si="871"/>
        <v>0</v>
      </c>
      <c r="N845" s="385">
        <f t="shared" si="872"/>
        <v>0.30208333333575865</v>
      </c>
      <c r="O845" s="385">
        <f t="shared" si="873"/>
        <v>0</v>
      </c>
      <c r="P845" s="386"/>
      <c r="Q845" s="386"/>
      <c r="R845" s="386"/>
      <c r="S845" s="121" t="s">
        <v>1389</v>
      </c>
      <c r="T845" s="11" t="s">
        <v>1391</v>
      </c>
      <c r="U845" s="386"/>
      <c r="V845" s="389"/>
      <c r="W845" s="369"/>
      <c r="X845" s="379"/>
      <c r="Y845" s="390"/>
      <c r="Z845" s="389"/>
      <c r="AA845" s="389"/>
      <c r="AF845" s="333"/>
      <c r="AG845" s="333"/>
      <c r="AH845" s="333"/>
      <c r="AI845" s="333"/>
      <c r="AJ845" s="333"/>
      <c r="AK845" s="333"/>
      <c r="AL845" s="333"/>
      <c r="AM845" s="333"/>
      <c r="AN845" s="333"/>
      <c r="AO845" s="333"/>
      <c r="AP845" s="333"/>
      <c r="AQ845" s="333"/>
      <c r="AR845" s="333"/>
    </row>
    <row r="846" spans="1:44" ht="30" customHeight="1">
      <c r="A846" s="369"/>
      <c r="B846" s="372"/>
      <c r="C846" s="506"/>
      <c r="D846" s="369"/>
      <c r="E846" s="380"/>
      <c r="F846" s="381"/>
      <c r="G846" s="121">
        <v>43201.238888888889</v>
      </c>
      <c r="H846" s="121">
        <v>43201.375</v>
      </c>
      <c r="I846" s="507"/>
      <c r="J846" s="507"/>
      <c r="K846" s="507"/>
      <c r="L846" s="385">
        <f t="shared" si="870"/>
        <v>0</v>
      </c>
      <c r="M846" s="385">
        <f t="shared" si="871"/>
        <v>0</v>
      </c>
      <c r="N846" s="385">
        <f t="shared" si="872"/>
        <v>0.13611111111094942</v>
      </c>
      <c r="O846" s="385">
        <f t="shared" si="873"/>
        <v>0</v>
      </c>
      <c r="P846" s="386"/>
      <c r="Q846" s="386"/>
      <c r="R846" s="386"/>
      <c r="S846" s="121" t="s">
        <v>1389</v>
      </c>
      <c r="T846" s="11" t="s">
        <v>1392</v>
      </c>
      <c r="U846" s="386"/>
      <c r="V846" s="389"/>
      <c r="W846" s="369"/>
      <c r="X846" s="379"/>
      <c r="Y846" s="390"/>
      <c r="Z846" s="389"/>
      <c r="AA846" s="389"/>
      <c r="AF846" s="333"/>
      <c r="AG846" s="333"/>
      <c r="AH846" s="333"/>
      <c r="AI846" s="333"/>
      <c r="AJ846" s="333"/>
      <c r="AK846" s="333"/>
      <c r="AL846" s="333"/>
      <c r="AM846" s="333"/>
      <c r="AN846" s="333"/>
      <c r="AO846" s="333"/>
      <c r="AP846" s="333"/>
      <c r="AQ846" s="333"/>
      <c r="AR846" s="333"/>
    </row>
    <row r="847" spans="1:44" ht="30" customHeight="1">
      <c r="A847" s="369"/>
      <c r="B847" s="372"/>
      <c r="C847" s="506"/>
      <c r="D847" s="369"/>
      <c r="E847" s="380"/>
      <c r="F847" s="381"/>
      <c r="G847" s="121">
        <v>43201.505555555559</v>
      </c>
      <c r="H847" s="121">
        <v>43201.772222222222</v>
      </c>
      <c r="I847" s="507"/>
      <c r="J847" s="507"/>
      <c r="K847" s="507"/>
      <c r="L847" s="385">
        <f t="shared" si="870"/>
        <v>0</v>
      </c>
      <c r="M847" s="385">
        <f t="shared" si="871"/>
        <v>0</v>
      </c>
      <c r="N847" s="385">
        <f t="shared" si="872"/>
        <v>0.26666666666278616</v>
      </c>
      <c r="O847" s="385">
        <f t="shared" si="873"/>
        <v>0</v>
      </c>
      <c r="P847" s="386"/>
      <c r="Q847" s="386"/>
      <c r="R847" s="386"/>
      <c r="S847" s="121" t="s">
        <v>1389</v>
      </c>
      <c r="T847" s="11" t="s">
        <v>1392</v>
      </c>
      <c r="U847" s="386"/>
      <c r="V847" s="389"/>
      <c r="W847" s="369"/>
      <c r="X847" s="379"/>
      <c r="Y847" s="390"/>
      <c r="Z847" s="389"/>
      <c r="AA847" s="389"/>
      <c r="AF847" s="333"/>
      <c r="AG847" s="333"/>
      <c r="AH847" s="333"/>
      <c r="AI847" s="333"/>
      <c r="AJ847" s="333"/>
      <c r="AK847" s="333"/>
      <c r="AL847" s="333"/>
      <c r="AM847" s="333"/>
      <c r="AN847" s="333"/>
      <c r="AO847" s="333"/>
      <c r="AP847" s="333"/>
      <c r="AQ847" s="333"/>
      <c r="AR847" s="333"/>
    </row>
    <row r="848" spans="1:44" ht="30" customHeight="1">
      <c r="A848" s="369"/>
      <c r="B848" s="372"/>
      <c r="C848" s="506"/>
      <c r="D848" s="369"/>
      <c r="E848" s="380"/>
      <c r="F848" s="381"/>
      <c r="G848" s="392"/>
      <c r="H848" s="392"/>
      <c r="I848" s="507"/>
      <c r="J848" s="507"/>
      <c r="K848" s="507"/>
      <c r="L848" s="385">
        <f t="shared" si="870"/>
        <v>0</v>
      </c>
      <c r="M848" s="385">
        <f t="shared" si="871"/>
        <v>0</v>
      </c>
      <c r="N848" s="385">
        <f t="shared" si="872"/>
        <v>0</v>
      </c>
      <c r="O848" s="385">
        <f t="shared" si="873"/>
        <v>0</v>
      </c>
      <c r="P848" s="386"/>
      <c r="Q848" s="386"/>
      <c r="R848" s="386"/>
      <c r="S848" s="392"/>
      <c r="T848" s="467"/>
      <c r="U848" s="386"/>
      <c r="V848" s="389"/>
      <c r="W848" s="369"/>
      <c r="X848" s="379"/>
      <c r="Y848" s="390"/>
      <c r="Z848" s="389"/>
      <c r="AA848" s="389"/>
      <c r="AF848" s="333"/>
      <c r="AG848" s="333"/>
      <c r="AH848" s="333"/>
      <c r="AI848" s="333"/>
      <c r="AJ848" s="333"/>
      <c r="AK848" s="333"/>
      <c r="AL848" s="333"/>
      <c r="AM848" s="333"/>
      <c r="AN848" s="333"/>
      <c r="AO848" s="333"/>
      <c r="AP848" s="333"/>
      <c r="AQ848" s="333"/>
      <c r="AR848" s="333"/>
    </row>
    <row r="849" spans="1:44" ht="30" customHeight="1">
      <c r="A849" s="369"/>
      <c r="B849" s="372"/>
      <c r="C849" s="506"/>
      <c r="D849" s="369"/>
      <c r="E849" s="380"/>
      <c r="F849" s="381"/>
      <c r="G849" s="392"/>
      <c r="H849" s="392"/>
      <c r="I849" s="507"/>
      <c r="J849" s="507"/>
      <c r="K849" s="507"/>
      <c r="L849" s="385">
        <f t="shared" si="870"/>
        <v>0</v>
      </c>
      <c r="M849" s="385">
        <f t="shared" si="871"/>
        <v>0</v>
      </c>
      <c r="N849" s="385">
        <f t="shared" si="872"/>
        <v>0</v>
      </c>
      <c r="O849" s="385">
        <f t="shared" si="873"/>
        <v>0</v>
      </c>
      <c r="P849" s="386"/>
      <c r="Q849" s="386"/>
      <c r="R849" s="386"/>
      <c r="S849" s="392"/>
      <c r="T849" s="467"/>
      <c r="U849" s="386"/>
      <c r="V849" s="389"/>
      <c r="W849" s="369"/>
      <c r="X849" s="379"/>
      <c r="Y849" s="390"/>
      <c r="Z849" s="389"/>
      <c r="AA849" s="389"/>
      <c r="AF849" s="333"/>
      <c r="AG849" s="333"/>
      <c r="AH849" s="333"/>
      <c r="AI849" s="333"/>
      <c r="AJ849" s="333"/>
      <c r="AK849" s="333"/>
      <c r="AL849" s="333"/>
      <c r="AM849" s="333"/>
      <c r="AN849" s="333"/>
      <c r="AO849" s="333"/>
      <c r="AP849" s="333"/>
      <c r="AQ849" s="333"/>
      <c r="AR849" s="333"/>
    </row>
    <row r="850" spans="1:44" ht="30" customHeight="1">
      <c r="A850" s="369"/>
      <c r="B850" s="372"/>
      <c r="C850" s="506"/>
      <c r="D850" s="369"/>
      <c r="E850" s="380"/>
      <c r="F850" s="381"/>
      <c r="G850" s="392"/>
      <c r="H850" s="392"/>
      <c r="I850" s="507"/>
      <c r="J850" s="507"/>
      <c r="K850" s="507"/>
      <c r="L850" s="385">
        <f>IF(RIGHT(S850)="T",(+H850-G850),0)</f>
        <v>0</v>
      </c>
      <c r="M850" s="385">
        <f>IF(RIGHT(S850)="U",(+H850-G850),0)</f>
        <v>0</v>
      </c>
      <c r="N850" s="385">
        <f>IF(RIGHT(S850)="C",(+H850-G850),0)</f>
        <v>0</v>
      </c>
      <c r="O850" s="385">
        <f>IF(RIGHT(S850)="D",(+H850-G850),0)</f>
        <v>0</v>
      </c>
      <c r="P850" s="386"/>
      <c r="Q850" s="386"/>
      <c r="R850" s="386"/>
      <c r="S850" s="392"/>
      <c r="T850" s="407"/>
      <c r="U850" s="386"/>
      <c r="V850" s="389"/>
      <c r="W850" s="369"/>
      <c r="X850" s="379"/>
      <c r="Y850" s="390"/>
      <c r="Z850" s="389"/>
      <c r="AA850" s="389"/>
      <c r="AF850" s="333"/>
      <c r="AG850" s="333"/>
      <c r="AH850" s="333"/>
      <c r="AI850" s="333"/>
      <c r="AJ850" s="333"/>
      <c r="AK850" s="333"/>
      <c r="AL850" s="333"/>
      <c r="AM850" s="333"/>
      <c r="AN850" s="333"/>
      <c r="AO850" s="333"/>
      <c r="AP850" s="333"/>
      <c r="AQ850" s="333"/>
      <c r="AR850" s="333"/>
    </row>
    <row r="851" spans="1:44" ht="30" customHeight="1">
      <c r="A851" s="369"/>
      <c r="B851" s="372"/>
      <c r="C851" s="400" t="s">
        <v>52</v>
      </c>
      <c r="D851" s="399"/>
      <c r="E851" s="380"/>
      <c r="F851" s="381" t="s">
        <v>48</v>
      </c>
      <c r="G851" s="413"/>
      <c r="H851" s="413"/>
      <c r="I851" s="381" t="s">
        <v>48</v>
      </c>
      <c r="J851" s="381" t="s">
        <v>48</v>
      </c>
      <c r="K851" s="381" t="s">
        <v>48</v>
      </c>
      <c r="L851" s="385">
        <f>SUM(L842:L850)</f>
        <v>0</v>
      </c>
      <c r="M851" s="385">
        <f t="shared" ref="M851:O851" si="874">SUM(M842:M850)</f>
        <v>0</v>
      </c>
      <c r="N851" s="385">
        <f t="shared" si="874"/>
        <v>1.0868055555620231</v>
      </c>
      <c r="O851" s="385">
        <f t="shared" si="874"/>
        <v>0</v>
      </c>
      <c r="P851" s="386"/>
      <c r="Q851" s="386"/>
      <c r="R851" s="386"/>
      <c r="S851" s="397"/>
      <c r="T851" s="464"/>
      <c r="U851" s="386"/>
      <c r="V851" s="389"/>
      <c r="W851" s="369"/>
      <c r="X851" s="379"/>
      <c r="Y851" s="390"/>
      <c r="Z851" s="389"/>
      <c r="AA851" s="389"/>
      <c r="AF851" s="333"/>
      <c r="AG851" s="333"/>
      <c r="AH851" s="333"/>
      <c r="AI851" s="333"/>
      <c r="AJ851" s="333"/>
      <c r="AK851" s="333"/>
      <c r="AL851" s="333"/>
      <c r="AM851" s="333"/>
      <c r="AN851" s="333"/>
      <c r="AO851" s="333"/>
      <c r="AP851" s="333"/>
      <c r="AQ851" s="333"/>
      <c r="AR851" s="333"/>
    </row>
    <row r="852" spans="1:44" ht="30" customHeight="1">
      <c r="A852" s="369">
        <v>3</v>
      </c>
      <c r="B852" s="372" t="s">
        <v>301</v>
      </c>
      <c r="C852" s="506" t="s">
        <v>302</v>
      </c>
      <c r="D852" s="369">
        <v>100</v>
      </c>
      <c r="E852" s="380" t="s">
        <v>534</v>
      </c>
      <c r="F852" s="381" t="s">
        <v>48</v>
      </c>
      <c r="G852" s="383"/>
      <c r="H852" s="383"/>
      <c r="I852" s="507"/>
      <c r="J852" s="507"/>
      <c r="K852" s="507"/>
      <c r="L852" s="385">
        <f>IF(RIGHT(S852)="T",(+H852-G852),0)</f>
        <v>0</v>
      </c>
      <c r="M852" s="385">
        <f>IF(RIGHT(S852)="U",(+H852-G852),0)</f>
        <v>0</v>
      </c>
      <c r="N852" s="385">
        <f>IF(RIGHT(S852)="C",(+H852-G852),0)</f>
        <v>0</v>
      </c>
      <c r="O852" s="385">
        <f>IF(RIGHT(S852)="D",(+H852-G852),0)</f>
        <v>0</v>
      </c>
      <c r="P852" s="386"/>
      <c r="Q852" s="386"/>
      <c r="R852" s="386"/>
      <c r="S852" s="387"/>
      <c r="T852" s="388"/>
      <c r="U852" s="386"/>
      <c r="V852" s="389"/>
      <c r="W852" s="369"/>
      <c r="X852" s="379"/>
      <c r="Y852" s="390"/>
      <c r="Z852" s="389"/>
      <c r="AA852" s="389"/>
      <c r="AF852" s="333"/>
      <c r="AG852" s="333"/>
      <c r="AH852" s="333"/>
      <c r="AI852" s="333"/>
      <c r="AJ852" s="333"/>
      <c r="AK852" s="333"/>
      <c r="AL852" s="333"/>
      <c r="AM852" s="333"/>
      <c r="AN852" s="333"/>
      <c r="AO852" s="333"/>
      <c r="AP852" s="333"/>
      <c r="AQ852" s="333"/>
      <c r="AR852" s="333"/>
    </row>
    <row r="853" spans="1:44" s="404" customFormat="1" ht="30" customHeight="1">
      <c r="A853" s="398"/>
      <c r="B853" s="399"/>
      <c r="C853" s="400" t="s">
        <v>52</v>
      </c>
      <c r="D853" s="399"/>
      <c r="E853" s="380"/>
      <c r="F853" s="381" t="s">
        <v>48</v>
      </c>
      <c r="G853" s="413"/>
      <c r="H853" s="413"/>
      <c r="I853" s="381" t="s">
        <v>48</v>
      </c>
      <c r="J853" s="381" t="s">
        <v>48</v>
      </c>
      <c r="K853" s="381" t="s">
        <v>48</v>
      </c>
      <c r="L853" s="385">
        <f>SUM(L842:L852)</f>
        <v>0</v>
      </c>
      <c r="M853" s="385">
        <f t="shared" ref="M853:O853" si="875">SUM(M842:M852)</f>
        <v>0</v>
      </c>
      <c r="N853" s="385">
        <f t="shared" si="875"/>
        <v>2.1736111111240461</v>
      </c>
      <c r="O853" s="385">
        <f t="shared" si="875"/>
        <v>0</v>
      </c>
      <c r="P853" s="381"/>
      <c r="Q853" s="381"/>
      <c r="R853" s="381"/>
      <c r="S853" s="399"/>
      <c r="T853" s="415"/>
      <c r="U853" s="399"/>
      <c r="V853" s="389">
        <f t="shared" ref="V853" si="876">$AB$11-((N853*24))</f>
        <v>667.83333333302289</v>
      </c>
      <c r="W853" s="369">
        <v>100</v>
      </c>
      <c r="X853" s="379"/>
      <c r="Y853" s="390">
        <f t="shared" ref="Y853" si="877">W853</f>
        <v>100</v>
      </c>
      <c r="Z853" s="389">
        <f t="shared" ref="Z853" si="878">(Y853*(V853-L853*24))/V853</f>
        <v>100</v>
      </c>
      <c r="AA853" s="389">
        <f t="shared" ref="AA853" si="879">(Z853/Y853)*100</f>
        <v>100</v>
      </c>
      <c r="AB853" s="403"/>
    </row>
    <row r="854" spans="1:44" ht="30" customHeight="1">
      <c r="A854" s="369">
        <v>4</v>
      </c>
      <c r="B854" s="372" t="s">
        <v>303</v>
      </c>
      <c r="C854" s="506" t="s">
        <v>304</v>
      </c>
      <c r="D854" s="369">
        <v>200</v>
      </c>
      <c r="E854" s="380" t="s">
        <v>534</v>
      </c>
      <c r="F854" s="381" t="s">
        <v>48</v>
      </c>
      <c r="G854" s="392"/>
      <c r="H854" s="392"/>
      <c r="I854" s="507"/>
      <c r="J854" s="507"/>
      <c r="K854" s="507"/>
      <c r="L854" s="385">
        <f>IF(RIGHT(S854)="t",(+H854-G854),0)</f>
        <v>0</v>
      </c>
      <c r="M854" s="385">
        <f>IF(RIGHT(S854)="U",(+H854-G854),0)</f>
        <v>0</v>
      </c>
      <c r="N854" s="385">
        <f>IF(RIGHT(S854)="C",(+H854-G854),0)</f>
        <v>0</v>
      </c>
      <c r="O854" s="385">
        <f>IF(RIGHT(S854)="D",(+H854-G854),0)</f>
        <v>0</v>
      </c>
      <c r="P854" s="386"/>
      <c r="Q854" s="386"/>
      <c r="R854" s="386"/>
      <c r="S854" s="393"/>
      <c r="T854" s="407"/>
      <c r="U854" s="386"/>
      <c r="V854" s="389"/>
      <c r="W854" s="369"/>
      <c r="X854" s="379"/>
      <c r="Y854" s="390"/>
      <c r="Z854" s="389"/>
      <c r="AA854" s="389"/>
      <c r="AF854" s="333"/>
      <c r="AG854" s="333"/>
      <c r="AH854" s="333"/>
      <c r="AI854" s="333"/>
      <c r="AJ854" s="333"/>
      <c r="AK854" s="333"/>
      <c r="AL854" s="333"/>
      <c r="AM854" s="333"/>
      <c r="AN854" s="333"/>
      <c r="AO854" s="333"/>
      <c r="AP854" s="333"/>
      <c r="AQ854" s="333"/>
      <c r="AR854" s="333"/>
    </row>
    <row r="855" spans="1:44" ht="30" customHeight="1">
      <c r="A855" s="369"/>
      <c r="B855" s="372"/>
      <c r="C855" s="506"/>
      <c r="D855" s="369"/>
      <c r="E855" s="380"/>
      <c r="F855" s="381"/>
      <c r="G855" s="408"/>
      <c r="H855" s="408"/>
      <c r="I855" s="507"/>
      <c r="J855" s="507"/>
      <c r="K855" s="507"/>
      <c r="L855" s="385">
        <f>IF(RIGHT(S855)="t",(+H855-G855),0)</f>
        <v>0</v>
      </c>
      <c r="M855" s="385">
        <f>IF(RIGHT(S855)="U",(+H855-G855),0)</f>
        <v>0</v>
      </c>
      <c r="N855" s="385">
        <f>IF(RIGHT(S855)="C",(+H855-G855),0)</f>
        <v>0</v>
      </c>
      <c r="O855" s="385">
        <f>IF(RIGHT(S855)="D",(+H855-G855),0)</f>
        <v>0</v>
      </c>
      <c r="P855" s="386"/>
      <c r="Q855" s="386"/>
      <c r="R855" s="386"/>
      <c r="S855" s="409"/>
      <c r="T855" s="522"/>
      <c r="U855" s="386"/>
      <c r="V855" s="389"/>
      <c r="W855" s="369"/>
      <c r="X855" s="379"/>
      <c r="Y855" s="390"/>
      <c r="Z855" s="389"/>
      <c r="AA855" s="389"/>
      <c r="AF855" s="333"/>
      <c r="AG855" s="333"/>
      <c r="AH855" s="333"/>
      <c r="AI855" s="333"/>
      <c r="AJ855" s="333"/>
      <c r="AK855" s="333"/>
      <c r="AL855" s="333"/>
      <c r="AM855" s="333"/>
      <c r="AN855" s="333"/>
      <c r="AO855" s="333"/>
      <c r="AP855" s="333"/>
      <c r="AQ855" s="333"/>
      <c r="AR855" s="333"/>
    </row>
    <row r="856" spans="1:44" ht="30" customHeight="1">
      <c r="A856" s="369"/>
      <c r="B856" s="372"/>
      <c r="C856" s="506"/>
      <c r="D856" s="369"/>
      <c r="E856" s="380"/>
      <c r="F856" s="381"/>
      <c r="G856" s="449"/>
      <c r="H856" s="449"/>
      <c r="I856" s="507"/>
      <c r="J856" s="507"/>
      <c r="K856" s="507"/>
      <c r="L856" s="385">
        <f t="shared" ref="L856" si="880">IF(RIGHT(S856)="T",(+H856-G856),0)</f>
        <v>0</v>
      </c>
      <c r="M856" s="385">
        <f t="shared" ref="M856" si="881">IF(RIGHT(S856)="U",(+H856-G856),0)</f>
        <v>0</v>
      </c>
      <c r="N856" s="385">
        <f t="shared" ref="N856" si="882">IF(RIGHT(S856)="C",(+H856-G856),0)</f>
        <v>0</v>
      </c>
      <c r="O856" s="385">
        <f t="shared" ref="O856" si="883">IF(RIGHT(S856)="D",(+H856-G856),0)</f>
        <v>0</v>
      </c>
      <c r="P856" s="386"/>
      <c r="Q856" s="386"/>
      <c r="R856" s="386"/>
      <c r="S856" s="488"/>
      <c r="T856" s="471"/>
      <c r="U856" s="386"/>
      <c r="V856" s="389"/>
      <c r="W856" s="369"/>
      <c r="X856" s="379"/>
      <c r="Y856" s="390"/>
      <c r="Z856" s="389"/>
      <c r="AA856" s="389"/>
      <c r="AF856" s="333"/>
      <c r="AG856" s="333"/>
      <c r="AH856" s="333"/>
      <c r="AI856" s="333"/>
      <c r="AJ856" s="333"/>
      <c r="AK856" s="333"/>
      <c r="AL856" s="333"/>
      <c r="AM856" s="333"/>
      <c r="AN856" s="333"/>
      <c r="AO856" s="333"/>
      <c r="AP856" s="333"/>
      <c r="AQ856" s="333"/>
      <c r="AR856" s="333"/>
    </row>
    <row r="857" spans="1:44" ht="30" customHeight="1">
      <c r="A857" s="398"/>
      <c r="B857" s="399"/>
      <c r="C857" s="400" t="s">
        <v>52</v>
      </c>
      <c r="D857" s="399"/>
      <c r="E857" s="380"/>
      <c r="F857" s="381" t="s">
        <v>48</v>
      </c>
      <c r="G857" s="401"/>
      <c r="H857" s="401"/>
      <c r="I857" s="381" t="s">
        <v>48</v>
      </c>
      <c r="J857" s="381" t="s">
        <v>48</v>
      </c>
      <c r="K857" s="381" t="s">
        <v>48</v>
      </c>
      <c r="L857" s="385">
        <f>SUM(L854:L856)</f>
        <v>0</v>
      </c>
      <c r="M857" s="385">
        <f t="shared" ref="M857:O857" si="884">SUM(M854:M856)</f>
        <v>0</v>
      </c>
      <c r="N857" s="385">
        <f t="shared" si="884"/>
        <v>0</v>
      </c>
      <c r="O857" s="385">
        <f t="shared" si="884"/>
        <v>0</v>
      </c>
      <c r="P857" s="381"/>
      <c r="Q857" s="381"/>
      <c r="R857" s="381"/>
      <c r="S857" s="399"/>
      <c r="T857" s="415"/>
      <c r="U857" s="386"/>
      <c r="V857" s="389">
        <f t="shared" ref="V857" si="885">$AB$11-((N857*24))</f>
        <v>720</v>
      </c>
      <c r="W857" s="369">
        <v>100</v>
      </c>
      <c r="X857" s="379"/>
      <c r="Y857" s="390">
        <f t="shared" ref="Y857" si="886">W857</f>
        <v>100</v>
      </c>
      <c r="Z857" s="389">
        <f t="shared" ref="Z857" si="887">(Y857*(V857-L857*24))/V857</f>
        <v>100</v>
      </c>
      <c r="AA857" s="389">
        <f t="shared" ref="AA857" si="888">(Z857/Y857)*100</f>
        <v>100</v>
      </c>
      <c r="AF857" s="333"/>
      <c r="AG857" s="333"/>
      <c r="AH857" s="333"/>
      <c r="AI857" s="333"/>
      <c r="AJ857" s="333"/>
      <c r="AK857" s="333"/>
      <c r="AL857" s="333"/>
      <c r="AM857" s="333"/>
      <c r="AN857" s="333"/>
      <c r="AO857" s="333"/>
      <c r="AP857" s="333"/>
      <c r="AQ857" s="333"/>
      <c r="AR857" s="333"/>
    </row>
    <row r="858" spans="1:44" ht="30" customHeight="1">
      <c r="A858" s="369">
        <v>5</v>
      </c>
      <c r="B858" s="372" t="s">
        <v>305</v>
      </c>
      <c r="C858" s="506" t="s">
        <v>306</v>
      </c>
      <c r="D858" s="369">
        <v>200</v>
      </c>
      <c r="E858" s="380" t="s">
        <v>534</v>
      </c>
      <c r="F858" s="381" t="s">
        <v>48</v>
      </c>
      <c r="G858" s="392"/>
      <c r="H858" s="392"/>
      <c r="I858" s="507"/>
      <c r="J858" s="507"/>
      <c r="K858" s="507"/>
      <c r="L858" s="385">
        <f t="shared" ref="L858" si="889">IF(RIGHT(S858)="T",(+H858-G858),0)</f>
        <v>0</v>
      </c>
      <c r="M858" s="385">
        <f t="shared" ref="M858" si="890">IF(RIGHT(S858)="U",(+H858-G858),0)</f>
        <v>0</v>
      </c>
      <c r="N858" s="385">
        <f t="shared" ref="N858" si="891">IF(RIGHT(S858)="C",(+H858-G858),0)</f>
        <v>0</v>
      </c>
      <c r="O858" s="385">
        <f t="shared" ref="O858" si="892">IF(RIGHT(S858)="D",(+H858-G858),0)</f>
        <v>0</v>
      </c>
      <c r="P858" s="386"/>
      <c r="Q858" s="386"/>
      <c r="R858" s="386"/>
      <c r="S858" s="392"/>
      <c r="T858" s="467"/>
      <c r="U858" s="386"/>
      <c r="V858" s="389"/>
      <c r="W858" s="369"/>
      <c r="X858" s="379"/>
      <c r="Y858" s="390"/>
      <c r="Z858" s="389"/>
      <c r="AA858" s="389"/>
      <c r="AF858" s="333"/>
      <c r="AG858" s="333"/>
      <c r="AH858" s="333"/>
      <c r="AI858" s="333"/>
      <c r="AJ858" s="333"/>
      <c r="AK858" s="333"/>
      <c r="AL858" s="333"/>
      <c r="AM858" s="333"/>
      <c r="AN858" s="333"/>
      <c r="AO858" s="333"/>
      <c r="AP858" s="333"/>
      <c r="AQ858" s="333"/>
      <c r="AR858" s="333"/>
    </row>
    <row r="859" spans="1:44" ht="30" customHeight="1">
      <c r="A859" s="369"/>
      <c r="B859" s="372"/>
      <c r="C859" s="506"/>
      <c r="D859" s="369"/>
      <c r="E859" s="380"/>
      <c r="F859" s="381"/>
      <c r="G859" s="392"/>
      <c r="H859" s="458"/>
      <c r="I859" s="507"/>
      <c r="J859" s="507"/>
      <c r="K859" s="507"/>
      <c r="L859" s="385">
        <f t="shared" ref="L859:L860" si="893">IF(RIGHT(S859)="T",(+H859-G859),0)</f>
        <v>0</v>
      </c>
      <c r="M859" s="385">
        <f t="shared" ref="M859:M860" si="894">IF(RIGHT(S859)="U",(+H859-G859),0)</f>
        <v>0</v>
      </c>
      <c r="N859" s="385">
        <f t="shared" ref="N859:N860" si="895">IF(RIGHT(S859)="C",(+H859-G859),0)</f>
        <v>0</v>
      </c>
      <c r="O859" s="385">
        <f t="shared" ref="O859:O860" si="896">IF(RIGHT(S859)="D",(+H859-G859),0)</f>
        <v>0</v>
      </c>
      <c r="P859" s="386"/>
      <c r="Q859" s="386"/>
      <c r="R859" s="386"/>
      <c r="S859" s="393"/>
      <c r="T859" s="394"/>
      <c r="U859" s="386"/>
      <c r="V859" s="389"/>
      <c r="W859" s="369"/>
      <c r="X859" s="379"/>
      <c r="Y859" s="390"/>
      <c r="Z859" s="389"/>
      <c r="AA859" s="389"/>
      <c r="AF859" s="333"/>
      <c r="AG859" s="333"/>
      <c r="AH859" s="333"/>
      <c r="AI859" s="333"/>
      <c r="AJ859" s="333"/>
      <c r="AK859" s="333"/>
      <c r="AL859" s="333"/>
      <c r="AM859" s="333"/>
      <c r="AN859" s="333"/>
      <c r="AO859" s="333"/>
      <c r="AP859" s="333"/>
      <c r="AQ859" s="333"/>
      <c r="AR859" s="333"/>
    </row>
    <row r="860" spans="1:44" ht="30" customHeight="1">
      <c r="A860" s="369"/>
      <c r="B860" s="372"/>
      <c r="C860" s="506"/>
      <c r="D860" s="369"/>
      <c r="E860" s="380"/>
      <c r="F860" s="381"/>
      <c r="G860" s="449"/>
      <c r="H860" s="449"/>
      <c r="I860" s="507"/>
      <c r="J860" s="507"/>
      <c r="K860" s="507"/>
      <c r="L860" s="385">
        <f t="shared" si="893"/>
        <v>0</v>
      </c>
      <c r="M860" s="385">
        <f t="shared" si="894"/>
        <v>0</v>
      </c>
      <c r="N860" s="385">
        <f t="shared" si="895"/>
        <v>0</v>
      </c>
      <c r="O860" s="385">
        <f t="shared" si="896"/>
        <v>0</v>
      </c>
      <c r="P860" s="386"/>
      <c r="Q860" s="386"/>
      <c r="R860" s="386"/>
      <c r="S860" s="488"/>
      <c r="T860" s="471"/>
      <c r="U860" s="386"/>
      <c r="V860" s="389"/>
      <c r="W860" s="369"/>
      <c r="X860" s="379"/>
      <c r="Y860" s="390"/>
      <c r="Z860" s="389"/>
      <c r="AA860" s="389"/>
      <c r="AF860" s="333"/>
      <c r="AG860" s="333"/>
      <c r="AH860" s="333"/>
      <c r="AI860" s="333"/>
      <c r="AJ860" s="333"/>
      <c r="AK860" s="333"/>
      <c r="AL860" s="333"/>
      <c r="AM860" s="333"/>
      <c r="AN860" s="333"/>
      <c r="AO860" s="333"/>
      <c r="AP860" s="333"/>
      <c r="AQ860" s="333"/>
      <c r="AR860" s="333"/>
    </row>
    <row r="861" spans="1:44" ht="30" customHeight="1">
      <c r="A861" s="398"/>
      <c r="B861" s="399"/>
      <c r="C861" s="400" t="s">
        <v>52</v>
      </c>
      <c r="D861" s="399"/>
      <c r="E861" s="380"/>
      <c r="F861" s="381" t="s">
        <v>48</v>
      </c>
      <c r="G861" s="401"/>
      <c r="H861" s="401"/>
      <c r="I861" s="381" t="s">
        <v>48</v>
      </c>
      <c r="J861" s="381" t="s">
        <v>48</v>
      </c>
      <c r="K861" s="381" t="s">
        <v>48</v>
      </c>
      <c r="L861" s="385">
        <f>SUM(L858:L860)</f>
        <v>0</v>
      </c>
      <c r="M861" s="385">
        <f t="shared" ref="M861:O861" si="897">SUM(M858:M860)</f>
        <v>0</v>
      </c>
      <c r="N861" s="385">
        <f t="shared" si="897"/>
        <v>0</v>
      </c>
      <c r="O861" s="385">
        <f t="shared" si="897"/>
        <v>0</v>
      </c>
      <c r="P861" s="381"/>
      <c r="Q861" s="381"/>
      <c r="R861" s="381"/>
      <c r="S861" s="513"/>
      <c r="T861" s="515"/>
      <c r="U861" s="386"/>
      <c r="V861" s="389">
        <f t="shared" ref="V861" si="898">$AB$11-((N861*24))</f>
        <v>720</v>
      </c>
      <c r="W861" s="369">
        <v>100</v>
      </c>
      <c r="X861" s="379"/>
      <c r="Y861" s="390">
        <f t="shared" ref="Y861" si="899">W861</f>
        <v>100</v>
      </c>
      <c r="Z861" s="389">
        <f t="shared" ref="Z861" si="900">(Y861*(V861-L861*24))/V861</f>
        <v>100</v>
      </c>
      <c r="AA861" s="389">
        <f t="shared" ref="AA861" si="901">(Z861/Y861)*100</f>
        <v>100</v>
      </c>
      <c r="AF861" s="333"/>
      <c r="AG861" s="333"/>
      <c r="AH861" s="333"/>
      <c r="AI861" s="333"/>
      <c r="AJ861" s="333"/>
      <c r="AK861" s="333"/>
      <c r="AL861" s="333"/>
      <c r="AM861" s="333"/>
      <c r="AN861" s="333"/>
      <c r="AO861" s="333"/>
      <c r="AP861" s="333"/>
      <c r="AQ861" s="333"/>
      <c r="AR861" s="333"/>
    </row>
    <row r="862" spans="1:44" ht="30" customHeight="1">
      <c r="A862" s="369">
        <v>6</v>
      </c>
      <c r="B862" s="372" t="s">
        <v>307</v>
      </c>
      <c r="C862" s="506" t="s">
        <v>308</v>
      </c>
      <c r="D862" s="369">
        <v>100</v>
      </c>
      <c r="E862" s="380" t="s">
        <v>534</v>
      </c>
      <c r="F862" s="381" t="s">
        <v>48</v>
      </c>
      <c r="G862" s="395"/>
      <c r="H862" s="395"/>
      <c r="I862" s="507"/>
      <c r="J862" s="507"/>
      <c r="K862" s="507"/>
      <c r="L862" s="385">
        <f>IF(RIGHT(S862)="T",(+H862-G862),0)</f>
        <v>0</v>
      </c>
      <c r="M862" s="385">
        <f>IF(RIGHT(S862)="U",(+H862-G862),0)</f>
        <v>0</v>
      </c>
      <c r="N862" s="385">
        <f>IF(RIGHT(S862)="C",(+H862-G862),0)</f>
        <v>0</v>
      </c>
      <c r="O862" s="385">
        <f>IF(RIGHT(S862)="D",(+H862-G862),0)</f>
        <v>0</v>
      </c>
      <c r="P862" s="386"/>
      <c r="Q862" s="386"/>
      <c r="R862" s="386"/>
      <c r="S862" s="396"/>
      <c r="T862" s="397"/>
      <c r="U862" s="386"/>
      <c r="V862" s="389"/>
      <c r="W862" s="369"/>
      <c r="X862" s="379"/>
      <c r="Y862" s="390"/>
      <c r="Z862" s="389"/>
      <c r="AA862" s="389"/>
      <c r="AF862" s="333"/>
      <c r="AG862" s="333"/>
      <c r="AH862" s="333"/>
      <c r="AI862" s="333"/>
      <c r="AJ862" s="333"/>
      <c r="AK862" s="333"/>
      <c r="AL862" s="333"/>
      <c r="AM862" s="333"/>
      <c r="AN862" s="333"/>
      <c r="AO862" s="333"/>
      <c r="AP862" s="333"/>
      <c r="AQ862" s="333"/>
      <c r="AR862" s="333"/>
    </row>
    <row r="863" spans="1:44" ht="30" customHeight="1">
      <c r="A863" s="398"/>
      <c r="B863" s="399"/>
      <c r="C863" s="400" t="s">
        <v>52</v>
      </c>
      <c r="D863" s="399"/>
      <c r="E863" s="380"/>
      <c r="F863" s="381" t="s">
        <v>48</v>
      </c>
      <c r="G863" s="401"/>
      <c r="H863" s="401"/>
      <c r="I863" s="381" t="s">
        <v>48</v>
      </c>
      <c r="J863" s="381" t="s">
        <v>48</v>
      </c>
      <c r="K863" s="381" t="s">
        <v>48</v>
      </c>
      <c r="L863" s="385">
        <f>SUM(L862:L862)</f>
        <v>0</v>
      </c>
      <c r="M863" s="385">
        <f t="shared" ref="M863:O863" si="902">SUM(M862:M862)</f>
        <v>0</v>
      </c>
      <c r="N863" s="385">
        <f t="shared" si="902"/>
        <v>0</v>
      </c>
      <c r="O863" s="385">
        <f t="shared" si="902"/>
        <v>0</v>
      </c>
      <c r="P863" s="381"/>
      <c r="Q863" s="381"/>
      <c r="R863" s="381"/>
      <c r="S863" s="399"/>
      <c r="T863" s="415"/>
      <c r="U863" s="399"/>
      <c r="V863" s="389">
        <f t="shared" ref="V863" si="903">$AB$11-((N863*24))</f>
        <v>720</v>
      </c>
      <c r="W863" s="369">
        <v>100</v>
      </c>
      <c r="X863" s="379"/>
      <c r="Y863" s="390">
        <f t="shared" ref="Y863" si="904">W863</f>
        <v>100</v>
      </c>
      <c r="Z863" s="389">
        <f t="shared" ref="Z863" si="905">(Y863*(V863-L863*24))/V863</f>
        <v>100</v>
      </c>
      <c r="AA863" s="389">
        <f t="shared" ref="AA863" si="906">(Z863/Y863)*100</f>
        <v>100</v>
      </c>
      <c r="AF863" s="333"/>
      <c r="AG863" s="333"/>
      <c r="AH863" s="333"/>
      <c r="AI863" s="333"/>
      <c r="AJ863" s="333"/>
      <c r="AK863" s="333"/>
      <c r="AL863" s="333"/>
      <c r="AM863" s="333"/>
      <c r="AN863" s="333"/>
      <c r="AO863" s="333"/>
      <c r="AP863" s="333"/>
      <c r="AQ863" s="333"/>
      <c r="AR863" s="333"/>
    </row>
    <row r="864" spans="1:44" ht="30" customHeight="1">
      <c r="A864" s="369">
        <v>7</v>
      </c>
      <c r="B864" s="372" t="s">
        <v>309</v>
      </c>
      <c r="C864" s="506" t="s">
        <v>310</v>
      </c>
      <c r="D864" s="369">
        <v>100</v>
      </c>
      <c r="E864" s="380" t="s">
        <v>534</v>
      </c>
      <c r="F864" s="381" t="s">
        <v>48</v>
      </c>
      <c r="G864" s="395"/>
      <c r="H864" s="395"/>
      <c r="I864" s="507"/>
      <c r="J864" s="507"/>
      <c r="K864" s="507"/>
      <c r="L864" s="385">
        <f>IF(RIGHT(S864)="T",(+H864-G864),0)</f>
        <v>0</v>
      </c>
      <c r="M864" s="385">
        <f>IF(RIGHT(S864)="U",(+H864-G864),0)</f>
        <v>0</v>
      </c>
      <c r="N864" s="385">
        <f>IF(RIGHT(S864)="C",(+H864-G864),0)</f>
        <v>0</v>
      </c>
      <c r="O864" s="385">
        <f>IF(RIGHT(S864)="D",(+H864-G864),0)</f>
        <v>0</v>
      </c>
      <c r="P864" s="386"/>
      <c r="Q864" s="386"/>
      <c r="R864" s="386"/>
      <c r="S864" s="396"/>
      <c r="T864" s="397"/>
      <c r="U864" s="386"/>
      <c r="V864" s="389"/>
      <c r="W864" s="369"/>
      <c r="X864" s="379"/>
      <c r="Y864" s="390"/>
      <c r="Z864" s="389"/>
      <c r="AA864" s="389"/>
      <c r="AF864" s="333"/>
      <c r="AG864" s="333"/>
      <c r="AH864" s="333"/>
      <c r="AI864" s="333"/>
      <c r="AJ864" s="333"/>
      <c r="AK864" s="333"/>
      <c r="AL864" s="333"/>
      <c r="AM864" s="333"/>
      <c r="AN864" s="333"/>
      <c r="AO864" s="333"/>
      <c r="AP864" s="333"/>
      <c r="AQ864" s="333"/>
      <c r="AR864" s="333"/>
    </row>
    <row r="865" spans="1:44" ht="30" customHeight="1">
      <c r="A865" s="398"/>
      <c r="B865" s="399"/>
      <c r="C865" s="400" t="s">
        <v>52</v>
      </c>
      <c r="D865" s="399"/>
      <c r="E865" s="380"/>
      <c r="F865" s="381" t="s">
        <v>48</v>
      </c>
      <c r="G865" s="401"/>
      <c r="H865" s="401"/>
      <c r="I865" s="381" t="s">
        <v>48</v>
      </c>
      <c r="J865" s="381" t="s">
        <v>48</v>
      </c>
      <c r="K865" s="381" t="s">
        <v>48</v>
      </c>
      <c r="L865" s="385">
        <f>SUM(L864:L864)</f>
        <v>0</v>
      </c>
      <c r="M865" s="385">
        <f t="shared" ref="M865:O865" si="907">SUM(M864:M864)</f>
        <v>0</v>
      </c>
      <c r="N865" s="385">
        <f t="shared" si="907"/>
        <v>0</v>
      </c>
      <c r="O865" s="385">
        <f t="shared" si="907"/>
        <v>0</v>
      </c>
      <c r="P865" s="381"/>
      <c r="Q865" s="381"/>
      <c r="R865" s="381"/>
      <c r="S865" s="399"/>
      <c r="T865" s="415"/>
      <c r="U865" s="399"/>
      <c r="V865" s="389">
        <f t="shared" ref="V865" si="908">$AB$11-((N865*24))</f>
        <v>720</v>
      </c>
      <c r="W865" s="369">
        <v>100</v>
      </c>
      <c r="X865" s="379"/>
      <c r="Y865" s="390">
        <f t="shared" ref="Y865" si="909">W865</f>
        <v>100</v>
      </c>
      <c r="Z865" s="389">
        <f t="shared" ref="Z865" si="910">(Y865*(V865-L865*24))/V865</f>
        <v>100</v>
      </c>
      <c r="AA865" s="389">
        <f t="shared" ref="AA865" si="911">(Z865/Y865)*100</f>
        <v>100</v>
      </c>
      <c r="AF865" s="333"/>
      <c r="AG865" s="333"/>
      <c r="AH865" s="333"/>
      <c r="AI865" s="333"/>
      <c r="AJ865" s="333"/>
      <c r="AK865" s="333"/>
      <c r="AL865" s="333"/>
      <c r="AM865" s="333"/>
      <c r="AN865" s="333"/>
      <c r="AO865" s="333"/>
      <c r="AP865" s="333"/>
      <c r="AQ865" s="333"/>
      <c r="AR865" s="333"/>
    </row>
    <row r="866" spans="1:44" ht="30" customHeight="1">
      <c r="A866" s="369"/>
      <c r="B866" s="447"/>
      <c r="C866" s="554"/>
      <c r="D866" s="324"/>
      <c r="E866" s="380"/>
      <c r="F866" s="381" t="s">
        <v>48</v>
      </c>
      <c r="G866" s="324"/>
      <c r="H866" s="324"/>
      <c r="I866" s="507"/>
      <c r="J866" s="507"/>
      <c r="K866" s="507"/>
      <c r="L866" s="518"/>
      <c r="M866" s="518"/>
      <c r="N866" s="538"/>
      <c r="O866" s="538"/>
      <c r="P866" s="538"/>
      <c r="Q866" s="538"/>
      <c r="R866" s="538"/>
      <c r="S866" s="539"/>
      <c r="T866" s="380"/>
      <c r="U866" s="538"/>
      <c r="V866" s="389"/>
      <c r="W866" s="369"/>
      <c r="X866" s="369"/>
      <c r="Y866" s="390"/>
      <c r="Z866" s="389"/>
      <c r="AA866" s="389"/>
      <c r="AF866" s="333"/>
      <c r="AG866" s="333"/>
      <c r="AH866" s="333"/>
      <c r="AI866" s="333"/>
      <c r="AJ866" s="333"/>
      <c r="AK866" s="333"/>
      <c r="AL866" s="333"/>
      <c r="AM866" s="333"/>
      <c r="AN866" s="333"/>
      <c r="AO866" s="333"/>
      <c r="AP866" s="333"/>
      <c r="AQ866" s="333"/>
      <c r="AR866" s="333"/>
    </row>
    <row r="867" spans="1:44" ht="30" customHeight="1">
      <c r="A867" s="369">
        <f>A788+A829+A864</f>
        <v>45</v>
      </c>
      <c r="B867" s="372"/>
      <c r="C867" s="373" t="s">
        <v>311</v>
      </c>
      <c r="D867" s="327"/>
      <c r="E867" s="380"/>
      <c r="F867" s="381" t="s">
        <v>48</v>
      </c>
      <c r="G867" s="327"/>
      <c r="H867" s="327"/>
      <c r="I867" s="316"/>
      <c r="J867" s="316"/>
      <c r="K867" s="316"/>
      <c r="L867" s="518">
        <f>SUM(L755:L866)/2</f>
        <v>2.7368055555562023</v>
      </c>
      <c r="M867" s="518">
        <f t="shared" ref="M867:O867" si="912">SUM(M755:M866)/2</f>
        <v>0</v>
      </c>
      <c r="N867" s="518">
        <f t="shared" si="912"/>
        <v>3.2208333333328483</v>
      </c>
      <c r="O867" s="518">
        <f t="shared" si="912"/>
        <v>0</v>
      </c>
      <c r="P867" s="518"/>
      <c r="Q867" s="518"/>
      <c r="R867" s="518"/>
      <c r="S867" s="518"/>
      <c r="T867" s="536"/>
      <c r="U867" s="518"/>
      <c r="V867" s="389"/>
      <c r="W867" s="555">
        <f>SUM(W755:W866)</f>
        <v>31425</v>
      </c>
      <c r="X867" s="369"/>
      <c r="Y867" s="389">
        <f>SUM(Y755:Y866)</f>
        <v>31425</v>
      </c>
      <c r="Z867" s="389">
        <f>SUM(Z755:Z866)</f>
        <v>31342.647800925995</v>
      </c>
      <c r="AA867" s="389">
        <f>(Z867/Y867)*100</f>
        <v>99.737940496184549</v>
      </c>
      <c r="AB867" s="541" t="s">
        <v>245</v>
      </c>
      <c r="AF867" s="333"/>
      <c r="AG867" s="333"/>
      <c r="AH867" s="333"/>
      <c r="AI867" s="333"/>
      <c r="AJ867" s="333"/>
      <c r="AK867" s="333"/>
      <c r="AL867" s="333"/>
      <c r="AM867" s="333"/>
      <c r="AN867" s="333"/>
      <c r="AO867" s="333"/>
      <c r="AP867" s="333"/>
      <c r="AQ867" s="333"/>
      <c r="AR867" s="333"/>
    </row>
    <row r="868" spans="1:44" ht="30" customHeight="1">
      <c r="A868" s="369" t="s">
        <v>45</v>
      </c>
      <c r="B868" s="372"/>
      <c r="C868" s="373" t="s">
        <v>312</v>
      </c>
      <c r="D868" s="327"/>
      <c r="E868" s="380"/>
      <c r="F868" s="381" t="s">
        <v>48</v>
      </c>
      <c r="G868" s="327"/>
      <c r="H868" s="327"/>
      <c r="I868" s="316"/>
      <c r="J868" s="316"/>
      <c r="K868" s="316"/>
      <c r="L868" s="538"/>
      <c r="M868" s="538"/>
      <c r="N868" s="538"/>
      <c r="O868" s="538"/>
      <c r="P868" s="538"/>
      <c r="Q868" s="538"/>
      <c r="R868" s="538"/>
      <c r="S868" s="539"/>
      <c r="T868" s="380"/>
      <c r="U868" s="538"/>
      <c r="V868" s="389"/>
      <c r="W868" s="372" t="s">
        <v>313</v>
      </c>
      <c r="X868" s="556" t="s">
        <v>314</v>
      </c>
      <c r="Y868" s="364"/>
      <c r="Z868" s="389"/>
      <c r="AA868" s="364"/>
      <c r="AF868" s="333"/>
      <c r="AG868" s="333"/>
      <c r="AH868" s="333"/>
      <c r="AI868" s="333"/>
      <c r="AJ868" s="333"/>
      <c r="AK868" s="333"/>
      <c r="AL868" s="333"/>
      <c r="AM868" s="333"/>
      <c r="AN868" s="333"/>
      <c r="AO868" s="333"/>
      <c r="AP868" s="333"/>
      <c r="AQ868" s="333"/>
      <c r="AR868" s="333"/>
    </row>
    <row r="869" spans="1:44" ht="51.75" customHeight="1">
      <c r="A869" s="369">
        <v>1</v>
      </c>
      <c r="B869" s="516" t="s">
        <v>315</v>
      </c>
      <c r="C869" s="506" t="s">
        <v>316</v>
      </c>
      <c r="D869" s="324">
        <v>815</v>
      </c>
      <c r="E869" s="380" t="s">
        <v>534</v>
      </c>
      <c r="F869" s="381" t="s">
        <v>48</v>
      </c>
      <c r="G869" s="121">
        <v>43192.638888888891</v>
      </c>
      <c r="H869" s="121">
        <v>43192.638888888891</v>
      </c>
      <c r="I869" s="507"/>
      <c r="J869" s="507"/>
      <c r="K869" s="507"/>
      <c r="L869" s="385">
        <f>IF(RIGHT(S869)="T",(+H869-G869),0)</f>
        <v>0</v>
      </c>
      <c r="M869" s="385">
        <f>IF(RIGHT(S869)="U",(+H869-G869),0)</f>
        <v>0</v>
      </c>
      <c r="N869" s="385">
        <f>IF(RIGHT(S869)="C",(+H869-G869),0)</f>
        <v>0</v>
      </c>
      <c r="O869" s="385">
        <f>IF(RIGHT(S869)="D",(+H869-G869),0)</f>
        <v>0</v>
      </c>
      <c r="P869" s="386"/>
      <c r="Q869" s="386"/>
      <c r="R869" s="386"/>
      <c r="S869" s="121" t="s">
        <v>482</v>
      </c>
      <c r="T869" s="442" t="s">
        <v>1174</v>
      </c>
      <c r="U869" s="386"/>
      <c r="V869" s="389"/>
      <c r="W869" s="393"/>
      <c r="X869" s="393"/>
      <c r="Y869" s="393"/>
      <c r="Z869" s="389"/>
      <c r="AA869" s="393"/>
      <c r="AF869" s="333"/>
      <c r="AG869" s="333"/>
      <c r="AH869" s="333"/>
      <c r="AI869" s="333"/>
      <c r="AJ869" s="333"/>
      <c r="AK869" s="333"/>
      <c r="AL869" s="333"/>
      <c r="AM869" s="333"/>
      <c r="AN869" s="333"/>
      <c r="AO869" s="333"/>
      <c r="AP869" s="333"/>
      <c r="AQ869" s="333"/>
      <c r="AR869" s="333"/>
    </row>
    <row r="870" spans="1:44" ht="45" customHeight="1">
      <c r="A870" s="369"/>
      <c r="B870" s="516"/>
      <c r="C870" s="506"/>
      <c r="D870" s="324"/>
      <c r="E870" s="380"/>
      <c r="F870" s="381"/>
      <c r="G870" s="121">
        <v>43197.709722222222</v>
      </c>
      <c r="H870" s="121">
        <v>43197.709722222222</v>
      </c>
      <c r="I870" s="507"/>
      <c r="J870" s="507"/>
      <c r="K870" s="507"/>
      <c r="L870" s="385">
        <f t="shared" ref="L870:L873" si="913">IF(RIGHT(S870)="T",(+H870-G870),0)</f>
        <v>0</v>
      </c>
      <c r="M870" s="385">
        <f t="shared" ref="M870:M873" si="914">IF(RIGHT(S870)="U",(+H870-G870),0)</f>
        <v>0</v>
      </c>
      <c r="N870" s="385">
        <f t="shared" ref="N870:N873" si="915">IF(RIGHT(S870)="C",(+H870-G870),0)</f>
        <v>0</v>
      </c>
      <c r="O870" s="385">
        <f t="shared" ref="O870:O873" si="916">IF(RIGHT(S870)="D",(+H870-G870),0)</f>
        <v>0</v>
      </c>
      <c r="P870" s="386"/>
      <c r="Q870" s="386"/>
      <c r="R870" s="386"/>
      <c r="S870" s="121" t="s">
        <v>482</v>
      </c>
      <c r="T870" s="442" t="s">
        <v>1175</v>
      </c>
      <c r="U870" s="386"/>
      <c r="V870" s="389"/>
      <c r="W870" s="393"/>
      <c r="X870" s="393"/>
      <c r="Y870" s="393"/>
      <c r="Z870" s="389"/>
      <c r="AA870" s="393"/>
      <c r="AF870" s="333"/>
      <c r="AG870" s="333"/>
      <c r="AH870" s="333"/>
      <c r="AI870" s="333"/>
      <c r="AJ870" s="333"/>
      <c r="AK870" s="333"/>
      <c r="AL870" s="333"/>
      <c r="AM870" s="333"/>
      <c r="AN870" s="333"/>
      <c r="AO870" s="333"/>
      <c r="AP870" s="333"/>
      <c r="AQ870" s="333"/>
      <c r="AR870" s="333"/>
    </row>
    <row r="871" spans="1:44" ht="46.5" customHeight="1">
      <c r="A871" s="369"/>
      <c r="B871" s="516"/>
      <c r="C871" s="506"/>
      <c r="D871" s="324"/>
      <c r="E871" s="380"/>
      <c r="F871" s="381"/>
      <c r="G871" s="121">
        <v>43198.163888888892</v>
      </c>
      <c r="H871" s="121">
        <v>43198.163888888892</v>
      </c>
      <c r="I871" s="507"/>
      <c r="J871" s="507"/>
      <c r="K871" s="507"/>
      <c r="L871" s="385">
        <f t="shared" si="913"/>
        <v>0</v>
      </c>
      <c r="M871" s="385">
        <f t="shared" si="914"/>
        <v>0</v>
      </c>
      <c r="N871" s="385">
        <f t="shared" si="915"/>
        <v>0</v>
      </c>
      <c r="O871" s="385">
        <f t="shared" si="916"/>
        <v>0</v>
      </c>
      <c r="P871" s="386"/>
      <c r="Q871" s="386"/>
      <c r="R871" s="386"/>
      <c r="S871" s="121" t="s">
        <v>482</v>
      </c>
      <c r="T871" s="442" t="s">
        <v>1176</v>
      </c>
      <c r="U871" s="386"/>
      <c r="V871" s="389"/>
      <c r="W871" s="393"/>
      <c r="X871" s="393"/>
      <c r="Y871" s="393"/>
      <c r="Z871" s="389"/>
      <c r="AA871" s="393"/>
      <c r="AF871" s="333"/>
      <c r="AG871" s="333"/>
      <c r="AH871" s="333"/>
      <c r="AI871" s="333"/>
      <c r="AJ871" s="333"/>
      <c r="AK871" s="333"/>
      <c r="AL871" s="333"/>
      <c r="AM871" s="333"/>
      <c r="AN871" s="333"/>
      <c r="AO871" s="333"/>
      <c r="AP871" s="333"/>
      <c r="AQ871" s="333"/>
      <c r="AR871" s="333"/>
    </row>
    <row r="872" spans="1:44" ht="30.75" customHeight="1">
      <c r="A872" s="369"/>
      <c r="B872" s="516"/>
      <c r="C872" s="506"/>
      <c r="D872" s="324"/>
      <c r="E872" s="380"/>
      <c r="F872" s="381"/>
      <c r="G872" s="121">
        <v>43214.127083333333</v>
      </c>
      <c r="H872" s="121">
        <v>43214.127083333333</v>
      </c>
      <c r="I872" s="507"/>
      <c r="J872" s="507"/>
      <c r="K872" s="507"/>
      <c r="L872" s="385">
        <f t="shared" si="913"/>
        <v>0</v>
      </c>
      <c r="M872" s="385">
        <f t="shared" si="914"/>
        <v>0</v>
      </c>
      <c r="N872" s="385">
        <f t="shared" si="915"/>
        <v>0</v>
      </c>
      <c r="O872" s="385">
        <f t="shared" si="916"/>
        <v>0</v>
      </c>
      <c r="P872" s="386"/>
      <c r="Q872" s="386"/>
      <c r="R872" s="386"/>
      <c r="S872" s="121" t="s">
        <v>482</v>
      </c>
      <c r="T872" s="442" t="s">
        <v>1177</v>
      </c>
      <c r="U872" s="386"/>
      <c r="V872" s="389"/>
      <c r="W872" s="393"/>
      <c r="X872" s="393"/>
      <c r="Y872" s="393"/>
      <c r="Z872" s="389"/>
      <c r="AA872" s="393"/>
      <c r="AF872" s="333"/>
      <c r="AG872" s="333"/>
      <c r="AH872" s="333"/>
      <c r="AI872" s="333"/>
      <c r="AJ872" s="333"/>
      <c r="AK872" s="333"/>
      <c r="AL872" s="333"/>
      <c r="AM872" s="333"/>
      <c r="AN872" s="333"/>
      <c r="AO872" s="333"/>
      <c r="AP872" s="333"/>
      <c r="AQ872" s="333"/>
      <c r="AR872" s="333"/>
    </row>
    <row r="873" spans="1:44" ht="30.75" customHeight="1">
      <c r="A873" s="369"/>
      <c r="B873" s="516"/>
      <c r="C873" s="506"/>
      <c r="D873" s="324"/>
      <c r="E873" s="380"/>
      <c r="F873" s="381"/>
      <c r="G873" s="392"/>
      <c r="H873" s="392"/>
      <c r="I873" s="507"/>
      <c r="J873" s="507"/>
      <c r="K873" s="507"/>
      <c r="L873" s="385">
        <f t="shared" si="913"/>
        <v>0</v>
      </c>
      <c r="M873" s="385">
        <f t="shared" si="914"/>
        <v>0</v>
      </c>
      <c r="N873" s="385">
        <f t="shared" si="915"/>
        <v>0</v>
      </c>
      <c r="O873" s="385">
        <f t="shared" si="916"/>
        <v>0</v>
      </c>
      <c r="P873" s="386"/>
      <c r="Q873" s="386"/>
      <c r="R873" s="386"/>
      <c r="S873" s="393"/>
      <c r="T873" s="394"/>
      <c r="U873" s="386"/>
      <c r="V873" s="389"/>
      <c r="W873" s="393"/>
      <c r="X873" s="393"/>
      <c r="Y873" s="393"/>
      <c r="Z873" s="389"/>
      <c r="AA873" s="393"/>
      <c r="AF873" s="333"/>
      <c r="AG873" s="333"/>
      <c r="AH873" s="333"/>
      <c r="AI873" s="333"/>
      <c r="AJ873" s="333"/>
      <c r="AK873" s="333"/>
      <c r="AL873" s="333"/>
      <c r="AM873" s="333"/>
      <c r="AN873" s="333"/>
      <c r="AO873" s="333"/>
      <c r="AP873" s="333"/>
      <c r="AQ873" s="333"/>
      <c r="AR873" s="333"/>
    </row>
    <row r="874" spans="1:44" ht="30.75" customHeight="1">
      <c r="A874" s="369"/>
      <c r="B874" s="516"/>
      <c r="C874" s="506"/>
      <c r="D874" s="324"/>
      <c r="E874" s="380"/>
      <c r="F874" s="381"/>
      <c r="G874" s="428"/>
      <c r="H874" s="428"/>
      <c r="I874" s="507"/>
      <c r="J874" s="507"/>
      <c r="K874" s="507"/>
      <c r="L874" s="385">
        <f t="shared" ref="L874" si="917">IF(RIGHT(S874)="T",(+H874-G874),0)</f>
        <v>0</v>
      </c>
      <c r="M874" s="385">
        <f t="shared" ref="M874" si="918">IF(RIGHT(S874)="U",(+H874-G874),0)</f>
        <v>0</v>
      </c>
      <c r="N874" s="385">
        <f t="shared" ref="N874" si="919">IF(RIGHT(S874)="C",(+H874-G874),0)</f>
        <v>0</v>
      </c>
      <c r="O874" s="385">
        <f t="shared" ref="O874" si="920">IF(RIGHT(S874)="D",(+H874-G874),0)</f>
        <v>0</v>
      </c>
      <c r="P874" s="386"/>
      <c r="Q874" s="386"/>
      <c r="R874" s="386"/>
      <c r="S874" s="396"/>
      <c r="T874" s="397"/>
      <c r="U874" s="386"/>
      <c r="V874" s="389"/>
      <c r="W874" s="393"/>
      <c r="X874" s="393"/>
      <c r="Y874" s="393"/>
      <c r="Z874" s="389"/>
      <c r="AA874" s="393"/>
      <c r="AF874" s="333"/>
      <c r="AG874" s="333"/>
      <c r="AH874" s="333"/>
      <c r="AI874" s="333"/>
      <c r="AJ874" s="333"/>
      <c r="AK874" s="333"/>
      <c r="AL874" s="333"/>
      <c r="AM874" s="333"/>
      <c r="AN874" s="333"/>
      <c r="AO874" s="333"/>
      <c r="AP874" s="333"/>
      <c r="AQ874" s="333"/>
      <c r="AR874" s="333"/>
    </row>
    <row r="875" spans="1:44" s="404" customFormat="1" ht="30" customHeight="1">
      <c r="A875" s="398"/>
      <c r="B875" s="399"/>
      <c r="C875" s="400" t="s">
        <v>52</v>
      </c>
      <c r="D875" s="399"/>
      <c r="E875" s="380"/>
      <c r="F875" s="381" t="s">
        <v>48</v>
      </c>
      <c r="G875" s="430"/>
      <c r="H875" s="430"/>
      <c r="I875" s="381" t="s">
        <v>48</v>
      </c>
      <c r="J875" s="381" t="s">
        <v>48</v>
      </c>
      <c r="K875" s="381" t="s">
        <v>48</v>
      </c>
      <c r="L875" s="385">
        <f>SUM(L869:L874)</f>
        <v>0</v>
      </c>
      <c r="M875" s="385">
        <f>SUM(M869:M874)</f>
        <v>0</v>
      </c>
      <c r="N875" s="385">
        <f>SUM(N869:N874)</f>
        <v>0</v>
      </c>
      <c r="O875" s="385">
        <f>SUM(O869:O874)</f>
        <v>0</v>
      </c>
      <c r="P875" s="385"/>
      <c r="Q875" s="385"/>
      <c r="R875" s="385"/>
      <c r="S875" s="399"/>
      <c r="T875" s="415"/>
      <c r="U875" s="399"/>
      <c r="V875" s="389">
        <f>$AB$11-((N875*24))</f>
        <v>720</v>
      </c>
      <c r="W875" s="380">
        <v>750</v>
      </c>
      <c r="X875" s="379">
        <v>815</v>
      </c>
      <c r="Y875" s="390">
        <f>W875*X875</f>
        <v>611250</v>
      </c>
      <c r="Z875" s="389">
        <f>(Y875*(V875-L875*24))/V875</f>
        <v>611250</v>
      </c>
      <c r="AA875" s="389">
        <f>(Z875/Y875)*100</f>
        <v>100</v>
      </c>
      <c r="AB875" s="403"/>
    </row>
    <row r="876" spans="1:44" ht="57" customHeight="1">
      <c r="A876" s="369">
        <v>2</v>
      </c>
      <c r="B876" s="516" t="s">
        <v>317</v>
      </c>
      <c r="C876" s="506" t="s">
        <v>318</v>
      </c>
      <c r="D876" s="324">
        <v>815</v>
      </c>
      <c r="E876" s="380" t="s">
        <v>534</v>
      </c>
      <c r="F876" s="381" t="s">
        <v>48</v>
      </c>
      <c r="G876" s="121">
        <v>43191.53125</v>
      </c>
      <c r="H876" s="121">
        <v>43191.53125</v>
      </c>
      <c r="I876" s="507"/>
      <c r="J876" s="507"/>
      <c r="K876" s="507"/>
      <c r="L876" s="385">
        <f>IF(RIGHT(S876)="T",(+H876-G876),0)</f>
        <v>0</v>
      </c>
      <c r="M876" s="385">
        <f>IF(RIGHT(S876)="U",(+H876-G876),0)</f>
        <v>0</v>
      </c>
      <c r="N876" s="385">
        <f>IF(RIGHT(S876)="C",(+H876-G876),0)</f>
        <v>0</v>
      </c>
      <c r="O876" s="385">
        <f>IF(RIGHT(S876)="D",(+H876-G876),0)</f>
        <v>0</v>
      </c>
      <c r="P876" s="386"/>
      <c r="Q876" s="386"/>
      <c r="R876" s="386"/>
      <c r="S876" s="121" t="s">
        <v>482</v>
      </c>
      <c r="T876" s="442" t="s">
        <v>1178</v>
      </c>
      <c r="U876" s="386"/>
      <c r="V876" s="389"/>
      <c r="W876" s="393"/>
      <c r="X876" s="393"/>
      <c r="Y876" s="393"/>
      <c r="Z876" s="389"/>
      <c r="AA876" s="393"/>
      <c r="AF876" s="333"/>
      <c r="AG876" s="333"/>
      <c r="AH876" s="333"/>
      <c r="AI876" s="333"/>
      <c r="AJ876" s="333"/>
      <c r="AK876" s="333"/>
      <c r="AL876" s="333"/>
      <c r="AM876" s="333"/>
      <c r="AN876" s="333"/>
      <c r="AO876" s="333"/>
      <c r="AP876" s="333"/>
      <c r="AQ876" s="333"/>
      <c r="AR876" s="333"/>
    </row>
    <row r="877" spans="1:44" ht="51" customHeight="1">
      <c r="A877" s="369"/>
      <c r="B877" s="516"/>
      <c r="C877" s="506"/>
      <c r="D877" s="324"/>
      <c r="E877" s="380"/>
      <c r="F877" s="381"/>
      <c r="G877" s="121">
        <v>43191.796527777777</v>
      </c>
      <c r="H877" s="121">
        <v>43191.796527777777</v>
      </c>
      <c r="I877" s="507"/>
      <c r="J877" s="507"/>
      <c r="K877" s="507"/>
      <c r="L877" s="385">
        <f t="shared" ref="L877:L880" si="921">IF(RIGHT(S877)="T",(+H877-G877),0)</f>
        <v>0</v>
      </c>
      <c r="M877" s="385">
        <f t="shared" ref="M877:M880" si="922">IF(RIGHT(S877)="U",(+H877-G877),0)</f>
        <v>0</v>
      </c>
      <c r="N877" s="385">
        <f t="shared" ref="N877:N880" si="923">IF(RIGHT(S877)="C",(+H877-G877),0)</f>
        <v>0</v>
      </c>
      <c r="O877" s="385">
        <f t="shared" ref="O877:O880" si="924">IF(RIGHT(S877)="D",(+H877-G877),0)</f>
        <v>0</v>
      </c>
      <c r="P877" s="386"/>
      <c r="Q877" s="386"/>
      <c r="R877" s="386"/>
      <c r="S877" s="121" t="s">
        <v>482</v>
      </c>
      <c r="T877" s="442" t="s">
        <v>1179</v>
      </c>
      <c r="U877" s="386"/>
      <c r="V877" s="389"/>
      <c r="W877" s="393"/>
      <c r="X877" s="393"/>
      <c r="Y877" s="393"/>
      <c r="Z877" s="389"/>
      <c r="AA877" s="393"/>
      <c r="AF877" s="333"/>
      <c r="AG877" s="333"/>
      <c r="AH877" s="333"/>
      <c r="AI877" s="333"/>
      <c r="AJ877" s="333"/>
      <c r="AK877" s="333"/>
      <c r="AL877" s="333"/>
      <c r="AM877" s="333"/>
      <c r="AN877" s="333"/>
      <c r="AO877" s="333"/>
      <c r="AP877" s="333"/>
      <c r="AQ877" s="333"/>
      <c r="AR877" s="333"/>
    </row>
    <row r="878" spans="1:44" ht="38.25">
      <c r="A878" s="369"/>
      <c r="B878" s="516"/>
      <c r="C878" s="506"/>
      <c r="D878" s="324"/>
      <c r="E878" s="380"/>
      <c r="F878" s="381"/>
      <c r="G878" s="121">
        <v>43198.979861111111</v>
      </c>
      <c r="H878" s="121">
        <v>43198.979861111111</v>
      </c>
      <c r="I878" s="507"/>
      <c r="J878" s="507"/>
      <c r="K878" s="507"/>
      <c r="L878" s="385">
        <f t="shared" si="921"/>
        <v>0</v>
      </c>
      <c r="M878" s="385">
        <f t="shared" si="922"/>
        <v>0</v>
      </c>
      <c r="N878" s="385">
        <f t="shared" si="923"/>
        <v>0</v>
      </c>
      <c r="O878" s="385">
        <f t="shared" si="924"/>
        <v>0</v>
      </c>
      <c r="P878" s="386"/>
      <c r="Q878" s="386"/>
      <c r="R878" s="386"/>
      <c r="S878" s="121" t="s">
        <v>482</v>
      </c>
      <c r="T878" s="442" t="s">
        <v>1180</v>
      </c>
      <c r="U878" s="386"/>
      <c r="V878" s="389"/>
      <c r="W878" s="393"/>
      <c r="X878" s="393"/>
      <c r="Y878" s="393"/>
      <c r="Z878" s="389"/>
      <c r="AA878" s="393"/>
      <c r="AF878" s="333"/>
      <c r="AG878" s="333"/>
      <c r="AH878" s="333"/>
      <c r="AI878" s="333"/>
      <c r="AJ878" s="333"/>
      <c r="AK878" s="333"/>
      <c r="AL878" s="333"/>
      <c r="AM878" s="333"/>
      <c r="AN878" s="333"/>
      <c r="AO878" s="333"/>
      <c r="AP878" s="333"/>
      <c r="AQ878" s="333"/>
      <c r="AR878" s="333"/>
    </row>
    <row r="879" spans="1:44" ht="38.25">
      <c r="A879" s="369"/>
      <c r="B879" s="516"/>
      <c r="C879" s="506"/>
      <c r="D879" s="324"/>
      <c r="E879" s="380"/>
      <c r="F879" s="381"/>
      <c r="G879" s="121">
        <v>43206.487500000003</v>
      </c>
      <c r="H879" s="121">
        <v>43206.487500000003</v>
      </c>
      <c r="I879" s="507"/>
      <c r="J879" s="507"/>
      <c r="K879" s="507"/>
      <c r="L879" s="385">
        <f t="shared" si="921"/>
        <v>0</v>
      </c>
      <c r="M879" s="385">
        <f t="shared" si="922"/>
        <v>0</v>
      </c>
      <c r="N879" s="385">
        <f t="shared" si="923"/>
        <v>0</v>
      </c>
      <c r="O879" s="385">
        <f t="shared" si="924"/>
        <v>0</v>
      </c>
      <c r="P879" s="386"/>
      <c r="Q879" s="386"/>
      <c r="R879" s="386"/>
      <c r="S879" s="121" t="s">
        <v>482</v>
      </c>
      <c r="T879" s="442" t="s">
        <v>1181</v>
      </c>
      <c r="U879" s="386"/>
      <c r="V879" s="389"/>
      <c r="W879" s="393"/>
      <c r="X879" s="393"/>
      <c r="Y879" s="393"/>
      <c r="Z879" s="389"/>
      <c r="AA879" s="393"/>
      <c r="AF879" s="333"/>
      <c r="AG879" s="333"/>
      <c r="AH879" s="333"/>
      <c r="AI879" s="333"/>
      <c r="AJ879" s="333"/>
      <c r="AK879" s="333"/>
      <c r="AL879" s="333"/>
      <c r="AM879" s="333"/>
      <c r="AN879" s="333"/>
      <c r="AO879" s="333"/>
      <c r="AP879" s="333"/>
      <c r="AQ879" s="333"/>
      <c r="AR879" s="333"/>
    </row>
    <row r="880" spans="1:44" ht="38.25">
      <c r="A880" s="369"/>
      <c r="B880" s="516"/>
      <c r="C880" s="506"/>
      <c r="D880" s="324"/>
      <c r="E880" s="380"/>
      <c r="F880" s="381"/>
      <c r="G880" s="121">
        <v>43214.963888888888</v>
      </c>
      <c r="H880" s="121">
        <v>43214.963888888888</v>
      </c>
      <c r="I880" s="507"/>
      <c r="J880" s="507"/>
      <c r="K880" s="507"/>
      <c r="L880" s="385">
        <f t="shared" si="921"/>
        <v>0</v>
      </c>
      <c r="M880" s="385">
        <f t="shared" si="922"/>
        <v>0</v>
      </c>
      <c r="N880" s="385">
        <f t="shared" si="923"/>
        <v>0</v>
      </c>
      <c r="O880" s="385">
        <f t="shared" si="924"/>
        <v>0</v>
      </c>
      <c r="P880" s="386"/>
      <c r="Q880" s="386"/>
      <c r="R880" s="386"/>
      <c r="S880" s="121" t="s">
        <v>482</v>
      </c>
      <c r="T880" s="442" t="s">
        <v>1182</v>
      </c>
      <c r="U880" s="386"/>
      <c r="V880" s="389"/>
      <c r="W880" s="393"/>
      <c r="X880" s="393"/>
      <c r="Y880" s="393"/>
      <c r="Z880" s="389"/>
      <c r="AA880" s="393"/>
      <c r="AF880" s="333"/>
      <c r="AG880" s="333"/>
      <c r="AH880" s="333"/>
      <c r="AI880" s="333"/>
      <c r="AJ880" s="333"/>
      <c r="AK880" s="333"/>
      <c r="AL880" s="333"/>
      <c r="AM880" s="333"/>
      <c r="AN880" s="333"/>
      <c r="AO880" s="333"/>
      <c r="AP880" s="333"/>
      <c r="AQ880" s="333"/>
      <c r="AR880" s="333"/>
    </row>
    <row r="881" spans="1:44" ht="15">
      <c r="A881" s="369"/>
      <c r="B881" s="516"/>
      <c r="C881" s="506"/>
      <c r="D881" s="324"/>
      <c r="E881" s="380"/>
      <c r="F881" s="381"/>
      <c r="G881" s="382"/>
      <c r="H881" s="382"/>
      <c r="I881" s="507"/>
      <c r="J881" s="507"/>
      <c r="K881" s="507"/>
      <c r="L881" s="385">
        <f t="shared" ref="L881:L887" si="925">IF(RIGHT(S881)="T",(+H881-G881),0)</f>
        <v>0</v>
      </c>
      <c r="M881" s="385">
        <f t="shared" ref="M881:M887" si="926">IF(RIGHT(S881)="U",(+H881-G881),0)</f>
        <v>0</v>
      </c>
      <c r="N881" s="385">
        <f t="shared" ref="N881:N887" si="927">IF(RIGHT(S881)="C",(+H881-G881),0)</f>
        <v>0</v>
      </c>
      <c r="O881" s="385">
        <f t="shared" ref="O881:O887" si="928">IF(RIGHT(S881)="D",(+H881-G881),0)</f>
        <v>0</v>
      </c>
      <c r="P881" s="386"/>
      <c r="Q881" s="386"/>
      <c r="R881" s="386"/>
      <c r="S881" s="387"/>
      <c r="T881" s="388"/>
      <c r="U881" s="386"/>
      <c r="V881" s="389"/>
      <c r="W881" s="393"/>
      <c r="X881" s="393"/>
      <c r="Y881" s="393"/>
      <c r="Z881" s="389"/>
      <c r="AA881" s="393"/>
      <c r="AF881" s="333"/>
      <c r="AG881" s="333"/>
      <c r="AH881" s="333"/>
      <c r="AI881" s="333"/>
      <c r="AJ881" s="333"/>
      <c r="AK881" s="333"/>
      <c r="AL881" s="333"/>
      <c r="AM881" s="333"/>
      <c r="AN881" s="333"/>
      <c r="AO881" s="333"/>
      <c r="AP881" s="333"/>
      <c r="AQ881" s="333"/>
      <c r="AR881" s="333"/>
    </row>
    <row r="882" spans="1:44" ht="30" customHeight="1">
      <c r="A882" s="369"/>
      <c r="B882" s="516"/>
      <c r="C882" s="506"/>
      <c r="D882" s="324"/>
      <c r="E882" s="380"/>
      <c r="F882" s="381"/>
      <c r="G882" s="408"/>
      <c r="H882" s="408"/>
      <c r="I882" s="507"/>
      <c r="J882" s="507"/>
      <c r="K882" s="507"/>
      <c r="L882" s="385">
        <f t="shared" si="925"/>
        <v>0</v>
      </c>
      <c r="M882" s="385">
        <f t="shared" si="926"/>
        <v>0</v>
      </c>
      <c r="N882" s="385">
        <f t="shared" si="927"/>
        <v>0</v>
      </c>
      <c r="O882" s="385">
        <f t="shared" si="928"/>
        <v>0</v>
      </c>
      <c r="P882" s="386"/>
      <c r="Q882" s="386"/>
      <c r="R882" s="386"/>
      <c r="S882" s="408"/>
      <c r="T882" s="412"/>
      <c r="U882" s="386"/>
      <c r="V882" s="389"/>
      <c r="W882" s="393"/>
      <c r="X882" s="393"/>
      <c r="Y882" s="393"/>
      <c r="Z882" s="389"/>
      <c r="AA882" s="393"/>
      <c r="AF882" s="333"/>
      <c r="AG882" s="333"/>
      <c r="AH882" s="333"/>
      <c r="AI882" s="333"/>
      <c r="AJ882" s="333"/>
      <c r="AK882" s="333"/>
      <c r="AL882" s="333"/>
      <c r="AM882" s="333"/>
      <c r="AN882" s="333"/>
      <c r="AO882" s="333"/>
      <c r="AP882" s="333"/>
      <c r="AQ882" s="333"/>
      <c r="AR882" s="333"/>
    </row>
    <row r="883" spans="1:44" ht="30" customHeight="1">
      <c r="A883" s="369"/>
      <c r="B883" s="516"/>
      <c r="C883" s="506"/>
      <c r="D883" s="324"/>
      <c r="E883" s="380"/>
      <c r="F883" s="381"/>
      <c r="G883" s="408"/>
      <c r="H883" s="408"/>
      <c r="I883" s="507"/>
      <c r="J883" s="507"/>
      <c r="K883" s="507"/>
      <c r="L883" s="385">
        <f t="shared" si="925"/>
        <v>0</v>
      </c>
      <c r="M883" s="385">
        <f t="shared" si="926"/>
        <v>0</v>
      </c>
      <c r="N883" s="385">
        <f t="shared" si="927"/>
        <v>0</v>
      </c>
      <c r="O883" s="385">
        <f t="shared" si="928"/>
        <v>0</v>
      </c>
      <c r="P883" s="386"/>
      <c r="Q883" s="386"/>
      <c r="R883" s="386"/>
      <c r="S883" s="408"/>
      <c r="T883" s="412"/>
      <c r="U883" s="386"/>
      <c r="V883" s="389"/>
      <c r="W883" s="393"/>
      <c r="X883" s="393"/>
      <c r="Y883" s="393"/>
      <c r="Z883" s="389"/>
      <c r="AA883" s="393"/>
      <c r="AF883" s="333"/>
      <c r="AG883" s="333"/>
      <c r="AH883" s="333"/>
      <c r="AI883" s="333"/>
      <c r="AJ883" s="333"/>
      <c r="AK883" s="333"/>
      <c r="AL883" s="333"/>
      <c r="AM883" s="333"/>
      <c r="AN883" s="333"/>
      <c r="AO883" s="333"/>
      <c r="AP883" s="333"/>
      <c r="AQ883" s="333"/>
      <c r="AR883" s="333"/>
    </row>
    <row r="884" spans="1:44" ht="30" customHeight="1">
      <c r="A884" s="369"/>
      <c r="B884" s="516"/>
      <c r="C884" s="506"/>
      <c r="D884" s="324"/>
      <c r="E884" s="380"/>
      <c r="F884" s="381"/>
      <c r="G884" s="408"/>
      <c r="H884" s="408"/>
      <c r="I884" s="507"/>
      <c r="J884" s="507"/>
      <c r="K884" s="507"/>
      <c r="L884" s="385">
        <f t="shared" si="925"/>
        <v>0</v>
      </c>
      <c r="M884" s="385">
        <f t="shared" si="926"/>
        <v>0</v>
      </c>
      <c r="N884" s="385">
        <f t="shared" si="927"/>
        <v>0</v>
      </c>
      <c r="O884" s="385">
        <f t="shared" si="928"/>
        <v>0</v>
      </c>
      <c r="P884" s="386"/>
      <c r="Q884" s="386"/>
      <c r="R884" s="386"/>
      <c r="S884" s="409"/>
      <c r="T884" s="410"/>
      <c r="U884" s="386"/>
      <c r="V884" s="389"/>
      <c r="W884" s="393"/>
      <c r="X884" s="393"/>
      <c r="Y884" s="393"/>
      <c r="Z884" s="389"/>
      <c r="AA884" s="393"/>
      <c r="AF884" s="333"/>
      <c r="AG884" s="333"/>
      <c r="AH884" s="333"/>
      <c r="AI884" s="333"/>
      <c r="AJ884" s="333"/>
      <c r="AK884" s="333"/>
      <c r="AL884" s="333"/>
      <c r="AM884" s="333"/>
      <c r="AN884" s="333"/>
      <c r="AO884" s="333"/>
      <c r="AP884" s="333"/>
      <c r="AQ884" s="333"/>
      <c r="AR884" s="333"/>
    </row>
    <row r="885" spans="1:44" ht="30" customHeight="1">
      <c r="A885" s="369"/>
      <c r="B885" s="516"/>
      <c r="C885" s="506"/>
      <c r="D885" s="324"/>
      <c r="E885" s="380"/>
      <c r="F885" s="381"/>
      <c r="G885" s="408"/>
      <c r="H885" s="408"/>
      <c r="I885" s="507"/>
      <c r="J885" s="507"/>
      <c r="K885" s="507"/>
      <c r="L885" s="385">
        <f t="shared" si="925"/>
        <v>0</v>
      </c>
      <c r="M885" s="385">
        <f t="shared" si="926"/>
        <v>0</v>
      </c>
      <c r="N885" s="385">
        <f t="shared" si="927"/>
        <v>0</v>
      </c>
      <c r="O885" s="385">
        <f t="shared" si="928"/>
        <v>0</v>
      </c>
      <c r="P885" s="386"/>
      <c r="Q885" s="386"/>
      <c r="R885" s="386"/>
      <c r="S885" s="408"/>
      <c r="T885" s="412"/>
      <c r="U885" s="386"/>
      <c r="V885" s="389"/>
      <c r="W885" s="393"/>
      <c r="X885" s="393"/>
      <c r="Y885" s="393"/>
      <c r="Z885" s="389"/>
      <c r="AA885" s="393"/>
      <c r="AF885" s="333"/>
      <c r="AG885" s="333"/>
      <c r="AH885" s="333"/>
      <c r="AI885" s="333"/>
      <c r="AJ885" s="333"/>
      <c r="AK885" s="333"/>
      <c r="AL885" s="333"/>
      <c r="AM885" s="333"/>
      <c r="AN885" s="333"/>
      <c r="AO885" s="333"/>
      <c r="AP885" s="333"/>
      <c r="AQ885" s="333"/>
      <c r="AR885" s="333"/>
    </row>
    <row r="886" spans="1:44" ht="30" customHeight="1">
      <c r="A886" s="369"/>
      <c r="B886" s="516"/>
      <c r="C886" s="506"/>
      <c r="D886" s="324"/>
      <c r="E886" s="380"/>
      <c r="F886" s="381"/>
      <c r="G886" s="408"/>
      <c r="H886" s="408"/>
      <c r="I886" s="507"/>
      <c r="J886" s="507"/>
      <c r="K886" s="507"/>
      <c r="L886" s="385">
        <f t="shared" si="925"/>
        <v>0</v>
      </c>
      <c r="M886" s="385">
        <f t="shared" si="926"/>
        <v>0</v>
      </c>
      <c r="N886" s="385">
        <f t="shared" si="927"/>
        <v>0</v>
      </c>
      <c r="O886" s="385">
        <f t="shared" si="928"/>
        <v>0</v>
      </c>
      <c r="P886" s="386"/>
      <c r="Q886" s="386"/>
      <c r="R886" s="386"/>
      <c r="S886" s="408"/>
      <c r="T886" s="412"/>
      <c r="U886" s="386"/>
      <c r="V886" s="389"/>
      <c r="W886" s="393"/>
      <c r="X886" s="393"/>
      <c r="Y886" s="393"/>
      <c r="Z886" s="389"/>
      <c r="AA886" s="393"/>
      <c r="AF886" s="333"/>
      <c r="AG886" s="333"/>
      <c r="AH886" s="333"/>
      <c r="AI886" s="333"/>
      <c r="AJ886" s="333"/>
      <c r="AK886" s="333"/>
      <c r="AL886" s="333"/>
      <c r="AM886" s="333"/>
      <c r="AN886" s="333"/>
      <c r="AO886" s="333"/>
      <c r="AP886" s="333"/>
      <c r="AQ886" s="333"/>
      <c r="AR886" s="333"/>
    </row>
    <row r="887" spans="1:44" ht="30" customHeight="1">
      <c r="A887" s="369"/>
      <c r="B887" s="516"/>
      <c r="C887" s="506"/>
      <c r="D887" s="324"/>
      <c r="E887" s="380"/>
      <c r="F887" s="381"/>
      <c r="G887" s="408"/>
      <c r="H887" s="408"/>
      <c r="I887" s="507"/>
      <c r="J887" s="507"/>
      <c r="K887" s="507"/>
      <c r="L887" s="385">
        <f t="shared" si="925"/>
        <v>0</v>
      </c>
      <c r="M887" s="385">
        <f t="shared" si="926"/>
        <v>0</v>
      </c>
      <c r="N887" s="385">
        <f t="shared" si="927"/>
        <v>0</v>
      </c>
      <c r="O887" s="385">
        <f t="shared" si="928"/>
        <v>0</v>
      </c>
      <c r="P887" s="386"/>
      <c r="Q887" s="386"/>
      <c r="R887" s="386"/>
      <c r="S887" s="393"/>
      <c r="T887" s="412"/>
      <c r="U887" s="386"/>
      <c r="V887" s="389"/>
      <c r="W887" s="393"/>
      <c r="X887" s="393"/>
      <c r="Y887" s="393"/>
      <c r="Z887" s="389"/>
      <c r="AA887" s="393"/>
      <c r="AF887" s="333"/>
      <c r="AG887" s="333"/>
      <c r="AH887" s="333"/>
      <c r="AI887" s="333"/>
      <c r="AJ887" s="333"/>
      <c r="AK887" s="333"/>
      <c r="AL887" s="333"/>
      <c r="AM887" s="333"/>
      <c r="AN887" s="333"/>
      <c r="AO887" s="333"/>
      <c r="AP887" s="333"/>
      <c r="AQ887" s="333"/>
      <c r="AR887" s="333"/>
    </row>
    <row r="888" spans="1:44" s="404" customFormat="1" ht="30" customHeight="1">
      <c r="A888" s="398"/>
      <c r="B888" s="399"/>
      <c r="C888" s="400" t="s">
        <v>52</v>
      </c>
      <c r="D888" s="399"/>
      <c r="E888" s="380"/>
      <c r="F888" s="381" t="s">
        <v>48</v>
      </c>
      <c r="G888" s="413"/>
      <c r="H888" s="413"/>
      <c r="I888" s="381" t="s">
        <v>48</v>
      </c>
      <c r="J888" s="381" t="s">
        <v>48</v>
      </c>
      <c r="K888" s="381" t="s">
        <v>48</v>
      </c>
      <c r="L888" s="385">
        <f>SUM(L876:L887)</f>
        <v>0</v>
      </c>
      <c r="M888" s="385">
        <f>SUM(M876:M887)</f>
        <v>0</v>
      </c>
      <c r="N888" s="385">
        <f>SUM(N876:N887)</f>
        <v>0</v>
      </c>
      <c r="O888" s="385">
        <f>SUM(O876:O887)</f>
        <v>0</v>
      </c>
      <c r="P888" s="385"/>
      <c r="Q888" s="385"/>
      <c r="R888" s="385"/>
      <c r="S888" s="399"/>
      <c r="T888" s="415"/>
      <c r="U888" s="399"/>
      <c r="V888" s="389">
        <f>$AB$11-((N888*24))</f>
        <v>720</v>
      </c>
      <c r="W888" s="380">
        <v>750</v>
      </c>
      <c r="X888" s="379">
        <v>815</v>
      </c>
      <c r="Y888" s="390">
        <f>W888*X888</f>
        <v>611250</v>
      </c>
      <c r="Z888" s="389">
        <f>(Y888*(V888-L888*24))/V888</f>
        <v>611250</v>
      </c>
      <c r="AA888" s="389">
        <f>(Z888/Y888)*100</f>
        <v>100</v>
      </c>
      <c r="AB888" s="403"/>
    </row>
    <row r="889" spans="1:44" s="403" customFormat="1" ht="30" customHeight="1">
      <c r="A889" s="405">
        <v>3</v>
      </c>
      <c r="B889" s="377" t="s">
        <v>319</v>
      </c>
      <c r="C889" s="400" t="s">
        <v>320</v>
      </c>
      <c r="D889" s="324">
        <v>789.78599999999994</v>
      </c>
      <c r="E889" s="380" t="s">
        <v>534</v>
      </c>
      <c r="F889" s="381" t="s">
        <v>48</v>
      </c>
      <c r="G889" s="121">
        <v>43212.199305555558</v>
      </c>
      <c r="H889" s="121">
        <v>43212.251388888886</v>
      </c>
      <c r="I889" s="381"/>
      <c r="J889" s="381"/>
      <c r="K889" s="381"/>
      <c r="L889" s="385">
        <f t="shared" ref="L889" si="929">IF(RIGHT(S889)="T",(+H889-G889),0)</f>
        <v>5.2083333328482695E-2</v>
      </c>
      <c r="M889" s="385">
        <f t="shared" ref="M889" si="930">IF(RIGHT(S889)="U",(+H889-G889),0)</f>
        <v>0</v>
      </c>
      <c r="N889" s="385">
        <f t="shared" ref="N889" si="931">IF(RIGHT(S889)="C",(+H889-G889),0)</f>
        <v>0</v>
      </c>
      <c r="O889" s="385">
        <f t="shared" ref="O889" si="932">IF(RIGHT(S889)="D",(+H889-G889),0)</f>
        <v>0</v>
      </c>
      <c r="P889" s="557"/>
      <c r="Q889" s="557"/>
      <c r="R889" s="557"/>
      <c r="S889" s="121" t="s">
        <v>1093</v>
      </c>
      <c r="T889" s="442" t="s">
        <v>1171</v>
      </c>
      <c r="U889" s="406"/>
      <c r="V889" s="399"/>
      <c r="W889" s="399"/>
      <c r="X889" s="399"/>
      <c r="Y889" s="399"/>
      <c r="Z889" s="389"/>
      <c r="AA889" s="399"/>
    </row>
    <row r="890" spans="1:44" s="403" customFormat="1" ht="30" customHeight="1">
      <c r="A890" s="405"/>
      <c r="B890" s="377"/>
      <c r="C890" s="400"/>
      <c r="D890" s="324"/>
      <c r="E890" s="380"/>
      <c r="F890" s="381"/>
      <c r="G890" s="408"/>
      <c r="H890" s="408"/>
      <c r="I890" s="381"/>
      <c r="J890" s="381"/>
      <c r="K890" s="381"/>
      <c r="L890" s="385">
        <f t="shared" ref="L890:L897" si="933">IF(RIGHT(S890)="T",(+H890-G890),0)</f>
        <v>0</v>
      </c>
      <c r="M890" s="385">
        <f t="shared" ref="M890:M897" si="934">IF(RIGHT(S890)="U",(+H890-G890),0)</f>
        <v>0</v>
      </c>
      <c r="N890" s="385">
        <f t="shared" ref="N890:N897" si="935">IF(RIGHT(S890)="C",(+H890-G890),0)</f>
        <v>0</v>
      </c>
      <c r="O890" s="385">
        <f t="shared" ref="O890:O897" si="936">IF(RIGHT(S890)="D",(+H890-G890),0)</f>
        <v>0</v>
      </c>
      <c r="P890" s="557"/>
      <c r="Q890" s="557"/>
      <c r="R890" s="557"/>
      <c r="S890" s="409"/>
      <c r="T890" s="412"/>
      <c r="U890" s="406"/>
      <c r="V890" s="399"/>
      <c r="W890" s="399"/>
      <c r="X890" s="399"/>
      <c r="Y890" s="399"/>
      <c r="Z890" s="389"/>
      <c r="AA890" s="399"/>
    </row>
    <row r="891" spans="1:44" s="403" customFormat="1" ht="30" customHeight="1">
      <c r="A891" s="405"/>
      <c r="B891" s="377"/>
      <c r="C891" s="400"/>
      <c r="D891" s="324"/>
      <c r="E891" s="380"/>
      <c r="F891" s="381"/>
      <c r="G891" s="392"/>
      <c r="H891" s="392"/>
      <c r="I891" s="381"/>
      <c r="J891" s="381"/>
      <c r="K891" s="381"/>
      <c r="L891" s="385">
        <f t="shared" si="933"/>
        <v>0</v>
      </c>
      <c r="M891" s="385">
        <f t="shared" si="934"/>
        <v>0</v>
      </c>
      <c r="N891" s="385">
        <f t="shared" si="935"/>
        <v>0</v>
      </c>
      <c r="O891" s="385">
        <f t="shared" si="936"/>
        <v>0</v>
      </c>
      <c r="P891" s="557"/>
      <c r="Q891" s="557"/>
      <c r="R891" s="557"/>
      <c r="S891" s="393"/>
      <c r="T891" s="394"/>
      <c r="U891" s="406"/>
      <c r="V891" s="399"/>
      <c r="W891" s="399"/>
      <c r="X891" s="399"/>
      <c r="Y891" s="399"/>
      <c r="Z891" s="389"/>
      <c r="AA891" s="399"/>
    </row>
    <row r="892" spans="1:44" s="403" customFormat="1" ht="30" customHeight="1">
      <c r="A892" s="405"/>
      <c r="B892" s="377"/>
      <c r="C892" s="400"/>
      <c r="D892" s="324"/>
      <c r="E892" s="380"/>
      <c r="F892" s="381"/>
      <c r="G892" s="463"/>
      <c r="H892" s="463"/>
      <c r="I892" s="381"/>
      <c r="J892" s="381"/>
      <c r="K892" s="381"/>
      <c r="L892" s="385">
        <f t="shared" si="933"/>
        <v>0</v>
      </c>
      <c r="M892" s="385">
        <f t="shared" si="934"/>
        <v>0</v>
      </c>
      <c r="N892" s="385">
        <f t="shared" si="935"/>
        <v>0</v>
      </c>
      <c r="O892" s="385">
        <f t="shared" si="936"/>
        <v>0</v>
      </c>
      <c r="P892" s="557"/>
      <c r="Q892" s="557"/>
      <c r="R892" s="557"/>
      <c r="S892" s="397"/>
      <c r="T892" s="464"/>
      <c r="U892" s="406"/>
      <c r="V892" s="399"/>
      <c r="W892" s="399"/>
      <c r="X892" s="399"/>
      <c r="Y892" s="399"/>
      <c r="Z892" s="389"/>
      <c r="AA892" s="399"/>
    </row>
    <row r="893" spans="1:44" s="403" customFormat="1" ht="30" customHeight="1">
      <c r="A893" s="405"/>
      <c r="B893" s="377"/>
      <c r="C893" s="400"/>
      <c r="D893" s="324"/>
      <c r="E893" s="380"/>
      <c r="F893" s="381"/>
      <c r="G893" s="463"/>
      <c r="H893" s="463"/>
      <c r="I893" s="381"/>
      <c r="J893" s="381"/>
      <c r="K893" s="381"/>
      <c r="L893" s="385">
        <f t="shared" si="933"/>
        <v>0</v>
      </c>
      <c r="M893" s="385">
        <f t="shared" si="934"/>
        <v>0</v>
      </c>
      <c r="N893" s="385">
        <f t="shared" si="935"/>
        <v>0</v>
      </c>
      <c r="O893" s="385">
        <f t="shared" si="936"/>
        <v>0</v>
      </c>
      <c r="P893" s="557"/>
      <c r="Q893" s="557"/>
      <c r="R893" s="557"/>
      <c r="S893" s="397"/>
      <c r="T893" s="464"/>
      <c r="U893" s="406"/>
      <c r="V893" s="399"/>
      <c r="W893" s="399"/>
      <c r="X893" s="399"/>
      <c r="Y893" s="399"/>
      <c r="Z893" s="389"/>
      <c r="AA893" s="399"/>
    </row>
    <row r="894" spans="1:44" s="403" customFormat="1" ht="30" customHeight="1">
      <c r="A894" s="405"/>
      <c r="B894" s="377"/>
      <c r="C894" s="400"/>
      <c r="D894" s="324"/>
      <c r="E894" s="380"/>
      <c r="F894" s="381"/>
      <c r="G894" s="463"/>
      <c r="H894" s="463"/>
      <c r="I894" s="381"/>
      <c r="J894" s="381"/>
      <c r="K894" s="381"/>
      <c r="L894" s="385">
        <f t="shared" si="933"/>
        <v>0</v>
      </c>
      <c r="M894" s="385">
        <f t="shared" si="934"/>
        <v>0</v>
      </c>
      <c r="N894" s="385">
        <f t="shared" si="935"/>
        <v>0</v>
      </c>
      <c r="O894" s="385">
        <f t="shared" si="936"/>
        <v>0</v>
      </c>
      <c r="P894" s="557"/>
      <c r="Q894" s="557"/>
      <c r="R894" s="557"/>
      <c r="S894" s="397"/>
      <c r="T894" s="464"/>
      <c r="U894" s="406"/>
      <c r="V894" s="399"/>
      <c r="W894" s="399"/>
      <c r="X894" s="399"/>
      <c r="Y894" s="399"/>
      <c r="Z894" s="389"/>
      <c r="AA894" s="399"/>
    </row>
    <row r="895" spans="1:44" s="403" customFormat="1" ht="30" customHeight="1">
      <c r="A895" s="405"/>
      <c r="B895" s="377"/>
      <c r="C895" s="400"/>
      <c r="D895" s="324"/>
      <c r="E895" s="380"/>
      <c r="F895" s="381"/>
      <c r="G895" s="463"/>
      <c r="H895" s="463"/>
      <c r="I895" s="381"/>
      <c r="J895" s="381"/>
      <c r="K895" s="381"/>
      <c r="L895" s="385">
        <f t="shared" si="933"/>
        <v>0</v>
      </c>
      <c r="M895" s="385">
        <f t="shared" si="934"/>
        <v>0</v>
      </c>
      <c r="N895" s="385">
        <f t="shared" si="935"/>
        <v>0</v>
      </c>
      <c r="O895" s="385">
        <f t="shared" si="936"/>
        <v>0</v>
      </c>
      <c r="P895" s="557"/>
      <c r="Q895" s="557"/>
      <c r="R895" s="557"/>
      <c r="S895" s="397"/>
      <c r="T895" s="464"/>
      <c r="U895" s="406"/>
      <c r="V895" s="399"/>
      <c r="W895" s="399"/>
      <c r="X895" s="399"/>
      <c r="Y895" s="399"/>
      <c r="Z895" s="389"/>
      <c r="AA895" s="399"/>
    </row>
    <row r="896" spans="1:44" s="403" customFormat="1" ht="30" customHeight="1">
      <c r="A896" s="405"/>
      <c r="B896" s="377"/>
      <c r="C896" s="400"/>
      <c r="D896" s="324"/>
      <c r="E896" s="380"/>
      <c r="F896" s="381"/>
      <c r="G896" s="463"/>
      <c r="H896" s="463"/>
      <c r="I896" s="381"/>
      <c r="J896" s="381"/>
      <c r="K896" s="381"/>
      <c r="L896" s="385">
        <f t="shared" si="933"/>
        <v>0</v>
      </c>
      <c r="M896" s="385">
        <f t="shared" si="934"/>
        <v>0</v>
      </c>
      <c r="N896" s="385">
        <f t="shared" si="935"/>
        <v>0</v>
      </c>
      <c r="O896" s="385">
        <f t="shared" si="936"/>
        <v>0</v>
      </c>
      <c r="P896" s="557"/>
      <c r="Q896" s="557"/>
      <c r="R896" s="557"/>
      <c r="S896" s="397"/>
      <c r="T896" s="464"/>
      <c r="U896" s="406"/>
      <c r="V896" s="399"/>
      <c r="W896" s="399"/>
      <c r="X896" s="399"/>
      <c r="Y896" s="399"/>
      <c r="Z896" s="389"/>
      <c r="AA896" s="399"/>
    </row>
    <row r="897" spans="1:28" s="403" customFormat="1" ht="30" customHeight="1">
      <c r="A897" s="405"/>
      <c r="B897" s="377"/>
      <c r="C897" s="400"/>
      <c r="D897" s="324"/>
      <c r="E897" s="380"/>
      <c r="F897" s="381"/>
      <c r="G897" s="463"/>
      <c r="H897" s="463"/>
      <c r="I897" s="381"/>
      <c r="J897" s="381"/>
      <c r="K897" s="381"/>
      <c r="L897" s="385">
        <f t="shared" si="933"/>
        <v>0</v>
      </c>
      <c r="M897" s="385">
        <f t="shared" si="934"/>
        <v>0</v>
      </c>
      <c r="N897" s="385">
        <f t="shared" si="935"/>
        <v>0</v>
      </c>
      <c r="O897" s="385">
        <f t="shared" si="936"/>
        <v>0</v>
      </c>
      <c r="P897" s="557"/>
      <c r="Q897" s="557"/>
      <c r="R897" s="557"/>
      <c r="S897" s="397"/>
      <c r="T897" s="464"/>
      <c r="U897" s="406"/>
      <c r="V897" s="399"/>
      <c r="W897" s="399"/>
      <c r="X897" s="399"/>
      <c r="Y897" s="399"/>
      <c r="Z897" s="389"/>
      <c r="AA897" s="399"/>
    </row>
    <row r="898" spans="1:28" s="403" customFormat="1" ht="30" customHeight="1">
      <c r="A898" s="405"/>
      <c r="B898" s="377"/>
      <c r="C898" s="400"/>
      <c r="D898" s="324"/>
      <c r="E898" s="380"/>
      <c r="F898" s="381"/>
      <c r="G898" s="392"/>
      <c r="H898" s="392"/>
      <c r="I898" s="381"/>
      <c r="J898" s="381"/>
      <c r="K898" s="381"/>
      <c r="L898" s="385">
        <f t="shared" ref="L898:L900" si="937">IF(RIGHT(S898)="T",(+H898-G898),0)</f>
        <v>0</v>
      </c>
      <c r="M898" s="385">
        <f t="shared" ref="M898:M900" si="938">IF(RIGHT(S898)="U",(+H898-G898),0)</f>
        <v>0</v>
      </c>
      <c r="N898" s="385">
        <f t="shared" ref="N898:N900" si="939">IF(RIGHT(S898)="C",(+H898-G898),0)</f>
        <v>0</v>
      </c>
      <c r="O898" s="385">
        <f t="shared" ref="O898:O900" si="940">IF(RIGHT(S898)="D",(+H898-G898),0)</f>
        <v>0</v>
      </c>
      <c r="P898" s="557"/>
      <c r="Q898" s="557"/>
      <c r="R898" s="557"/>
      <c r="S898" s="393"/>
      <c r="T898" s="394"/>
      <c r="U898" s="406"/>
      <c r="V898" s="399"/>
      <c r="W898" s="399"/>
      <c r="X898" s="399"/>
      <c r="Y898" s="399"/>
      <c r="Z898" s="389"/>
      <c r="AA898" s="399"/>
    </row>
    <row r="899" spans="1:28" s="403" customFormat="1" ht="30" customHeight="1">
      <c r="A899" s="405"/>
      <c r="B899" s="377"/>
      <c r="C899" s="400"/>
      <c r="D899" s="324"/>
      <c r="E899" s="380"/>
      <c r="F899" s="381"/>
      <c r="G899" s="392"/>
      <c r="H899" s="392"/>
      <c r="I899" s="381"/>
      <c r="J899" s="381"/>
      <c r="K899" s="381"/>
      <c r="L899" s="385">
        <f t="shared" si="937"/>
        <v>0</v>
      </c>
      <c r="M899" s="385">
        <f t="shared" si="938"/>
        <v>0</v>
      </c>
      <c r="N899" s="385">
        <f t="shared" si="939"/>
        <v>0</v>
      </c>
      <c r="O899" s="385">
        <f t="shared" si="940"/>
        <v>0</v>
      </c>
      <c r="P899" s="557"/>
      <c r="Q899" s="557"/>
      <c r="R899" s="557"/>
      <c r="S899" s="393"/>
      <c r="T899" s="394"/>
      <c r="U899" s="406"/>
      <c r="V899" s="399"/>
      <c r="W899" s="399"/>
      <c r="X899" s="399"/>
      <c r="Y899" s="399"/>
      <c r="Z899" s="389"/>
      <c r="AA899" s="399"/>
    </row>
    <row r="900" spans="1:28" s="403" customFormat="1" ht="30" customHeight="1">
      <c r="A900" s="405"/>
      <c r="B900" s="377"/>
      <c r="C900" s="400"/>
      <c r="D900" s="324"/>
      <c r="E900" s="380"/>
      <c r="F900" s="381"/>
      <c r="G900" s="411"/>
      <c r="H900" s="411"/>
      <c r="I900" s="381"/>
      <c r="J900" s="381"/>
      <c r="K900" s="381"/>
      <c r="L900" s="385">
        <f t="shared" si="937"/>
        <v>0</v>
      </c>
      <c r="M900" s="385">
        <f t="shared" si="938"/>
        <v>0</v>
      </c>
      <c r="N900" s="385">
        <f t="shared" si="939"/>
        <v>0</v>
      </c>
      <c r="O900" s="385">
        <f t="shared" si="940"/>
        <v>0</v>
      </c>
      <c r="P900" s="557"/>
      <c r="Q900" s="557"/>
      <c r="R900" s="557"/>
      <c r="S900" s="396"/>
      <c r="T900" s="412"/>
      <c r="U900" s="406"/>
      <c r="V900" s="399"/>
      <c r="W900" s="399"/>
      <c r="X900" s="399"/>
      <c r="Y900" s="399"/>
      <c r="Z900" s="389"/>
      <c r="AA900" s="399"/>
    </row>
    <row r="901" spans="1:28" s="404" customFormat="1" ht="30" customHeight="1">
      <c r="A901" s="398"/>
      <c r="B901" s="399"/>
      <c r="C901" s="400" t="s">
        <v>52</v>
      </c>
      <c r="D901" s="399"/>
      <c r="E901" s="380"/>
      <c r="F901" s="381" t="s">
        <v>48</v>
      </c>
      <c r="G901" s="413"/>
      <c r="H901" s="413"/>
      <c r="I901" s="381" t="s">
        <v>48</v>
      </c>
      <c r="J901" s="381" t="s">
        <v>48</v>
      </c>
      <c r="K901" s="381" t="s">
        <v>48</v>
      </c>
      <c r="L901" s="385">
        <f>SUM(L889:L900)</f>
        <v>5.2083333328482695E-2</v>
      </c>
      <c r="M901" s="385">
        <f t="shared" ref="M901:N901" si="941">SUM(M889:M900)</f>
        <v>0</v>
      </c>
      <c r="N901" s="385">
        <f t="shared" si="941"/>
        <v>0</v>
      </c>
      <c r="O901" s="385">
        <f>SUM(O889:O900)</f>
        <v>0</v>
      </c>
      <c r="P901" s="385"/>
      <c r="Q901" s="385"/>
      <c r="R901" s="385"/>
      <c r="S901" s="399"/>
      <c r="T901" s="415"/>
      <c r="U901" s="399"/>
      <c r="V901" s="389">
        <f>$AB$11-((N901*24))</f>
        <v>720</v>
      </c>
      <c r="W901" s="380">
        <v>1250</v>
      </c>
      <c r="X901" s="379">
        <v>789.78599999999994</v>
      </c>
      <c r="Y901" s="390">
        <f>W901*X901</f>
        <v>987232.49999999988</v>
      </c>
      <c r="Z901" s="389">
        <f>(Y901*(V901-L901*24))/V901</f>
        <v>985518.55468765949</v>
      </c>
      <c r="AA901" s="389">
        <f>(Z901/Y901)*100</f>
        <v>99.826388888905058</v>
      </c>
      <c r="AB901" s="403"/>
    </row>
    <row r="902" spans="1:28" s="403" customFormat="1" ht="30" customHeight="1">
      <c r="A902" s="405">
        <v>4</v>
      </c>
      <c r="B902" s="377" t="s">
        <v>321</v>
      </c>
      <c r="C902" s="400" t="s">
        <v>322</v>
      </c>
      <c r="D902" s="324">
        <v>789.78599999999994</v>
      </c>
      <c r="E902" s="380" t="s">
        <v>534</v>
      </c>
      <c r="F902" s="381" t="s">
        <v>48</v>
      </c>
      <c r="G902" s="121">
        <v>43215.477083333331</v>
      </c>
      <c r="H902" s="121">
        <v>43215.477083333331</v>
      </c>
      <c r="I902" s="381"/>
      <c r="J902" s="381"/>
      <c r="K902" s="381"/>
      <c r="L902" s="385">
        <f t="shared" ref="L902" si="942">IF(RIGHT(S902)="T",(+H902-G902),0)</f>
        <v>0</v>
      </c>
      <c r="M902" s="385">
        <f t="shared" ref="M902" si="943">IF(RIGHT(S902)="U",(+H902-G902),0)</f>
        <v>0</v>
      </c>
      <c r="N902" s="385">
        <f t="shared" ref="N902" si="944">IF(RIGHT(S902)="C",(+H902-G902),0)</f>
        <v>0</v>
      </c>
      <c r="O902" s="385">
        <f t="shared" ref="O902" si="945">IF(RIGHT(S902)="D",(+H902-G902),0)</f>
        <v>0</v>
      </c>
      <c r="P902" s="557"/>
      <c r="Q902" s="557"/>
      <c r="R902" s="557"/>
      <c r="S902" s="121" t="s">
        <v>482</v>
      </c>
      <c r="T902" s="442" t="s">
        <v>1172</v>
      </c>
      <c r="U902" s="406"/>
      <c r="V902" s="399"/>
      <c r="W902" s="399"/>
      <c r="X902" s="399"/>
      <c r="Y902" s="399"/>
      <c r="Z902" s="389"/>
      <c r="AA902" s="399"/>
    </row>
    <row r="903" spans="1:28" s="403" customFormat="1" ht="30" customHeight="1">
      <c r="A903" s="405"/>
      <c r="B903" s="377"/>
      <c r="C903" s="400"/>
      <c r="D903" s="324"/>
      <c r="E903" s="380"/>
      <c r="F903" s="381"/>
      <c r="G903" s="121">
        <v>43220.133333333331</v>
      </c>
      <c r="H903" s="121">
        <v>43220.15625</v>
      </c>
      <c r="I903" s="381"/>
      <c r="J903" s="381"/>
      <c r="K903" s="381"/>
      <c r="L903" s="385">
        <f t="shared" ref="L903:L905" si="946">IF(RIGHT(S903)="T",(+H903-G903),0)</f>
        <v>2.2916666668606922E-2</v>
      </c>
      <c r="M903" s="385">
        <f t="shared" ref="M903:M905" si="947">IF(RIGHT(S903)="U",(+H903-G903),0)</f>
        <v>0</v>
      </c>
      <c r="N903" s="385">
        <f t="shared" ref="N903:N905" si="948">IF(RIGHT(S903)="C",(+H903-G903),0)</f>
        <v>0</v>
      </c>
      <c r="O903" s="385">
        <f t="shared" ref="O903:O905" si="949">IF(RIGHT(S903)="D",(+H903-G903),0)</f>
        <v>0</v>
      </c>
      <c r="P903" s="557"/>
      <c r="Q903" s="557"/>
      <c r="R903" s="557"/>
      <c r="S903" s="11" t="s">
        <v>468</v>
      </c>
      <c r="T903" s="140" t="s">
        <v>1173</v>
      </c>
      <c r="U903" s="406"/>
      <c r="V903" s="399"/>
      <c r="W903" s="399"/>
      <c r="X903" s="399"/>
      <c r="Y903" s="399"/>
      <c r="Z903" s="389"/>
      <c r="AA903" s="399"/>
    </row>
    <row r="904" spans="1:28" s="403" customFormat="1" ht="30" customHeight="1">
      <c r="A904" s="405"/>
      <c r="B904" s="377"/>
      <c r="C904" s="400"/>
      <c r="D904" s="324"/>
      <c r="E904" s="380"/>
      <c r="F904" s="381"/>
      <c r="G904" s="383"/>
      <c r="H904" s="383"/>
      <c r="I904" s="381"/>
      <c r="J904" s="381"/>
      <c r="K904" s="381"/>
      <c r="L904" s="385">
        <f t="shared" si="946"/>
        <v>0</v>
      </c>
      <c r="M904" s="385">
        <f t="shared" si="947"/>
        <v>0</v>
      </c>
      <c r="N904" s="385">
        <f t="shared" si="948"/>
        <v>0</v>
      </c>
      <c r="O904" s="385">
        <f t="shared" si="949"/>
        <v>0</v>
      </c>
      <c r="P904" s="557"/>
      <c r="Q904" s="557"/>
      <c r="R904" s="557"/>
      <c r="S904" s="382"/>
      <c r="T904" s="417"/>
      <c r="U904" s="406"/>
      <c r="V904" s="399"/>
      <c r="W904" s="399"/>
      <c r="X904" s="399"/>
      <c r="Y904" s="399"/>
      <c r="Z904" s="389"/>
      <c r="AA904" s="399"/>
    </row>
    <row r="905" spans="1:28" s="403" customFormat="1" ht="30" customHeight="1">
      <c r="A905" s="405"/>
      <c r="B905" s="377"/>
      <c r="C905" s="400"/>
      <c r="D905" s="324"/>
      <c r="E905" s="380"/>
      <c r="F905" s="381"/>
      <c r="G905" s="383"/>
      <c r="H905" s="383"/>
      <c r="I905" s="381"/>
      <c r="J905" s="381"/>
      <c r="K905" s="381"/>
      <c r="L905" s="385">
        <f t="shared" si="946"/>
        <v>0</v>
      </c>
      <c r="M905" s="385">
        <f t="shared" si="947"/>
        <v>0</v>
      </c>
      <c r="N905" s="385">
        <f t="shared" si="948"/>
        <v>0</v>
      </c>
      <c r="O905" s="385">
        <f t="shared" si="949"/>
        <v>0</v>
      </c>
      <c r="P905" s="557"/>
      <c r="Q905" s="557"/>
      <c r="R905" s="557"/>
      <c r="S905" s="382"/>
      <c r="T905" s="417"/>
      <c r="U905" s="406"/>
      <c r="V905" s="399"/>
      <c r="W905" s="399"/>
      <c r="X905" s="399"/>
      <c r="Y905" s="399"/>
      <c r="Z905" s="389"/>
      <c r="AA905" s="399"/>
    </row>
    <row r="906" spans="1:28" s="403" customFormat="1" ht="30" customHeight="1">
      <c r="A906" s="405"/>
      <c r="B906" s="377"/>
      <c r="C906" s="400"/>
      <c r="D906" s="324"/>
      <c r="E906" s="380"/>
      <c r="F906" s="381"/>
      <c r="G906" s="463"/>
      <c r="H906" s="463"/>
      <c r="I906" s="381"/>
      <c r="J906" s="381"/>
      <c r="K906" s="381"/>
      <c r="L906" s="385">
        <f t="shared" ref="L906:L910" si="950">IF(RIGHT(S906)="T",(+H906-G906),0)</f>
        <v>0</v>
      </c>
      <c r="M906" s="385">
        <f t="shared" ref="M906:M910" si="951">IF(RIGHT(S906)="U",(+H906-G906),0)</f>
        <v>0</v>
      </c>
      <c r="N906" s="385">
        <f t="shared" ref="N906:N910" si="952">IF(RIGHT(S906)="C",(+H906-G906),0)</f>
        <v>0</v>
      </c>
      <c r="O906" s="385">
        <f t="shared" ref="O906:O910" si="953">IF(RIGHT(S906)="D",(+H906-G906),0)</f>
        <v>0</v>
      </c>
      <c r="P906" s="557"/>
      <c r="Q906" s="557"/>
      <c r="R906" s="557"/>
      <c r="S906" s="397"/>
      <c r="T906" s="464"/>
      <c r="U906" s="406"/>
      <c r="V906" s="399"/>
      <c r="W906" s="399"/>
      <c r="X906" s="399"/>
      <c r="Y906" s="399"/>
      <c r="Z906" s="389"/>
      <c r="AA906" s="399"/>
    </row>
    <row r="907" spans="1:28" s="403" customFormat="1" ht="30" customHeight="1">
      <c r="A907" s="405"/>
      <c r="B907" s="377"/>
      <c r="C907" s="400"/>
      <c r="D907" s="324"/>
      <c r="E907" s="380"/>
      <c r="F907" s="381"/>
      <c r="G907" s="463"/>
      <c r="H907" s="463"/>
      <c r="I907" s="381"/>
      <c r="J907" s="381"/>
      <c r="K907" s="381"/>
      <c r="L907" s="385">
        <f t="shared" si="950"/>
        <v>0</v>
      </c>
      <c r="M907" s="385">
        <f t="shared" si="951"/>
        <v>0</v>
      </c>
      <c r="N907" s="385">
        <f t="shared" si="952"/>
        <v>0</v>
      </c>
      <c r="O907" s="385">
        <f t="shared" si="953"/>
        <v>0</v>
      </c>
      <c r="P907" s="557"/>
      <c r="Q907" s="557"/>
      <c r="R907" s="557"/>
      <c r="S907" s="397"/>
      <c r="T907" s="464"/>
      <c r="U907" s="406"/>
      <c r="V907" s="399"/>
      <c r="W907" s="399"/>
      <c r="X907" s="399"/>
      <c r="Y907" s="399"/>
      <c r="Z907" s="389"/>
      <c r="AA907" s="399"/>
    </row>
    <row r="908" spans="1:28" s="403" customFormat="1" ht="30" customHeight="1">
      <c r="A908" s="405"/>
      <c r="B908" s="377"/>
      <c r="C908" s="400"/>
      <c r="D908" s="324"/>
      <c r="E908" s="380"/>
      <c r="F908" s="381"/>
      <c r="G908" s="463"/>
      <c r="H908" s="463"/>
      <c r="I908" s="381"/>
      <c r="J908" s="381"/>
      <c r="K908" s="381"/>
      <c r="L908" s="385">
        <f t="shared" si="950"/>
        <v>0</v>
      </c>
      <c r="M908" s="385">
        <f t="shared" si="951"/>
        <v>0</v>
      </c>
      <c r="N908" s="385">
        <f t="shared" si="952"/>
        <v>0</v>
      </c>
      <c r="O908" s="385">
        <f t="shared" si="953"/>
        <v>0</v>
      </c>
      <c r="P908" s="557"/>
      <c r="Q908" s="557"/>
      <c r="R908" s="557"/>
      <c r="S908" s="397"/>
      <c r="T908" s="464"/>
      <c r="U908" s="406"/>
      <c r="V908" s="399"/>
      <c r="W908" s="399"/>
      <c r="X908" s="399"/>
      <c r="Y908" s="399"/>
      <c r="Z908" s="389"/>
      <c r="AA908" s="399"/>
    </row>
    <row r="909" spans="1:28" s="403" customFormat="1" ht="30" customHeight="1">
      <c r="A909" s="405"/>
      <c r="B909" s="377"/>
      <c r="C909" s="400"/>
      <c r="D909" s="324"/>
      <c r="E909" s="380"/>
      <c r="F909" s="381"/>
      <c r="G909" s="463"/>
      <c r="H909" s="463"/>
      <c r="I909" s="381"/>
      <c r="J909" s="381"/>
      <c r="K909" s="381"/>
      <c r="L909" s="385">
        <f t="shared" si="950"/>
        <v>0</v>
      </c>
      <c r="M909" s="385">
        <f t="shared" si="951"/>
        <v>0</v>
      </c>
      <c r="N909" s="385">
        <f t="shared" si="952"/>
        <v>0</v>
      </c>
      <c r="O909" s="385">
        <f t="shared" si="953"/>
        <v>0</v>
      </c>
      <c r="P909" s="557"/>
      <c r="Q909" s="557"/>
      <c r="R909" s="557"/>
      <c r="S909" s="397"/>
      <c r="T909" s="464"/>
      <c r="U909" s="406"/>
      <c r="V909" s="399"/>
      <c r="W909" s="399"/>
      <c r="X909" s="399"/>
      <c r="Y909" s="399"/>
      <c r="Z909" s="389"/>
      <c r="AA909" s="399"/>
    </row>
    <row r="910" spans="1:28" s="403" customFormat="1" ht="30" customHeight="1">
      <c r="A910" s="405"/>
      <c r="B910" s="377"/>
      <c r="C910" s="400"/>
      <c r="D910" s="324"/>
      <c r="E910" s="380"/>
      <c r="F910" s="381"/>
      <c r="G910" s="463"/>
      <c r="H910" s="463"/>
      <c r="I910" s="381"/>
      <c r="J910" s="381"/>
      <c r="K910" s="381"/>
      <c r="L910" s="385">
        <f t="shared" si="950"/>
        <v>0</v>
      </c>
      <c r="M910" s="385">
        <f t="shared" si="951"/>
        <v>0</v>
      </c>
      <c r="N910" s="385">
        <f t="shared" si="952"/>
        <v>0</v>
      </c>
      <c r="O910" s="385">
        <f t="shared" si="953"/>
        <v>0</v>
      </c>
      <c r="P910" s="557"/>
      <c r="Q910" s="557"/>
      <c r="R910" s="557"/>
      <c r="S910" s="397"/>
      <c r="T910" s="464"/>
      <c r="U910" s="406"/>
      <c r="V910" s="399"/>
      <c r="W910" s="399"/>
      <c r="X910" s="399"/>
      <c r="Y910" s="399"/>
      <c r="Z910" s="389"/>
      <c r="AA910" s="399"/>
    </row>
    <row r="911" spans="1:28" s="404" customFormat="1" ht="30" customHeight="1">
      <c r="A911" s="398"/>
      <c r="B911" s="399"/>
      <c r="C911" s="400" t="s">
        <v>52</v>
      </c>
      <c r="D911" s="399"/>
      <c r="E911" s="380"/>
      <c r="F911" s="381" t="s">
        <v>48</v>
      </c>
      <c r="G911" s="413"/>
      <c r="H911" s="413"/>
      <c r="I911" s="381" t="s">
        <v>48</v>
      </c>
      <c r="J911" s="381" t="s">
        <v>48</v>
      </c>
      <c r="K911" s="381" t="s">
        <v>48</v>
      </c>
      <c r="L911" s="385">
        <f>SUM(L902:L910)</f>
        <v>2.2916666668606922E-2</v>
      </c>
      <c r="M911" s="385">
        <f t="shared" ref="M911:O911" si="954">SUM(M902:M910)</f>
        <v>0</v>
      </c>
      <c r="N911" s="385">
        <f t="shared" si="954"/>
        <v>0</v>
      </c>
      <c r="O911" s="385">
        <f t="shared" si="954"/>
        <v>0</v>
      </c>
      <c r="P911" s="385"/>
      <c r="Q911" s="385"/>
      <c r="R911" s="385"/>
      <c r="S911" s="399"/>
      <c r="T911" s="415"/>
      <c r="U911" s="399"/>
      <c r="V911" s="389">
        <f>$AB$11-((N911*24))</f>
        <v>720</v>
      </c>
      <c r="W911" s="380">
        <v>1250</v>
      </c>
      <c r="X911" s="379">
        <v>789.78599999999994</v>
      </c>
      <c r="Y911" s="390">
        <f>W911*X911</f>
        <v>987232.49999999988</v>
      </c>
      <c r="Z911" s="389">
        <f>(Y911*(V911-L911*24))/V911</f>
        <v>986478.36406243604</v>
      </c>
      <c r="AA911" s="389">
        <f>(Z911/Y911)*100</f>
        <v>99.923611111104648</v>
      </c>
      <c r="AB911" s="403"/>
    </row>
    <row r="912" spans="1:28" s="403" customFormat="1" ht="30" customHeight="1">
      <c r="A912" s="405">
        <v>5</v>
      </c>
      <c r="B912" s="377" t="s">
        <v>321</v>
      </c>
      <c r="C912" s="400" t="s">
        <v>489</v>
      </c>
      <c r="D912" s="324">
        <v>789.78599999999994</v>
      </c>
      <c r="E912" s="380" t="s">
        <v>534</v>
      </c>
      <c r="F912" s="381" t="s">
        <v>48</v>
      </c>
      <c r="G912" s="121">
        <v>43191.688194444447</v>
      </c>
      <c r="H912" s="121">
        <v>43198.370833333334</v>
      </c>
      <c r="I912" s="381"/>
      <c r="J912" s="381"/>
      <c r="K912" s="381"/>
      <c r="L912" s="385">
        <f t="shared" ref="L912" si="955">IF(RIGHT(S912)="T",(+H912-G912),0)</f>
        <v>0</v>
      </c>
      <c r="M912" s="385">
        <f t="shared" ref="M912" si="956">IF(RIGHT(S912)="U",(+H912-G912),0)</f>
        <v>0</v>
      </c>
      <c r="N912" s="385">
        <f t="shared" ref="N912" si="957">IF(RIGHT(S912)="C",(+H912-G912),0)</f>
        <v>0</v>
      </c>
      <c r="O912" s="385">
        <f t="shared" ref="O912" si="958">IF(RIGHT(S912)="D",(+H912-G912),0)</f>
        <v>6.6826388888875954</v>
      </c>
      <c r="P912" s="557"/>
      <c r="Q912" s="557"/>
      <c r="R912" s="557"/>
      <c r="S912" s="11" t="s">
        <v>1110</v>
      </c>
      <c r="T912" s="140" t="s">
        <v>1111</v>
      </c>
      <c r="U912" s="406"/>
      <c r="V912" s="399"/>
      <c r="W912" s="399"/>
      <c r="X912" s="399"/>
      <c r="Y912" s="399"/>
      <c r="Z912" s="389"/>
      <c r="AA912" s="399"/>
    </row>
    <row r="913" spans="1:28" s="403" customFormat="1" ht="30" customHeight="1">
      <c r="A913" s="405"/>
      <c r="B913" s="377"/>
      <c r="C913" s="400"/>
      <c r="D913" s="324"/>
      <c r="E913" s="380"/>
      <c r="F913" s="381"/>
      <c r="G913" s="121">
        <v>43200.352083333331</v>
      </c>
      <c r="H913" s="121">
        <v>43211.54583333333</v>
      </c>
      <c r="I913" s="381"/>
      <c r="J913" s="381"/>
      <c r="K913" s="381"/>
      <c r="L913" s="385">
        <f t="shared" ref="L913:L916" si="959">IF(RIGHT(S913)="T",(+H913-G913),0)</f>
        <v>0</v>
      </c>
      <c r="M913" s="385">
        <f t="shared" ref="M913:M916" si="960">IF(RIGHT(S913)="U",(+H913-G913),0)</f>
        <v>0</v>
      </c>
      <c r="N913" s="385">
        <f t="shared" ref="N913:N916" si="961">IF(RIGHT(S913)="C",(+H913-G913),0)</f>
        <v>0</v>
      </c>
      <c r="O913" s="385">
        <f t="shared" ref="O913:O916" si="962">IF(RIGHT(S913)="D",(+H913-G913),0)</f>
        <v>11.193749999998545</v>
      </c>
      <c r="P913" s="557"/>
      <c r="Q913" s="557"/>
      <c r="R913" s="557"/>
      <c r="S913" s="11" t="s">
        <v>467</v>
      </c>
      <c r="T913" s="140" t="s">
        <v>1163</v>
      </c>
      <c r="U913" s="406"/>
      <c r="V913" s="399"/>
      <c r="W913" s="399"/>
      <c r="X913" s="399"/>
      <c r="Y913" s="399"/>
      <c r="Z913" s="389"/>
      <c r="AA913" s="399"/>
    </row>
    <row r="914" spans="1:28" s="403" customFormat="1" ht="30" customHeight="1">
      <c r="A914" s="405"/>
      <c r="B914" s="377"/>
      <c r="C914" s="400"/>
      <c r="D914" s="324"/>
      <c r="E914" s="380"/>
      <c r="F914" s="381"/>
      <c r="G914" s="121">
        <v>43213.377083333333</v>
      </c>
      <c r="H914" s="121">
        <v>43214.410416666666</v>
      </c>
      <c r="I914" s="381"/>
      <c r="J914" s="381"/>
      <c r="K914" s="381"/>
      <c r="L914" s="385">
        <f t="shared" si="959"/>
        <v>0</v>
      </c>
      <c r="M914" s="385">
        <f t="shared" si="960"/>
        <v>0</v>
      </c>
      <c r="N914" s="385">
        <f t="shared" si="961"/>
        <v>0</v>
      </c>
      <c r="O914" s="385">
        <f t="shared" si="962"/>
        <v>1.0333333333328483</v>
      </c>
      <c r="P914" s="557"/>
      <c r="Q914" s="557"/>
      <c r="R914" s="557"/>
      <c r="S914" s="11" t="s">
        <v>1110</v>
      </c>
      <c r="T914" s="140" t="s">
        <v>1111</v>
      </c>
      <c r="U914" s="406"/>
      <c r="V914" s="399"/>
      <c r="W914" s="399"/>
      <c r="X914" s="399"/>
      <c r="Y914" s="399"/>
      <c r="Z914" s="389"/>
      <c r="AA914" s="399"/>
    </row>
    <row r="915" spans="1:28" s="403" customFormat="1" ht="30" customHeight="1">
      <c r="A915" s="405"/>
      <c r="B915" s="377"/>
      <c r="C915" s="400"/>
      <c r="D915" s="324"/>
      <c r="E915" s="380"/>
      <c r="F915" s="381"/>
      <c r="G915" s="383"/>
      <c r="H915" s="383"/>
      <c r="I915" s="381"/>
      <c r="J915" s="381"/>
      <c r="K915" s="381"/>
      <c r="L915" s="385">
        <f t="shared" si="959"/>
        <v>0</v>
      </c>
      <c r="M915" s="385">
        <f t="shared" si="960"/>
        <v>0</v>
      </c>
      <c r="N915" s="385">
        <f t="shared" si="961"/>
        <v>0</v>
      </c>
      <c r="O915" s="385">
        <f t="shared" si="962"/>
        <v>0</v>
      </c>
      <c r="P915" s="557"/>
      <c r="Q915" s="557"/>
      <c r="R915" s="557"/>
      <c r="S915" s="387"/>
      <c r="T915" s="388"/>
      <c r="U915" s="406"/>
      <c r="V915" s="399"/>
      <c r="W915" s="399"/>
      <c r="X915" s="399"/>
      <c r="Y915" s="399"/>
      <c r="Z915" s="389"/>
      <c r="AA915" s="399"/>
    </row>
    <row r="916" spans="1:28" s="403" customFormat="1" ht="30" customHeight="1">
      <c r="A916" s="405"/>
      <c r="B916" s="377"/>
      <c r="C916" s="400"/>
      <c r="D916" s="324"/>
      <c r="E916" s="380"/>
      <c r="F916" s="381"/>
      <c r="G916" s="382"/>
      <c r="H916" s="382"/>
      <c r="I916" s="381"/>
      <c r="J916" s="381"/>
      <c r="K916" s="381"/>
      <c r="L916" s="385">
        <f t="shared" si="959"/>
        <v>0</v>
      </c>
      <c r="M916" s="385">
        <f t="shared" si="960"/>
        <v>0</v>
      </c>
      <c r="N916" s="385">
        <f t="shared" si="961"/>
        <v>0</v>
      </c>
      <c r="O916" s="385">
        <f t="shared" si="962"/>
        <v>0</v>
      </c>
      <c r="P916" s="557"/>
      <c r="Q916" s="557"/>
      <c r="R916" s="557"/>
      <c r="S916" s="387"/>
      <c r="T916" s="388"/>
      <c r="U916" s="406"/>
      <c r="V916" s="399"/>
      <c r="W916" s="399"/>
      <c r="X916" s="399"/>
      <c r="Y916" s="399"/>
      <c r="Z916" s="389"/>
      <c r="AA916" s="399"/>
    </row>
    <row r="917" spans="1:28" s="403" customFormat="1" ht="30" customHeight="1">
      <c r="A917" s="405"/>
      <c r="B917" s="377"/>
      <c r="C917" s="400"/>
      <c r="D917" s="324"/>
      <c r="E917" s="380"/>
      <c r="F917" s="381"/>
      <c r="G917" s="392"/>
      <c r="H917" s="458"/>
      <c r="I917" s="381"/>
      <c r="J917" s="381"/>
      <c r="K917" s="381"/>
      <c r="L917" s="385">
        <f t="shared" ref="L917:L923" si="963">IF(RIGHT(S917)="T",(+H917-G917),0)</f>
        <v>0</v>
      </c>
      <c r="M917" s="385">
        <f t="shared" ref="M917:M923" si="964">IF(RIGHT(S917)="U",(+H917-G917),0)</f>
        <v>0</v>
      </c>
      <c r="N917" s="385">
        <f t="shared" ref="N917:N923" si="965">IF(RIGHT(S917)="C",(+H917-G917),0)</f>
        <v>0</v>
      </c>
      <c r="O917" s="385">
        <f t="shared" ref="O917:O923" si="966">IF(RIGHT(S917)="D",(+H917-G917),0)</f>
        <v>0</v>
      </c>
      <c r="P917" s="557"/>
      <c r="Q917" s="557"/>
      <c r="R917" s="557"/>
      <c r="S917" s="393"/>
      <c r="T917" s="407"/>
      <c r="U917" s="406"/>
      <c r="V917" s="399"/>
      <c r="W917" s="399"/>
      <c r="X917" s="399"/>
      <c r="Y917" s="399"/>
      <c r="Z917" s="389"/>
      <c r="AA917" s="399"/>
    </row>
    <row r="918" spans="1:28" s="403" customFormat="1" ht="30" customHeight="1">
      <c r="A918" s="405"/>
      <c r="B918" s="377"/>
      <c r="C918" s="400"/>
      <c r="D918" s="324"/>
      <c r="E918" s="380"/>
      <c r="F918" s="381"/>
      <c r="G918" s="408"/>
      <c r="H918" s="408"/>
      <c r="I918" s="381"/>
      <c r="J918" s="381"/>
      <c r="K918" s="381"/>
      <c r="L918" s="385">
        <f t="shared" si="963"/>
        <v>0</v>
      </c>
      <c r="M918" s="385">
        <f t="shared" si="964"/>
        <v>0</v>
      </c>
      <c r="N918" s="385">
        <f t="shared" si="965"/>
        <v>0</v>
      </c>
      <c r="O918" s="385">
        <f t="shared" si="966"/>
        <v>0</v>
      </c>
      <c r="P918" s="557"/>
      <c r="Q918" s="557"/>
      <c r="R918" s="557"/>
      <c r="S918" s="409"/>
      <c r="T918" s="410"/>
      <c r="U918" s="406"/>
      <c r="V918" s="399"/>
      <c r="W918" s="399"/>
      <c r="X918" s="399"/>
      <c r="Y918" s="399"/>
      <c r="Z918" s="389"/>
      <c r="AA918" s="399"/>
    </row>
    <row r="919" spans="1:28" s="403" customFormat="1" ht="30" customHeight="1">
      <c r="A919" s="405"/>
      <c r="B919" s="377"/>
      <c r="C919" s="400"/>
      <c r="D919" s="324"/>
      <c r="E919" s="380"/>
      <c r="F919" s="381"/>
      <c r="G919" s="408"/>
      <c r="H919" s="408"/>
      <c r="I919" s="381"/>
      <c r="J919" s="381"/>
      <c r="K919" s="381"/>
      <c r="L919" s="385">
        <f t="shared" si="963"/>
        <v>0</v>
      </c>
      <c r="M919" s="385">
        <f t="shared" si="964"/>
        <v>0</v>
      </c>
      <c r="N919" s="385">
        <f t="shared" si="965"/>
        <v>0</v>
      </c>
      <c r="O919" s="385">
        <f t="shared" si="966"/>
        <v>0</v>
      </c>
      <c r="P919" s="557"/>
      <c r="Q919" s="557"/>
      <c r="R919" s="557"/>
      <c r="S919" s="409"/>
      <c r="T919" s="410"/>
      <c r="U919" s="406"/>
      <c r="V919" s="399"/>
      <c r="W919" s="399"/>
      <c r="X919" s="399"/>
      <c r="Y919" s="399"/>
      <c r="Z919" s="389"/>
      <c r="AA919" s="399"/>
    </row>
    <row r="920" spans="1:28" s="403" customFormat="1" ht="30" customHeight="1">
      <c r="A920" s="405"/>
      <c r="B920" s="377"/>
      <c r="C920" s="400"/>
      <c r="D920" s="324"/>
      <c r="E920" s="380"/>
      <c r="F920" s="381"/>
      <c r="G920" s="408"/>
      <c r="H920" s="408"/>
      <c r="I920" s="381"/>
      <c r="J920" s="381"/>
      <c r="K920" s="381"/>
      <c r="L920" s="385">
        <f t="shared" si="963"/>
        <v>0</v>
      </c>
      <c r="M920" s="385">
        <f t="shared" si="964"/>
        <v>0</v>
      </c>
      <c r="N920" s="385">
        <f t="shared" si="965"/>
        <v>0</v>
      </c>
      <c r="O920" s="385">
        <f t="shared" si="966"/>
        <v>0</v>
      </c>
      <c r="P920" s="557"/>
      <c r="Q920" s="557"/>
      <c r="R920" s="557"/>
      <c r="S920" s="409"/>
      <c r="T920" s="410"/>
      <c r="U920" s="406"/>
      <c r="V920" s="399"/>
      <c r="W920" s="399"/>
      <c r="X920" s="399"/>
      <c r="Y920" s="399"/>
      <c r="Z920" s="389"/>
      <c r="AA920" s="399"/>
    </row>
    <row r="921" spans="1:28" s="403" customFormat="1" ht="30" customHeight="1">
      <c r="A921" s="405"/>
      <c r="B921" s="377"/>
      <c r="C921" s="400"/>
      <c r="D921" s="324"/>
      <c r="E921" s="380"/>
      <c r="F921" s="381"/>
      <c r="G921" s="408"/>
      <c r="H921" s="408"/>
      <c r="I921" s="381"/>
      <c r="J921" s="381"/>
      <c r="K921" s="381"/>
      <c r="L921" s="385">
        <f t="shared" si="963"/>
        <v>0</v>
      </c>
      <c r="M921" s="385">
        <f t="shared" si="964"/>
        <v>0</v>
      </c>
      <c r="N921" s="385">
        <f t="shared" si="965"/>
        <v>0</v>
      </c>
      <c r="O921" s="385">
        <f t="shared" si="966"/>
        <v>0</v>
      </c>
      <c r="P921" s="557"/>
      <c r="Q921" s="557"/>
      <c r="R921" s="557"/>
      <c r="S921" s="409"/>
      <c r="T921" s="410"/>
      <c r="U921" s="406"/>
      <c r="V921" s="399"/>
      <c r="W921" s="399"/>
      <c r="X921" s="399"/>
      <c r="Y921" s="399"/>
      <c r="Z921" s="389"/>
      <c r="AA921" s="399"/>
    </row>
    <row r="922" spans="1:28" s="403" customFormat="1" ht="30" customHeight="1">
      <c r="A922" s="405"/>
      <c r="B922" s="377"/>
      <c r="C922" s="400"/>
      <c r="D922" s="324"/>
      <c r="E922" s="380"/>
      <c r="F922" s="381"/>
      <c r="G922" s="408"/>
      <c r="H922" s="408"/>
      <c r="I922" s="381"/>
      <c r="J922" s="381"/>
      <c r="K922" s="381"/>
      <c r="L922" s="385">
        <f t="shared" si="963"/>
        <v>0</v>
      </c>
      <c r="M922" s="385">
        <f t="shared" si="964"/>
        <v>0</v>
      </c>
      <c r="N922" s="385">
        <f t="shared" si="965"/>
        <v>0</v>
      </c>
      <c r="O922" s="385">
        <f t="shared" si="966"/>
        <v>0</v>
      </c>
      <c r="P922" s="557"/>
      <c r="Q922" s="557"/>
      <c r="R922" s="557"/>
      <c r="S922" s="409"/>
      <c r="T922" s="410"/>
      <c r="U922" s="406"/>
      <c r="V922" s="399"/>
      <c r="W922" s="399"/>
      <c r="X922" s="399"/>
      <c r="Y922" s="399"/>
      <c r="Z922" s="389"/>
      <c r="AA922" s="399"/>
    </row>
    <row r="923" spans="1:28" s="403" customFormat="1" ht="30" customHeight="1">
      <c r="A923" s="405"/>
      <c r="B923" s="377"/>
      <c r="C923" s="400"/>
      <c r="D923" s="324"/>
      <c r="E923" s="380"/>
      <c r="F923" s="381"/>
      <c r="G923" s="408"/>
      <c r="H923" s="408"/>
      <c r="I923" s="381"/>
      <c r="J923" s="381"/>
      <c r="K923" s="381"/>
      <c r="L923" s="385">
        <f t="shared" si="963"/>
        <v>0</v>
      </c>
      <c r="M923" s="385">
        <f t="shared" si="964"/>
        <v>0</v>
      </c>
      <c r="N923" s="385">
        <f t="shared" si="965"/>
        <v>0</v>
      </c>
      <c r="O923" s="385">
        <f t="shared" si="966"/>
        <v>0</v>
      </c>
      <c r="P923" s="557"/>
      <c r="Q923" s="557"/>
      <c r="R923" s="557"/>
      <c r="S923" s="409"/>
      <c r="T923" s="410"/>
      <c r="U923" s="406"/>
      <c r="V923" s="399"/>
      <c r="W923" s="399"/>
      <c r="X923" s="399"/>
      <c r="Y923" s="399"/>
      <c r="Z923" s="389"/>
      <c r="AA923" s="399"/>
    </row>
    <row r="924" spans="1:28" s="404" customFormat="1" ht="30" customHeight="1">
      <c r="A924" s="398"/>
      <c r="B924" s="399"/>
      <c r="C924" s="400" t="s">
        <v>52</v>
      </c>
      <c r="D924" s="399"/>
      <c r="E924" s="380"/>
      <c r="F924" s="381" t="s">
        <v>48</v>
      </c>
      <c r="G924" s="413"/>
      <c r="H924" s="413"/>
      <c r="I924" s="381" t="s">
        <v>48</v>
      </c>
      <c r="J924" s="381" t="s">
        <v>48</v>
      </c>
      <c r="K924" s="381" t="s">
        <v>48</v>
      </c>
      <c r="L924" s="385">
        <f>SUM(L912:L923)</f>
        <v>0</v>
      </c>
      <c r="M924" s="385">
        <f>SUM(M912:M923)</f>
        <v>0</v>
      </c>
      <c r="N924" s="385">
        <f>SUM(N912:N923)</f>
        <v>0</v>
      </c>
      <c r="O924" s="385">
        <f>SUM(O912:O923)</f>
        <v>18.909722222218988</v>
      </c>
      <c r="P924" s="385"/>
      <c r="Q924" s="385"/>
      <c r="R924" s="385"/>
      <c r="S924" s="399"/>
      <c r="T924" s="415"/>
      <c r="U924" s="399"/>
      <c r="V924" s="389">
        <f>$AB$11-((N924*24))</f>
        <v>720</v>
      </c>
      <c r="W924" s="380">
        <v>1500</v>
      </c>
      <c r="X924" s="379">
        <v>1728</v>
      </c>
      <c r="Y924" s="390">
        <f>W924*X924</f>
        <v>2592000</v>
      </c>
      <c r="Z924" s="389">
        <f>(Y924*(V924-L924*24))/V924</f>
        <v>2592000</v>
      </c>
      <c r="AA924" s="389">
        <f>(Z924/Y924)*100</f>
        <v>100</v>
      </c>
      <c r="AB924" s="403"/>
    </row>
    <row r="925" spans="1:28" s="403" customFormat="1" ht="30" customHeight="1">
      <c r="A925" s="405">
        <v>6</v>
      </c>
      <c r="B925" s="377" t="s">
        <v>319</v>
      </c>
      <c r="C925" s="400" t="s">
        <v>499</v>
      </c>
      <c r="D925" s="324">
        <v>789.78599999999994</v>
      </c>
      <c r="E925" s="380" t="s">
        <v>534</v>
      </c>
      <c r="F925" s="381" t="s">
        <v>48</v>
      </c>
      <c r="G925" s="121">
        <v>43191</v>
      </c>
      <c r="H925" s="121">
        <v>43191.731944444444</v>
      </c>
      <c r="I925" s="381"/>
      <c r="J925" s="381"/>
      <c r="K925" s="381"/>
      <c r="L925" s="385">
        <f>IF(RIGHT(S925)="T",(+H923-G923),0)</f>
        <v>0</v>
      </c>
      <c r="M925" s="385">
        <f>IF(RIGHT(S925)="U",(+H923-G923),0)</f>
        <v>0</v>
      </c>
      <c r="N925" s="385">
        <f>IF(RIGHT(S925)="C",(+H923-G923),0)</f>
        <v>0</v>
      </c>
      <c r="O925" s="385">
        <f>IF(RIGHT(S925)="D",(+H923-G923),0)</f>
        <v>0</v>
      </c>
      <c r="P925" s="557"/>
      <c r="Q925" s="557"/>
      <c r="R925" s="557"/>
      <c r="S925" s="11" t="s">
        <v>1110</v>
      </c>
      <c r="T925" s="140" t="s">
        <v>1111</v>
      </c>
      <c r="U925" s="406"/>
      <c r="V925" s="399"/>
      <c r="W925" s="399"/>
      <c r="X925" s="399"/>
      <c r="Y925" s="399"/>
      <c r="Z925" s="389"/>
      <c r="AA925" s="399"/>
    </row>
    <row r="926" spans="1:28" s="403" customFormat="1" ht="30" customHeight="1">
      <c r="A926" s="405"/>
      <c r="B926" s="377"/>
      <c r="C926" s="400"/>
      <c r="D926" s="324"/>
      <c r="E926" s="380"/>
      <c r="F926" s="381"/>
      <c r="G926" s="121">
        <v>43198.288194444445</v>
      </c>
      <c r="H926" s="121">
        <v>43200.352083333331</v>
      </c>
      <c r="I926" s="381"/>
      <c r="J926" s="381"/>
      <c r="K926" s="381"/>
      <c r="L926" s="385">
        <f t="shared" ref="L926:L932" si="967">IF(RIGHT(S926)="T",(+H926-G926),0)</f>
        <v>0</v>
      </c>
      <c r="M926" s="385">
        <f t="shared" ref="M926:M932" si="968">IF(RIGHT(S926)="U",(+H926-G926),0)</f>
        <v>0</v>
      </c>
      <c r="N926" s="385">
        <f t="shared" ref="N926:N932" si="969">IF(RIGHT(S926)="C",(+H926-G926),0)</f>
        <v>0</v>
      </c>
      <c r="O926" s="385">
        <f t="shared" ref="O926:O932" si="970">IF(RIGHT(S926)="D",(+H926-G926),0)</f>
        <v>2.0638888888861402</v>
      </c>
      <c r="P926" s="557"/>
      <c r="Q926" s="557"/>
      <c r="R926" s="557"/>
      <c r="S926" s="11" t="s">
        <v>1110</v>
      </c>
      <c r="T926" s="140" t="s">
        <v>1111</v>
      </c>
      <c r="U926" s="406"/>
      <c r="V926" s="399"/>
      <c r="W926" s="399"/>
      <c r="X926" s="399"/>
      <c r="Y926" s="399"/>
      <c r="Z926" s="389"/>
      <c r="AA926" s="399"/>
    </row>
    <row r="927" spans="1:28" s="403" customFormat="1" ht="30" customHeight="1">
      <c r="A927" s="405"/>
      <c r="B927" s="377"/>
      <c r="C927" s="400"/>
      <c r="D927" s="324"/>
      <c r="E927" s="380"/>
      <c r="F927" s="381"/>
      <c r="G927" s="121">
        <v>43200.352083333331</v>
      </c>
      <c r="H927" s="121">
        <v>43210.974999999999</v>
      </c>
      <c r="I927" s="381"/>
      <c r="J927" s="381"/>
      <c r="K927" s="381"/>
      <c r="L927" s="385">
        <f t="shared" si="967"/>
        <v>0</v>
      </c>
      <c r="M927" s="385">
        <f t="shared" si="968"/>
        <v>0</v>
      </c>
      <c r="N927" s="385">
        <f t="shared" si="969"/>
        <v>0</v>
      </c>
      <c r="O927" s="385">
        <f t="shared" si="970"/>
        <v>10.622916666667152</v>
      </c>
      <c r="P927" s="557"/>
      <c r="Q927" s="557"/>
      <c r="R927" s="557"/>
      <c r="S927" s="11" t="s">
        <v>467</v>
      </c>
      <c r="T927" s="140" t="s">
        <v>1163</v>
      </c>
      <c r="U927" s="406"/>
      <c r="V927" s="399"/>
      <c r="W927" s="399"/>
      <c r="X927" s="399"/>
      <c r="Y927" s="399"/>
      <c r="Z927" s="389"/>
      <c r="AA927" s="399"/>
    </row>
    <row r="928" spans="1:28" s="403" customFormat="1" ht="30" customHeight="1">
      <c r="A928" s="405"/>
      <c r="B928" s="377"/>
      <c r="C928" s="400"/>
      <c r="D928" s="324"/>
      <c r="E928" s="380"/>
      <c r="F928" s="381"/>
      <c r="G928" s="121">
        <v>43210.974999999999</v>
      </c>
      <c r="H928" s="121">
        <v>43213.931944444441</v>
      </c>
      <c r="I928" s="381"/>
      <c r="J928" s="381"/>
      <c r="K928" s="381"/>
      <c r="L928" s="385">
        <f t="shared" si="967"/>
        <v>0</v>
      </c>
      <c r="M928" s="385">
        <f t="shared" si="968"/>
        <v>0</v>
      </c>
      <c r="N928" s="385">
        <f t="shared" si="969"/>
        <v>0</v>
      </c>
      <c r="O928" s="385">
        <f t="shared" si="970"/>
        <v>2.9569444444423425</v>
      </c>
      <c r="P928" s="557"/>
      <c r="Q928" s="557"/>
      <c r="R928" s="557"/>
      <c r="S928" s="11" t="s">
        <v>51</v>
      </c>
      <c r="T928" s="140" t="s">
        <v>1167</v>
      </c>
      <c r="U928" s="406"/>
      <c r="V928" s="399"/>
      <c r="W928" s="399"/>
      <c r="X928" s="399"/>
      <c r="Y928" s="399"/>
      <c r="Z928" s="389"/>
      <c r="AA928" s="399"/>
    </row>
    <row r="929" spans="1:28" s="403" customFormat="1" ht="44.25" customHeight="1">
      <c r="A929" s="405"/>
      <c r="B929" s="377"/>
      <c r="C929" s="400"/>
      <c r="D929" s="324"/>
      <c r="E929" s="380"/>
      <c r="F929" s="381"/>
      <c r="G929" s="121">
        <v>43214.449305555558</v>
      </c>
      <c r="H929" s="121">
        <v>43214.538888888892</v>
      </c>
      <c r="I929" s="381"/>
      <c r="J929" s="381"/>
      <c r="K929" s="381"/>
      <c r="L929" s="385">
        <f t="shared" si="967"/>
        <v>8.9583333334303461E-2</v>
      </c>
      <c r="M929" s="385">
        <f t="shared" si="968"/>
        <v>0</v>
      </c>
      <c r="N929" s="385">
        <f t="shared" si="969"/>
        <v>0</v>
      </c>
      <c r="O929" s="385">
        <f t="shared" si="970"/>
        <v>0</v>
      </c>
      <c r="P929" s="557"/>
      <c r="Q929" s="557"/>
      <c r="R929" s="557"/>
      <c r="S929" s="121" t="s">
        <v>1115</v>
      </c>
      <c r="T929" s="442" t="s">
        <v>1168</v>
      </c>
      <c r="U929" s="406"/>
      <c r="V929" s="399"/>
      <c r="W929" s="399"/>
      <c r="X929" s="399"/>
      <c r="Y929" s="399"/>
      <c r="Z929" s="389"/>
      <c r="AA929" s="399"/>
    </row>
    <row r="930" spans="1:28" s="403" customFormat="1" ht="39.75" customHeight="1">
      <c r="A930" s="405"/>
      <c r="B930" s="377"/>
      <c r="C930" s="400"/>
      <c r="D930" s="324"/>
      <c r="E930" s="380"/>
      <c r="F930" s="381"/>
      <c r="G930" s="121">
        <v>43214.574999999997</v>
      </c>
      <c r="H930" s="121">
        <v>43214.830555555556</v>
      </c>
      <c r="I930" s="381"/>
      <c r="J930" s="381"/>
      <c r="K930" s="381"/>
      <c r="L930" s="385">
        <f t="shared" si="967"/>
        <v>0.25555555555911269</v>
      </c>
      <c r="M930" s="385">
        <f t="shared" si="968"/>
        <v>0</v>
      </c>
      <c r="N930" s="385">
        <f t="shared" si="969"/>
        <v>0</v>
      </c>
      <c r="O930" s="385">
        <f t="shared" si="970"/>
        <v>0</v>
      </c>
      <c r="P930" s="557"/>
      <c r="Q930" s="557"/>
      <c r="R930" s="557"/>
      <c r="S930" s="121" t="s">
        <v>1115</v>
      </c>
      <c r="T930" s="442" t="s">
        <v>1168</v>
      </c>
      <c r="U930" s="406"/>
      <c r="V930" s="399"/>
      <c r="W930" s="399"/>
      <c r="X930" s="399"/>
      <c r="Y930" s="399"/>
      <c r="Z930" s="389"/>
      <c r="AA930" s="399"/>
    </row>
    <row r="931" spans="1:28" s="403" customFormat="1" ht="30" customHeight="1">
      <c r="A931" s="405"/>
      <c r="B931" s="377"/>
      <c r="C931" s="400"/>
      <c r="D931" s="324"/>
      <c r="E931" s="380"/>
      <c r="F931" s="381"/>
      <c r="G931" s="121">
        <v>43215.898611111108</v>
      </c>
      <c r="H931" s="121">
        <v>43215.938194444447</v>
      </c>
      <c r="I931" s="381"/>
      <c r="J931" s="381"/>
      <c r="K931" s="381"/>
      <c r="L931" s="385">
        <f t="shared" si="967"/>
        <v>3.9583333338669036E-2</v>
      </c>
      <c r="M931" s="385">
        <f t="shared" si="968"/>
        <v>0</v>
      </c>
      <c r="N931" s="385">
        <f t="shared" si="969"/>
        <v>0</v>
      </c>
      <c r="O931" s="385">
        <f t="shared" si="970"/>
        <v>0</v>
      </c>
      <c r="P931" s="557"/>
      <c r="Q931" s="557"/>
      <c r="R931" s="557"/>
      <c r="S931" s="11" t="s">
        <v>468</v>
      </c>
      <c r="T931" s="140" t="s">
        <v>1170</v>
      </c>
      <c r="U931" s="406"/>
      <c r="V931" s="399"/>
      <c r="W931" s="399"/>
      <c r="X931" s="399"/>
      <c r="Y931" s="399"/>
      <c r="Z931" s="389"/>
      <c r="AA931" s="399"/>
    </row>
    <row r="932" spans="1:28" s="403" customFormat="1" ht="30" customHeight="1">
      <c r="A932" s="405"/>
      <c r="B932" s="377"/>
      <c r="C932" s="400"/>
      <c r="D932" s="324"/>
      <c r="E932" s="380"/>
      <c r="F932" s="381"/>
      <c r="G932" s="395"/>
      <c r="H932" s="395"/>
      <c r="I932" s="381"/>
      <c r="J932" s="381"/>
      <c r="K932" s="381"/>
      <c r="L932" s="385">
        <f t="shared" si="967"/>
        <v>0</v>
      </c>
      <c r="M932" s="385">
        <f t="shared" si="968"/>
        <v>0</v>
      </c>
      <c r="N932" s="385">
        <f t="shared" si="969"/>
        <v>0</v>
      </c>
      <c r="O932" s="385">
        <f t="shared" si="970"/>
        <v>0</v>
      </c>
      <c r="P932" s="557"/>
      <c r="Q932" s="557"/>
      <c r="R932" s="557"/>
      <c r="S932" s="396"/>
      <c r="T932" s="397"/>
      <c r="U932" s="406"/>
      <c r="V932" s="399"/>
      <c r="W932" s="399"/>
      <c r="X932" s="399"/>
      <c r="Y932" s="399"/>
      <c r="Z932" s="389"/>
      <c r="AA932" s="399"/>
    </row>
    <row r="933" spans="1:28" s="404" customFormat="1" ht="30" customHeight="1">
      <c r="A933" s="398"/>
      <c r="B933" s="399"/>
      <c r="C933" s="400" t="s">
        <v>52</v>
      </c>
      <c r="D933" s="399"/>
      <c r="E933" s="380"/>
      <c r="F933" s="381" t="s">
        <v>48</v>
      </c>
      <c r="G933" s="435"/>
      <c r="H933" s="435"/>
      <c r="I933" s="381" t="s">
        <v>48</v>
      </c>
      <c r="J933" s="381" t="s">
        <v>48</v>
      </c>
      <c r="K933" s="381" t="s">
        <v>48</v>
      </c>
      <c r="L933" s="385">
        <f>SUM(L925:L932)</f>
        <v>0.38472222223208519</v>
      </c>
      <c r="M933" s="385">
        <f>SUM(M925:M932)</f>
        <v>0</v>
      </c>
      <c r="N933" s="385">
        <f>SUM(N925:N932)</f>
        <v>0</v>
      </c>
      <c r="O933" s="385">
        <f>SUM(O925:O932)</f>
        <v>15.643749999995634</v>
      </c>
      <c r="P933" s="385"/>
      <c r="Q933" s="385"/>
      <c r="R933" s="385"/>
      <c r="S933" s="399"/>
      <c r="T933" s="415"/>
      <c r="U933" s="399"/>
      <c r="V933" s="389">
        <f>$AB$11-((N933*24))</f>
        <v>720</v>
      </c>
      <c r="W933" s="380">
        <v>1500</v>
      </c>
      <c r="X933" s="379">
        <v>1728</v>
      </c>
      <c r="Y933" s="390">
        <f>W933*X933</f>
        <v>2592000</v>
      </c>
      <c r="Z933" s="389">
        <f>(Y933*(V933-L933*24))/V933</f>
        <v>2558759.9999991478</v>
      </c>
      <c r="AA933" s="389">
        <f>(Z933/Y933)*100</f>
        <v>98.717592592559711</v>
      </c>
      <c r="AB933" s="403"/>
    </row>
    <row r="934" spans="1:28" s="403" customFormat="1" ht="30" customHeight="1">
      <c r="A934" s="405">
        <v>7</v>
      </c>
      <c r="B934" s="377" t="s">
        <v>319</v>
      </c>
      <c r="C934" s="400" t="s">
        <v>1102</v>
      </c>
      <c r="D934" s="324">
        <v>789.78599999999994</v>
      </c>
      <c r="E934" s="380" t="s">
        <v>534</v>
      </c>
      <c r="F934" s="381" t="s">
        <v>48</v>
      </c>
      <c r="G934" s="121">
        <v>43191</v>
      </c>
      <c r="H934" s="121">
        <v>43215.800694444442</v>
      </c>
      <c r="I934" s="381"/>
      <c r="J934" s="381"/>
      <c r="K934" s="381"/>
      <c r="L934" s="385">
        <f t="shared" ref="L934:L941" si="971">IF(RIGHT(S934)="T",(+H934-G934),0)</f>
        <v>0</v>
      </c>
      <c r="M934" s="385">
        <f t="shared" ref="M934:M941" si="972">IF(RIGHT(S934)="U",(+H934-G934),0)</f>
        <v>0</v>
      </c>
      <c r="N934" s="385">
        <f t="shared" ref="N934:N941" si="973">IF(RIGHT(S934)="C",(+H934-G934),0)</f>
        <v>0</v>
      </c>
      <c r="O934" s="385">
        <f t="shared" ref="O934:O941" si="974">IF(RIGHT(S934)="D",(+H934-G934),0)</f>
        <v>24.800694444442343</v>
      </c>
      <c r="P934" s="557"/>
      <c r="Q934" s="557"/>
      <c r="R934" s="557"/>
      <c r="S934" s="11" t="s">
        <v>1110</v>
      </c>
      <c r="T934" s="138" t="s">
        <v>1137</v>
      </c>
      <c r="U934" s="406"/>
      <c r="V934" s="399"/>
      <c r="W934" s="399"/>
      <c r="X934" s="399"/>
      <c r="Y934" s="399"/>
      <c r="Z934" s="389"/>
      <c r="AA934" s="399"/>
    </row>
    <row r="935" spans="1:28" s="403" customFormat="1" ht="30" customHeight="1">
      <c r="A935" s="405"/>
      <c r="B935" s="377"/>
      <c r="C935" s="400"/>
      <c r="D935" s="324"/>
      <c r="E935" s="380"/>
      <c r="F935" s="381"/>
      <c r="G935" s="121">
        <v>43220.188888888886</v>
      </c>
      <c r="H935" s="121">
        <v>43221</v>
      </c>
      <c r="I935" s="381"/>
      <c r="J935" s="381"/>
      <c r="K935" s="381"/>
      <c r="L935" s="385">
        <f t="shared" si="971"/>
        <v>0</v>
      </c>
      <c r="M935" s="385">
        <f t="shared" si="972"/>
        <v>0</v>
      </c>
      <c r="N935" s="385">
        <f t="shared" si="973"/>
        <v>0</v>
      </c>
      <c r="O935" s="385">
        <f t="shared" si="974"/>
        <v>0.81111111111385981</v>
      </c>
      <c r="P935" s="557"/>
      <c r="Q935" s="557"/>
      <c r="R935" s="557"/>
      <c r="S935" s="11" t="s">
        <v>51</v>
      </c>
      <c r="T935" s="140" t="s">
        <v>1160</v>
      </c>
      <c r="U935" s="406"/>
      <c r="V935" s="399"/>
      <c r="W935" s="399"/>
      <c r="X935" s="399"/>
      <c r="Y935" s="399"/>
      <c r="Z935" s="389"/>
      <c r="AA935" s="399"/>
    </row>
    <row r="936" spans="1:28" s="403" customFormat="1" ht="30" customHeight="1">
      <c r="A936" s="405"/>
      <c r="B936" s="377"/>
      <c r="C936" s="400"/>
      <c r="D936" s="324"/>
      <c r="E936" s="380"/>
      <c r="F936" s="381"/>
      <c r="G936" s="382"/>
      <c r="H936" s="382"/>
      <c r="I936" s="381"/>
      <c r="J936" s="381"/>
      <c r="K936" s="381"/>
      <c r="L936" s="385">
        <f t="shared" si="971"/>
        <v>0</v>
      </c>
      <c r="M936" s="385">
        <f t="shared" si="972"/>
        <v>0</v>
      </c>
      <c r="N936" s="385">
        <f t="shared" si="973"/>
        <v>0</v>
      </c>
      <c r="O936" s="385">
        <f t="shared" si="974"/>
        <v>0</v>
      </c>
      <c r="P936" s="557"/>
      <c r="Q936" s="557"/>
      <c r="R936" s="557"/>
      <c r="S936" s="387"/>
      <c r="T936" s="388"/>
      <c r="U936" s="406"/>
      <c r="V936" s="399"/>
      <c r="W936" s="399"/>
      <c r="X936" s="399"/>
      <c r="Y936" s="399"/>
      <c r="Z936" s="389"/>
      <c r="AA936" s="399"/>
    </row>
    <row r="937" spans="1:28" s="403" customFormat="1" ht="30" customHeight="1">
      <c r="A937" s="405"/>
      <c r="B937" s="377"/>
      <c r="C937" s="400"/>
      <c r="D937" s="324"/>
      <c r="E937" s="380"/>
      <c r="F937" s="381"/>
      <c r="G937" s="408"/>
      <c r="H937" s="408"/>
      <c r="I937" s="381"/>
      <c r="J937" s="381"/>
      <c r="K937" s="381"/>
      <c r="L937" s="385">
        <f t="shared" si="971"/>
        <v>0</v>
      </c>
      <c r="M937" s="385">
        <f t="shared" si="972"/>
        <v>0</v>
      </c>
      <c r="N937" s="385">
        <f t="shared" si="973"/>
        <v>0</v>
      </c>
      <c r="O937" s="385">
        <f t="shared" si="974"/>
        <v>0</v>
      </c>
      <c r="P937" s="557"/>
      <c r="Q937" s="557"/>
      <c r="R937" s="557"/>
      <c r="S937" s="409"/>
      <c r="T937" s="410"/>
      <c r="U937" s="406"/>
      <c r="V937" s="399"/>
      <c r="W937" s="399"/>
      <c r="X937" s="399"/>
      <c r="Y937" s="399"/>
      <c r="Z937" s="389"/>
      <c r="AA937" s="399"/>
    </row>
    <row r="938" spans="1:28" s="403" customFormat="1" ht="30" customHeight="1">
      <c r="A938" s="405"/>
      <c r="B938" s="377"/>
      <c r="C938" s="400"/>
      <c r="D938" s="324"/>
      <c r="E938" s="380"/>
      <c r="F938" s="381"/>
      <c r="G938" s="408"/>
      <c r="H938" s="408"/>
      <c r="I938" s="381"/>
      <c r="J938" s="381"/>
      <c r="K938" s="381"/>
      <c r="L938" s="385">
        <f t="shared" si="971"/>
        <v>0</v>
      </c>
      <c r="M938" s="385">
        <f t="shared" si="972"/>
        <v>0</v>
      </c>
      <c r="N938" s="385">
        <f t="shared" si="973"/>
        <v>0</v>
      </c>
      <c r="O938" s="385">
        <f t="shared" si="974"/>
        <v>0</v>
      </c>
      <c r="P938" s="557"/>
      <c r="Q938" s="557"/>
      <c r="R938" s="557"/>
      <c r="S938" s="409"/>
      <c r="T938" s="410"/>
      <c r="U938" s="406"/>
      <c r="V938" s="399"/>
      <c r="W938" s="399"/>
      <c r="X938" s="399"/>
      <c r="Y938" s="399"/>
      <c r="Z938" s="389"/>
      <c r="AA938" s="399"/>
    </row>
    <row r="939" spans="1:28" s="403" customFormat="1" ht="30" customHeight="1">
      <c r="A939" s="405"/>
      <c r="B939" s="377"/>
      <c r="C939" s="400"/>
      <c r="D939" s="324"/>
      <c r="E939" s="380"/>
      <c r="F939" s="381"/>
      <c r="G939" s="408"/>
      <c r="H939" s="408"/>
      <c r="I939" s="381"/>
      <c r="J939" s="381"/>
      <c r="K939" s="381"/>
      <c r="L939" s="385">
        <f t="shared" si="971"/>
        <v>0</v>
      </c>
      <c r="M939" s="385">
        <f t="shared" si="972"/>
        <v>0</v>
      </c>
      <c r="N939" s="385">
        <f t="shared" si="973"/>
        <v>0</v>
      </c>
      <c r="O939" s="385">
        <f t="shared" si="974"/>
        <v>0</v>
      </c>
      <c r="P939" s="557"/>
      <c r="Q939" s="557"/>
      <c r="R939" s="557"/>
      <c r="S939" s="409"/>
      <c r="T939" s="410"/>
      <c r="U939" s="406"/>
      <c r="V939" s="399"/>
      <c r="W939" s="399"/>
      <c r="X939" s="399"/>
      <c r="Y939" s="399"/>
      <c r="Z939" s="389"/>
      <c r="AA939" s="399"/>
    </row>
    <row r="940" spans="1:28" s="403" customFormat="1" ht="30" customHeight="1">
      <c r="A940" s="405"/>
      <c r="B940" s="377"/>
      <c r="C940" s="400"/>
      <c r="D940" s="324"/>
      <c r="E940" s="380"/>
      <c r="F940" s="381"/>
      <c r="G940" s="408"/>
      <c r="H940" s="408"/>
      <c r="I940" s="381"/>
      <c r="J940" s="381"/>
      <c r="K940" s="381"/>
      <c r="L940" s="385">
        <f t="shared" si="971"/>
        <v>0</v>
      </c>
      <c r="M940" s="385">
        <f t="shared" si="972"/>
        <v>0</v>
      </c>
      <c r="N940" s="385">
        <f t="shared" si="973"/>
        <v>0</v>
      </c>
      <c r="O940" s="385">
        <f t="shared" si="974"/>
        <v>0</v>
      </c>
      <c r="P940" s="557"/>
      <c r="Q940" s="557"/>
      <c r="R940" s="557"/>
      <c r="S940" s="409"/>
      <c r="T940" s="410"/>
      <c r="U940" s="406"/>
      <c r="V940" s="399"/>
      <c r="W940" s="399"/>
      <c r="X940" s="399"/>
      <c r="Y940" s="399"/>
      <c r="Z940" s="389"/>
      <c r="AA940" s="399"/>
    </row>
    <row r="941" spans="1:28" s="403" customFormat="1" ht="30" customHeight="1">
      <c r="A941" s="405"/>
      <c r="B941" s="377"/>
      <c r="C941" s="400"/>
      <c r="D941" s="324"/>
      <c r="E941" s="380"/>
      <c r="F941" s="381"/>
      <c r="G941" s="408"/>
      <c r="H941" s="408"/>
      <c r="I941" s="381"/>
      <c r="J941" s="381"/>
      <c r="K941" s="381"/>
      <c r="L941" s="385">
        <f t="shared" si="971"/>
        <v>0</v>
      </c>
      <c r="M941" s="385">
        <f t="shared" si="972"/>
        <v>0</v>
      </c>
      <c r="N941" s="385">
        <f t="shared" si="973"/>
        <v>0</v>
      </c>
      <c r="O941" s="385">
        <f t="shared" si="974"/>
        <v>0</v>
      </c>
      <c r="P941" s="557"/>
      <c r="Q941" s="557"/>
      <c r="R941" s="557"/>
      <c r="S941" s="409"/>
      <c r="T941" s="410"/>
      <c r="U941" s="406"/>
      <c r="V941" s="399"/>
      <c r="W941" s="399"/>
      <c r="X941" s="399"/>
      <c r="Y941" s="399"/>
      <c r="Z941" s="389"/>
      <c r="AA941" s="399"/>
    </row>
    <row r="942" spans="1:28" s="404" customFormat="1" ht="30" customHeight="1">
      <c r="A942" s="398"/>
      <c r="B942" s="399"/>
      <c r="C942" s="400" t="s">
        <v>52</v>
      </c>
      <c r="D942" s="399"/>
      <c r="E942" s="380"/>
      <c r="F942" s="381" t="s">
        <v>48</v>
      </c>
      <c r="G942" s="435"/>
      <c r="H942" s="435"/>
      <c r="I942" s="381" t="s">
        <v>48</v>
      </c>
      <c r="J942" s="381" t="s">
        <v>48</v>
      </c>
      <c r="K942" s="381" t="s">
        <v>48</v>
      </c>
      <c r="L942" s="385">
        <f>SUM(L934:L941)</f>
        <v>0</v>
      </c>
      <c r="M942" s="385">
        <f>SUM(M934:M941)</f>
        <v>0</v>
      </c>
      <c r="N942" s="385">
        <f>SUM(N934:N941)</f>
        <v>0</v>
      </c>
      <c r="O942" s="385">
        <f>SUM(O934:O941)</f>
        <v>25.611805555556202</v>
      </c>
      <c r="P942" s="385"/>
      <c r="Q942" s="385"/>
      <c r="R942" s="385"/>
      <c r="S942" s="399"/>
      <c r="T942" s="415"/>
      <c r="U942" s="399"/>
      <c r="V942" s="389">
        <f>$AB$11-((N942*24))</f>
        <v>720</v>
      </c>
      <c r="W942" s="380">
        <v>1500</v>
      </c>
      <c r="X942" s="379">
        <v>1728</v>
      </c>
      <c r="Y942" s="390">
        <f>W942*X942</f>
        <v>2592000</v>
      </c>
      <c r="Z942" s="389">
        <f>(Y942*(V942-L942*24))/V942</f>
        <v>2592000</v>
      </c>
      <c r="AA942" s="389">
        <f>(Z942/Y942)*100</f>
        <v>100</v>
      </c>
      <c r="AB942" s="403"/>
    </row>
    <row r="943" spans="1:28" s="403" customFormat="1" ht="30" customHeight="1">
      <c r="A943" s="405">
        <v>8</v>
      </c>
      <c r="B943" s="377" t="s">
        <v>321</v>
      </c>
      <c r="C943" s="400" t="s">
        <v>1104</v>
      </c>
      <c r="D943" s="324">
        <v>789.78599999999994</v>
      </c>
      <c r="E943" s="380" t="s">
        <v>534</v>
      </c>
      <c r="F943" s="381" t="s">
        <v>48</v>
      </c>
      <c r="G943" s="121">
        <v>43191</v>
      </c>
      <c r="H943" s="121">
        <v>43215.84375</v>
      </c>
      <c r="I943" s="381"/>
      <c r="J943" s="381"/>
      <c r="K943" s="381"/>
      <c r="L943" s="385">
        <f t="shared" ref="L943:L950" si="975">IF(RIGHT(S943)="T",(+H943-G943),0)</f>
        <v>0</v>
      </c>
      <c r="M943" s="385">
        <f t="shared" ref="M943:M950" si="976">IF(RIGHT(S943)="U",(+H943-G943),0)</f>
        <v>0</v>
      </c>
      <c r="N943" s="385">
        <f t="shared" ref="N943:N950" si="977">IF(RIGHT(S943)="C",(+H943-G943),0)</f>
        <v>0</v>
      </c>
      <c r="O943" s="385">
        <f t="shared" ref="O943:O950" si="978">IF(RIGHT(S943)="D",(+H943-G943),0)</f>
        <v>24.84375</v>
      </c>
      <c r="P943" s="557"/>
      <c r="Q943" s="557"/>
      <c r="R943" s="557"/>
      <c r="S943" s="11" t="s">
        <v>1110</v>
      </c>
      <c r="T943" s="140" t="s">
        <v>1111</v>
      </c>
      <c r="U943" s="406"/>
      <c r="V943" s="399"/>
      <c r="W943" s="399"/>
      <c r="X943" s="399"/>
      <c r="Y943" s="399"/>
      <c r="Z943" s="389"/>
      <c r="AA943" s="399"/>
    </row>
    <row r="944" spans="1:28" s="403" customFormat="1" ht="30" customHeight="1">
      <c r="A944" s="405"/>
      <c r="B944" s="377"/>
      <c r="C944" s="400"/>
      <c r="D944" s="324"/>
      <c r="E944" s="380"/>
      <c r="F944" s="381"/>
      <c r="G944" s="382"/>
      <c r="H944" s="382"/>
      <c r="I944" s="381"/>
      <c r="J944" s="381"/>
      <c r="K944" s="381"/>
      <c r="L944" s="385">
        <f t="shared" si="975"/>
        <v>0</v>
      </c>
      <c r="M944" s="385">
        <f t="shared" si="976"/>
        <v>0</v>
      </c>
      <c r="N944" s="385">
        <f t="shared" si="977"/>
        <v>0</v>
      </c>
      <c r="O944" s="385">
        <f t="shared" si="978"/>
        <v>0</v>
      </c>
      <c r="P944" s="557"/>
      <c r="Q944" s="557"/>
      <c r="R944" s="557"/>
      <c r="S944" s="387"/>
      <c r="T944" s="388"/>
      <c r="U944" s="406"/>
      <c r="V944" s="399"/>
      <c r="W944" s="399"/>
      <c r="X944" s="399"/>
      <c r="Y944" s="399"/>
      <c r="Z944" s="389"/>
      <c r="AA944" s="399"/>
    </row>
    <row r="945" spans="1:44" s="403" customFormat="1" ht="30" customHeight="1">
      <c r="A945" s="405"/>
      <c r="B945" s="377"/>
      <c r="C945" s="400"/>
      <c r="D945" s="324"/>
      <c r="E945" s="380"/>
      <c r="F945" s="381"/>
      <c r="G945" s="408"/>
      <c r="H945" s="408"/>
      <c r="I945" s="381"/>
      <c r="J945" s="381"/>
      <c r="K945" s="381"/>
      <c r="L945" s="385">
        <f t="shared" si="975"/>
        <v>0</v>
      </c>
      <c r="M945" s="385">
        <f t="shared" si="976"/>
        <v>0</v>
      </c>
      <c r="N945" s="385">
        <f t="shared" si="977"/>
        <v>0</v>
      </c>
      <c r="O945" s="385">
        <f t="shared" si="978"/>
        <v>0</v>
      </c>
      <c r="P945" s="557"/>
      <c r="Q945" s="557"/>
      <c r="R945" s="557"/>
      <c r="S945" s="409"/>
      <c r="T945" s="410"/>
      <c r="U945" s="406"/>
      <c r="V945" s="399"/>
      <c r="W945" s="399"/>
      <c r="X945" s="399"/>
      <c r="Y945" s="399"/>
      <c r="Z945" s="389"/>
      <c r="AA945" s="399"/>
    </row>
    <row r="946" spans="1:44" s="403" customFormat="1" ht="30" customHeight="1">
      <c r="A946" s="405"/>
      <c r="B946" s="377"/>
      <c r="C946" s="400"/>
      <c r="D946" s="324"/>
      <c r="E946" s="380"/>
      <c r="F946" s="381"/>
      <c r="G946" s="408"/>
      <c r="H946" s="408"/>
      <c r="I946" s="381"/>
      <c r="J946" s="381"/>
      <c r="K946" s="381"/>
      <c r="L946" s="385">
        <f t="shared" si="975"/>
        <v>0</v>
      </c>
      <c r="M946" s="385">
        <f t="shared" si="976"/>
        <v>0</v>
      </c>
      <c r="N946" s="385">
        <f t="shared" si="977"/>
        <v>0</v>
      </c>
      <c r="O946" s="385">
        <f t="shared" si="978"/>
        <v>0</v>
      </c>
      <c r="P946" s="557"/>
      <c r="Q946" s="557"/>
      <c r="R946" s="557"/>
      <c r="S946" s="409"/>
      <c r="T946" s="410"/>
      <c r="U946" s="406"/>
      <c r="V946" s="399"/>
      <c r="W946" s="399"/>
      <c r="X946" s="399"/>
      <c r="Y946" s="399"/>
      <c r="Z946" s="389"/>
      <c r="AA946" s="399"/>
    </row>
    <row r="947" spans="1:44" s="403" customFormat="1" ht="30" customHeight="1">
      <c r="A947" s="405"/>
      <c r="B947" s="377"/>
      <c r="C947" s="400"/>
      <c r="D947" s="324"/>
      <c r="E947" s="380"/>
      <c r="F947" s="381"/>
      <c r="G947" s="408"/>
      <c r="H947" s="408"/>
      <c r="I947" s="381"/>
      <c r="J947" s="381"/>
      <c r="K947" s="381"/>
      <c r="L947" s="385">
        <f t="shared" si="975"/>
        <v>0</v>
      </c>
      <c r="M947" s="385">
        <f t="shared" si="976"/>
        <v>0</v>
      </c>
      <c r="N947" s="385">
        <f t="shared" si="977"/>
        <v>0</v>
      </c>
      <c r="O947" s="385">
        <f t="shared" si="978"/>
        <v>0</v>
      </c>
      <c r="P947" s="557"/>
      <c r="Q947" s="557"/>
      <c r="R947" s="557"/>
      <c r="S947" s="409"/>
      <c r="T947" s="410"/>
      <c r="U947" s="406"/>
      <c r="V947" s="399"/>
      <c r="W947" s="399"/>
      <c r="X947" s="399"/>
      <c r="Y947" s="399"/>
      <c r="Z947" s="389"/>
      <c r="AA947" s="399"/>
    </row>
    <row r="948" spans="1:44" s="403" customFormat="1" ht="30" customHeight="1">
      <c r="A948" s="405"/>
      <c r="B948" s="377"/>
      <c r="C948" s="400"/>
      <c r="D948" s="324"/>
      <c r="E948" s="380"/>
      <c r="F948" s="381"/>
      <c r="G948" s="408"/>
      <c r="H948" s="408"/>
      <c r="I948" s="381"/>
      <c r="J948" s="381"/>
      <c r="K948" s="381"/>
      <c r="L948" s="385">
        <f t="shared" si="975"/>
        <v>0</v>
      </c>
      <c r="M948" s="385">
        <f t="shared" si="976"/>
        <v>0</v>
      </c>
      <c r="N948" s="385">
        <f t="shared" si="977"/>
        <v>0</v>
      </c>
      <c r="O948" s="385">
        <f t="shared" si="978"/>
        <v>0</v>
      </c>
      <c r="P948" s="557"/>
      <c r="Q948" s="557"/>
      <c r="R948" s="557"/>
      <c r="S948" s="409"/>
      <c r="T948" s="410"/>
      <c r="U948" s="406"/>
      <c r="V948" s="399"/>
      <c r="W948" s="399"/>
      <c r="X948" s="399"/>
      <c r="Y948" s="399"/>
      <c r="Z948" s="389"/>
      <c r="AA948" s="399"/>
    </row>
    <row r="949" spans="1:44" s="403" customFormat="1" ht="30" customHeight="1">
      <c r="A949" s="405"/>
      <c r="B949" s="377"/>
      <c r="C949" s="400"/>
      <c r="D949" s="324"/>
      <c r="E949" s="380"/>
      <c r="F949" s="381"/>
      <c r="G949" s="392"/>
      <c r="H949" s="392"/>
      <c r="I949" s="381"/>
      <c r="J949" s="381"/>
      <c r="K949" s="381"/>
      <c r="L949" s="385">
        <f t="shared" si="975"/>
        <v>0</v>
      </c>
      <c r="M949" s="385">
        <f t="shared" si="976"/>
        <v>0</v>
      </c>
      <c r="N949" s="385">
        <f t="shared" si="977"/>
        <v>0</v>
      </c>
      <c r="O949" s="385">
        <f t="shared" si="978"/>
        <v>0</v>
      </c>
      <c r="P949" s="557"/>
      <c r="Q949" s="557"/>
      <c r="R949" s="557"/>
      <c r="S949" s="393"/>
      <c r="T949" s="394"/>
      <c r="U949" s="406"/>
      <c r="V949" s="399"/>
      <c r="W949" s="399"/>
      <c r="X949" s="399"/>
      <c r="Y949" s="399"/>
      <c r="Z949" s="389"/>
      <c r="AA949" s="399"/>
    </row>
    <row r="950" spans="1:44" s="403" customFormat="1" ht="30" customHeight="1">
      <c r="A950" s="405"/>
      <c r="B950" s="377"/>
      <c r="C950" s="400"/>
      <c r="D950" s="324"/>
      <c r="E950" s="380"/>
      <c r="F950" s="381"/>
      <c r="G950" s="395"/>
      <c r="H950" s="395"/>
      <c r="I950" s="381"/>
      <c r="J950" s="381"/>
      <c r="K950" s="381"/>
      <c r="L950" s="385">
        <f t="shared" si="975"/>
        <v>0</v>
      </c>
      <c r="M950" s="385">
        <f t="shared" si="976"/>
        <v>0</v>
      </c>
      <c r="N950" s="385">
        <f t="shared" si="977"/>
        <v>0</v>
      </c>
      <c r="O950" s="385">
        <f t="shared" si="978"/>
        <v>0</v>
      </c>
      <c r="P950" s="557"/>
      <c r="Q950" s="557"/>
      <c r="R950" s="557"/>
      <c r="S950" s="396"/>
      <c r="T950" s="397"/>
      <c r="U950" s="406"/>
      <c r="V950" s="399"/>
      <c r="W950" s="399"/>
      <c r="X950" s="399"/>
      <c r="Y950" s="399"/>
      <c r="Z950" s="389"/>
      <c r="AA950" s="399"/>
    </row>
    <row r="951" spans="1:44" s="404" customFormat="1" ht="30" customHeight="1">
      <c r="A951" s="398"/>
      <c r="B951" s="399"/>
      <c r="C951" s="400" t="s">
        <v>52</v>
      </c>
      <c r="D951" s="399"/>
      <c r="E951" s="380"/>
      <c r="F951" s="381" t="s">
        <v>48</v>
      </c>
      <c r="G951" s="435"/>
      <c r="H951" s="435"/>
      <c r="I951" s="381" t="s">
        <v>48</v>
      </c>
      <c r="J951" s="381" t="s">
        <v>48</v>
      </c>
      <c r="K951" s="381" t="s">
        <v>48</v>
      </c>
      <c r="L951" s="385">
        <f>SUM(L943:L950)</f>
        <v>0</v>
      </c>
      <c r="M951" s="385">
        <f>SUM(M943:M950)</f>
        <v>0</v>
      </c>
      <c r="N951" s="385">
        <f>SUM(N943:N950)</f>
        <v>0</v>
      </c>
      <c r="O951" s="385">
        <f>SUM(O943:O950)</f>
        <v>24.84375</v>
      </c>
      <c r="P951" s="385"/>
      <c r="Q951" s="385"/>
      <c r="R951" s="385"/>
      <c r="S951" s="399"/>
      <c r="T951" s="415"/>
      <c r="U951" s="399"/>
      <c r="V951" s="389">
        <f>$AB$11-((N951*24))</f>
        <v>720</v>
      </c>
      <c r="W951" s="380">
        <v>1500</v>
      </c>
      <c r="X951" s="379">
        <v>1728</v>
      </c>
      <c r="Y951" s="390">
        <f>W951*X951</f>
        <v>2592000</v>
      </c>
      <c r="Z951" s="389">
        <f>(Y951*(V951-L951*24))/V951</f>
        <v>2592000</v>
      </c>
      <c r="AA951" s="389">
        <f>(Z951/Y951)*100</f>
        <v>100</v>
      </c>
      <c r="AB951" s="403"/>
    </row>
    <row r="952" spans="1:44" s="404" customFormat="1" ht="30" customHeight="1">
      <c r="A952" s="398"/>
      <c r="B952" s="399"/>
      <c r="C952" s="400"/>
      <c r="D952" s="399"/>
      <c r="E952" s="380"/>
      <c r="F952" s="381"/>
      <c r="G952" s="435"/>
      <c r="H952" s="435"/>
      <c r="I952" s="381"/>
      <c r="J952" s="381"/>
      <c r="K952" s="381"/>
      <c r="L952" s="385"/>
      <c r="M952" s="385"/>
      <c r="N952" s="385"/>
      <c r="O952" s="385"/>
      <c r="P952" s="385"/>
      <c r="Q952" s="385"/>
      <c r="R952" s="385"/>
      <c r="S952" s="399"/>
      <c r="T952" s="415"/>
      <c r="U952" s="399"/>
      <c r="V952" s="389"/>
      <c r="W952" s="380"/>
      <c r="X952" s="379"/>
      <c r="Y952" s="390"/>
      <c r="Z952" s="389"/>
      <c r="AA952" s="389"/>
      <c r="AB952" s="403"/>
    </row>
    <row r="953" spans="1:44" ht="30" customHeight="1">
      <c r="A953" s="369"/>
      <c r="B953" s="447"/>
      <c r="C953" s="535" t="s">
        <v>323</v>
      </c>
      <c r="D953" s="327"/>
      <c r="E953" s="380"/>
      <c r="F953" s="381" t="s">
        <v>48</v>
      </c>
      <c r="G953" s="327"/>
      <c r="H953" s="327"/>
      <c r="I953" s="316"/>
      <c r="J953" s="316"/>
      <c r="K953" s="316"/>
      <c r="L953" s="518">
        <f>SUM(L901+L911+L888+L875+L933+L924+L950+L942)</f>
        <v>0.4597222222291748</v>
      </c>
      <c r="M953" s="518">
        <f t="shared" ref="M953:O953" si="979">SUM(M901+M911+M888+M875+M933+M924+M950+M942)</f>
        <v>0</v>
      </c>
      <c r="N953" s="518">
        <f t="shared" si="979"/>
        <v>0</v>
      </c>
      <c r="O953" s="518">
        <f t="shared" si="979"/>
        <v>60.165277777770825</v>
      </c>
      <c r="P953" s="518"/>
      <c r="Q953" s="518"/>
      <c r="R953" s="518"/>
      <c r="S953" s="518"/>
      <c r="T953" s="536"/>
      <c r="U953" s="518"/>
      <c r="V953" s="389"/>
      <c r="W953" s="380"/>
      <c r="X953" s="389">
        <f>SUM(X869:X951)</f>
        <v>10121.572</v>
      </c>
      <c r="Y953" s="389">
        <f>SUM(Y869:Y951)</f>
        <v>13564965</v>
      </c>
      <c r="Z953" s="389">
        <f>SUM(Z869:Z951)</f>
        <v>13529256.918749243</v>
      </c>
      <c r="AA953" s="389">
        <f>(Z953/Y953)*100</f>
        <v>99.736762452016976</v>
      </c>
      <c r="AB953" s="541" t="s">
        <v>245</v>
      </c>
      <c r="AF953" s="333"/>
      <c r="AG953" s="333"/>
      <c r="AH953" s="333"/>
      <c r="AI953" s="333"/>
      <c r="AJ953" s="333"/>
      <c r="AK953" s="333"/>
      <c r="AL953" s="333"/>
      <c r="AM953" s="333"/>
      <c r="AN953" s="333"/>
      <c r="AO953" s="333"/>
      <c r="AP953" s="333"/>
      <c r="AQ953" s="333"/>
      <c r="AR953" s="333"/>
    </row>
    <row r="954" spans="1:44" ht="30" customHeight="1">
      <c r="A954" s="369" t="s">
        <v>324</v>
      </c>
      <c r="B954" s="372"/>
      <c r="C954" s="373" t="s">
        <v>325</v>
      </c>
      <c r="D954" s="327"/>
      <c r="E954" s="380"/>
      <c r="F954" s="381" t="s">
        <v>48</v>
      </c>
      <c r="G954" s="444"/>
      <c r="H954" s="444"/>
      <c r="I954" s="316"/>
      <c r="J954" s="316"/>
      <c r="K954" s="316"/>
      <c r="L954" s="538"/>
      <c r="M954" s="538"/>
      <c r="N954" s="538"/>
      <c r="O954" s="538"/>
      <c r="P954" s="538"/>
      <c r="Q954" s="538"/>
      <c r="R954" s="538"/>
      <c r="S954" s="539"/>
      <c r="T954" s="380"/>
      <c r="U954" s="538"/>
      <c r="V954" s="389"/>
      <c r="W954" s="372" t="s">
        <v>313</v>
      </c>
      <c r="X954" s="556"/>
      <c r="Y954" s="364"/>
      <c r="Z954" s="389"/>
      <c r="AA954" s="364"/>
      <c r="AF954" s="333"/>
      <c r="AG954" s="333"/>
      <c r="AH954" s="333"/>
      <c r="AI954" s="333"/>
      <c r="AJ954" s="333"/>
      <c r="AK954" s="333"/>
      <c r="AL954" s="333"/>
      <c r="AM954" s="333"/>
      <c r="AN954" s="333"/>
      <c r="AO954" s="333"/>
      <c r="AP954" s="333"/>
      <c r="AQ954" s="333"/>
      <c r="AR954" s="333"/>
    </row>
    <row r="955" spans="1:44" ht="36" customHeight="1">
      <c r="A955" s="369">
        <v>1</v>
      </c>
      <c r="B955" s="372" t="s">
        <v>326</v>
      </c>
      <c r="C955" s="545" t="s">
        <v>491</v>
      </c>
      <c r="D955" s="380">
        <v>250</v>
      </c>
      <c r="E955" s="380" t="s">
        <v>534</v>
      </c>
      <c r="F955" s="381" t="s">
        <v>48</v>
      </c>
      <c r="G955" s="121">
        <v>43193.84097222222</v>
      </c>
      <c r="H955" s="121">
        <v>43194.109722222223</v>
      </c>
      <c r="I955" s="507"/>
      <c r="J955" s="507"/>
      <c r="K955" s="558"/>
      <c r="L955" s="385">
        <f t="shared" ref="L955" si="980">IF(RIGHT(S955)="T",(+H955-G955),0)</f>
        <v>0.26875000000291038</v>
      </c>
      <c r="M955" s="385">
        <f t="shared" ref="M955" si="981">IF(RIGHT(S955)="U",(+H955-G955),0)</f>
        <v>0</v>
      </c>
      <c r="N955" s="385">
        <f t="shared" ref="N955" si="982">IF(RIGHT(S955)="C",(+H955-G955),0)</f>
        <v>0</v>
      </c>
      <c r="O955" s="385">
        <f t="shared" ref="O955" si="983">IF(RIGHT(S955)="D",(+H955-G955),0)</f>
        <v>0</v>
      </c>
      <c r="P955" s="558"/>
      <c r="Q955" s="386"/>
      <c r="R955" s="558"/>
      <c r="S955" s="121" t="s">
        <v>1093</v>
      </c>
      <c r="T955" s="442" t="s">
        <v>1156</v>
      </c>
      <c r="U955" s="386"/>
      <c r="V955" s="389"/>
      <c r="W955" s="380"/>
      <c r="X955" s="379"/>
      <c r="Y955" s="390"/>
      <c r="Z955" s="389"/>
      <c r="AA955" s="389"/>
      <c r="AF955" s="333"/>
      <c r="AG955" s="333"/>
      <c r="AH955" s="333"/>
      <c r="AI955" s="333"/>
      <c r="AJ955" s="333"/>
      <c r="AK955" s="333"/>
      <c r="AL955" s="333"/>
      <c r="AM955" s="333"/>
      <c r="AN955" s="333"/>
      <c r="AO955" s="333"/>
      <c r="AP955" s="333"/>
      <c r="AQ955" s="333"/>
      <c r="AR955" s="333"/>
    </row>
    <row r="956" spans="1:44" ht="36" customHeight="1">
      <c r="A956" s="369"/>
      <c r="B956" s="372"/>
      <c r="C956" s="545"/>
      <c r="D956" s="380"/>
      <c r="E956" s="380"/>
      <c r="F956" s="381"/>
      <c r="G956" s="121">
        <v>43199.126388888886</v>
      </c>
      <c r="H956" s="121">
        <v>43199.241666666669</v>
      </c>
      <c r="I956" s="507"/>
      <c r="J956" s="507"/>
      <c r="K956" s="558"/>
      <c r="L956" s="385">
        <f t="shared" ref="L956:L958" si="984">IF(RIGHT(S956)="T",(+H956-G956),0)</f>
        <v>0.11527777778246673</v>
      </c>
      <c r="M956" s="385">
        <f t="shared" ref="M956:M958" si="985">IF(RIGHT(S956)="U",(+H956-G956),0)</f>
        <v>0</v>
      </c>
      <c r="N956" s="385">
        <f t="shared" ref="N956:N958" si="986">IF(RIGHT(S956)="C",(+H956-G956),0)</f>
        <v>0</v>
      </c>
      <c r="O956" s="385">
        <f t="shared" ref="O956:O958" si="987">IF(RIGHT(S956)="D",(+H956-G956),0)</f>
        <v>0</v>
      </c>
      <c r="P956" s="558"/>
      <c r="Q956" s="386"/>
      <c r="R956" s="558"/>
      <c r="S956" s="121" t="s">
        <v>1093</v>
      </c>
      <c r="T956" s="442" t="s">
        <v>1157</v>
      </c>
      <c r="U956" s="386"/>
      <c r="V956" s="389"/>
      <c r="W956" s="380"/>
      <c r="X956" s="379"/>
      <c r="Y956" s="390"/>
      <c r="Z956" s="389"/>
      <c r="AA956" s="389"/>
      <c r="AF956" s="333"/>
      <c r="AG956" s="333"/>
      <c r="AH956" s="333"/>
      <c r="AI956" s="333"/>
      <c r="AJ956" s="333"/>
      <c r="AK956" s="333"/>
      <c r="AL956" s="333"/>
      <c r="AM956" s="333"/>
      <c r="AN956" s="333"/>
      <c r="AO956" s="333"/>
      <c r="AP956" s="333"/>
      <c r="AQ956" s="333"/>
      <c r="AR956" s="333"/>
    </row>
    <row r="957" spans="1:44" ht="36" customHeight="1">
      <c r="A957" s="369"/>
      <c r="B957" s="372"/>
      <c r="C957" s="545"/>
      <c r="D957" s="380"/>
      <c r="E957" s="380"/>
      <c r="F957" s="381"/>
      <c r="G957" s="121">
        <v>43207.649305555555</v>
      </c>
      <c r="H957" s="121">
        <v>43207.72152777778</v>
      </c>
      <c r="I957" s="507"/>
      <c r="J957" s="507"/>
      <c r="K957" s="558"/>
      <c r="L957" s="385">
        <f t="shared" si="984"/>
        <v>7.2222222224809229E-2</v>
      </c>
      <c r="M957" s="385">
        <f t="shared" si="985"/>
        <v>0</v>
      </c>
      <c r="N957" s="385">
        <f t="shared" si="986"/>
        <v>0</v>
      </c>
      <c r="O957" s="385">
        <f t="shared" si="987"/>
        <v>0</v>
      </c>
      <c r="P957" s="558"/>
      <c r="Q957" s="386"/>
      <c r="R957" s="558"/>
      <c r="S957" s="121" t="s">
        <v>1093</v>
      </c>
      <c r="T957" s="442" t="s">
        <v>1158</v>
      </c>
      <c r="U957" s="386"/>
      <c r="V957" s="389"/>
      <c r="W957" s="380"/>
      <c r="X957" s="379"/>
      <c r="Y957" s="390"/>
      <c r="Z957" s="389"/>
      <c r="AA957" s="389"/>
      <c r="AF957" s="333"/>
      <c r="AG957" s="333"/>
      <c r="AH957" s="333"/>
      <c r="AI957" s="333"/>
      <c r="AJ957" s="333"/>
      <c r="AK957" s="333"/>
      <c r="AL957" s="333"/>
      <c r="AM957" s="333"/>
      <c r="AN957" s="333"/>
      <c r="AO957" s="333"/>
      <c r="AP957" s="333"/>
      <c r="AQ957" s="333"/>
      <c r="AR957" s="333"/>
    </row>
    <row r="958" spans="1:44" ht="36" customHeight="1">
      <c r="A958" s="369"/>
      <c r="B958" s="372"/>
      <c r="C958" s="545"/>
      <c r="D958" s="380"/>
      <c r="E958" s="380"/>
      <c r="F958" s="381"/>
      <c r="G958" s="121">
        <v>43211.350694444445</v>
      </c>
      <c r="H958" s="121">
        <v>43211.445833333331</v>
      </c>
      <c r="I958" s="507"/>
      <c r="J958" s="507"/>
      <c r="K958" s="558"/>
      <c r="L958" s="385">
        <f t="shared" si="984"/>
        <v>9.5138888886140194E-2</v>
      </c>
      <c r="M958" s="385">
        <f t="shared" si="985"/>
        <v>0</v>
      </c>
      <c r="N958" s="385">
        <f t="shared" si="986"/>
        <v>0</v>
      </c>
      <c r="O958" s="385">
        <f t="shared" si="987"/>
        <v>0</v>
      </c>
      <c r="P958" s="558"/>
      <c r="Q958" s="386"/>
      <c r="R958" s="558"/>
      <c r="S958" s="121" t="s">
        <v>1093</v>
      </c>
      <c r="T958" s="442" t="s">
        <v>1156</v>
      </c>
      <c r="U958" s="386"/>
      <c r="V958" s="389"/>
      <c r="W958" s="380"/>
      <c r="X958" s="379"/>
      <c r="Y958" s="390"/>
      <c r="Z958" s="389"/>
      <c r="AA958" s="389"/>
      <c r="AF958" s="333"/>
      <c r="AG958" s="333"/>
      <c r="AH958" s="333"/>
      <c r="AI958" s="333"/>
      <c r="AJ958" s="333"/>
      <c r="AK958" s="333"/>
      <c r="AL958" s="333"/>
      <c r="AM958" s="333"/>
      <c r="AN958" s="333"/>
      <c r="AO958" s="333"/>
      <c r="AP958" s="333"/>
      <c r="AQ958" s="333"/>
      <c r="AR958" s="333"/>
    </row>
    <row r="959" spans="1:44" ht="36" customHeight="1">
      <c r="A959" s="369"/>
      <c r="B959" s="372"/>
      <c r="C959" s="545"/>
      <c r="D959" s="380"/>
      <c r="E959" s="380"/>
      <c r="F959" s="381"/>
      <c r="G959" s="382"/>
      <c r="H959" s="392"/>
      <c r="I959" s="507"/>
      <c r="J959" s="507"/>
      <c r="K959" s="558"/>
      <c r="L959" s="385">
        <f t="shared" ref="L959" si="988">IF(RIGHT(S959)="T",(+H959-G959),0)</f>
        <v>0</v>
      </c>
      <c r="M959" s="385">
        <f t="shared" ref="M959" si="989">IF(RIGHT(S959)="U",(+H959-G959),0)</f>
        <v>0</v>
      </c>
      <c r="N959" s="385">
        <f t="shared" ref="N959" si="990">IF(RIGHT(S959)="C",(+H959-G959),0)</f>
        <v>0</v>
      </c>
      <c r="O959" s="385">
        <f t="shared" ref="O959" si="991">IF(RIGHT(S959)="D",(+H959-G959),0)</f>
        <v>0</v>
      </c>
      <c r="P959" s="558"/>
      <c r="Q959" s="386"/>
      <c r="R959" s="558"/>
      <c r="S959" s="396"/>
      <c r="T959" s="412"/>
      <c r="U959" s="386"/>
      <c r="V959" s="389"/>
      <c r="W959" s="380"/>
      <c r="X959" s="379"/>
      <c r="Y959" s="390"/>
      <c r="Z959" s="389"/>
      <c r="AA959" s="389"/>
      <c r="AF959" s="333"/>
      <c r="AG959" s="333"/>
      <c r="AH959" s="333"/>
      <c r="AI959" s="333"/>
      <c r="AJ959" s="333"/>
      <c r="AK959" s="333"/>
      <c r="AL959" s="333"/>
      <c r="AM959" s="333"/>
      <c r="AN959" s="333"/>
      <c r="AO959" s="333"/>
      <c r="AP959" s="333"/>
      <c r="AQ959" s="333"/>
      <c r="AR959" s="333"/>
    </row>
    <row r="960" spans="1:44" s="404" customFormat="1" ht="30" customHeight="1">
      <c r="A960" s="398"/>
      <c r="B960" s="399"/>
      <c r="C960" s="400" t="s">
        <v>52</v>
      </c>
      <c r="D960" s="380"/>
      <c r="E960" s="380"/>
      <c r="F960" s="381" t="s">
        <v>48</v>
      </c>
      <c r="G960" s="413"/>
      <c r="H960" s="413"/>
      <c r="I960" s="381" t="s">
        <v>48</v>
      </c>
      <c r="J960" s="381" t="s">
        <v>48</v>
      </c>
      <c r="K960" s="381" t="s">
        <v>48</v>
      </c>
      <c r="L960" s="385">
        <f>SUM(L955:L959)</f>
        <v>0.55138888889632653</v>
      </c>
      <c r="M960" s="385">
        <f>SUM(M955:M959)</f>
        <v>0</v>
      </c>
      <c r="N960" s="385">
        <f>SUM(N955:N959)</f>
        <v>0</v>
      </c>
      <c r="O960" s="385">
        <f>SUM(O955:O959)</f>
        <v>0</v>
      </c>
      <c r="P960" s="385"/>
      <c r="Q960" s="385"/>
      <c r="R960" s="385"/>
      <c r="S960" s="435"/>
      <c r="T960" s="436"/>
      <c r="U960" s="399"/>
      <c r="V960" s="389">
        <f>$AB$11-((N960*24))</f>
        <v>720</v>
      </c>
      <c r="W960" s="380">
        <v>250</v>
      </c>
      <c r="X960" s="379"/>
      <c r="Y960" s="390">
        <f>W960</f>
        <v>250</v>
      </c>
      <c r="Z960" s="389">
        <f>(Y960*(V960-L960*24))/V960</f>
        <v>245.40509259253062</v>
      </c>
      <c r="AA960" s="389">
        <f>(Z960/Y960)*100</f>
        <v>98.162037037012254</v>
      </c>
      <c r="AB960" s="403"/>
    </row>
    <row r="961" spans="1:44" s="448" customFormat="1" ht="27" customHeight="1">
      <c r="A961" s="405">
        <v>2</v>
      </c>
      <c r="B961" s="377" t="s">
        <v>327</v>
      </c>
      <c r="C961" s="400" t="s">
        <v>328</v>
      </c>
      <c r="D961" s="380">
        <v>250</v>
      </c>
      <c r="E961" s="380" t="s">
        <v>534</v>
      </c>
      <c r="F961" s="381" t="s">
        <v>48</v>
      </c>
      <c r="G961" s="121">
        <v>43191</v>
      </c>
      <c r="H961" s="121">
        <v>43221</v>
      </c>
      <c r="I961" s="381"/>
      <c r="J961" s="381"/>
      <c r="K961" s="381"/>
      <c r="L961" s="385">
        <f t="shared" ref="L961" si="992">IF(RIGHT(S961)="T",(+H961-G961),0)</f>
        <v>30</v>
      </c>
      <c r="M961" s="385">
        <f t="shared" ref="M961" si="993">IF(RIGHT(S961)="U",(+H961-G961),0)</f>
        <v>0</v>
      </c>
      <c r="N961" s="385">
        <f t="shared" ref="N961" si="994">IF(RIGHT(S961)="C",(+H961-G961),0)</f>
        <v>0</v>
      </c>
      <c r="O961" s="385">
        <f t="shared" ref="O961" si="995">IF(RIGHT(S961)="D",(+H961-G961),0)</f>
        <v>0</v>
      </c>
      <c r="P961" s="381"/>
      <c r="Q961" s="381"/>
      <c r="R961" s="381"/>
      <c r="S961" s="121" t="s">
        <v>1093</v>
      </c>
      <c r="T961" s="442" t="s">
        <v>1117</v>
      </c>
      <c r="U961" s="402"/>
      <c r="V961" s="399"/>
      <c r="W961" s="399"/>
      <c r="X961" s="399"/>
      <c r="Y961" s="399"/>
      <c r="Z961" s="389"/>
      <c r="AA961" s="399"/>
    </row>
    <row r="962" spans="1:44" s="448" customFormat="1" ht="27" customHeight="1">
      <c r="A962" s="405"/>
      <c r="B962" s="377"/>
      <c r="C962" s="400"/>
      <c r="D962" s="380"/>
      <c r="E962" s="380"/>
      <c r="F962" s="381"/>
      <c r="G962" s="392"/>
      <c r="H962" s="392"/>
      <c r="I962" s="381"/>
      <c r="J962" s="381"/>
      <c r="K962" s="381"/>
      <c r="L962" s="385">
        <f t="shared" ref="L962:L963" si="996">IF(RIGHT(S962)="T",(+H962-G962),0)</f>
        <v>0</v>
      </c>
      <c r="M962" s="385">
        <f t="shared" ref="M962:M963" si="997">IF(RIGHT(S962)="U",(+H962-G962),0)</f>
        <v>0</v>
      </c>
      <c r="N962" s="385">
        <f t="shared" ref="N962:N963" si="998">IF(RIGHT(S962)="C",(+H962-G962),0)</f>
        <v>0</v>
      </c>
      <c r="O962" s="385">
        <f t="shared" ref="O962:O963" si="999">IF(RIGHT(S962)="D",(+H962-G962),0)</f>
        <v>0</v>
      </c>
      <c r="P962" s="381"/>
      <c r="Q962" s="381"/>
      <c r="R962" s="381"/>
      <c r="S962" s="393"/>
      <c r="T962" s="487"/>
      <c r="U962" s="402"/>
      <c r="V962" s="399"/>
      <c r="W962" s="399"/>
      <c r="X962" s="399"/>
      <c r="Y962" s="399"/>
      <c r="Z962" s="389"/>
      <c r="AA962" s="399"/>
    </row>
    <row r="963" spans="1:44" s="448" customFormat="1" ht="27" customHeight="1">
      <c r="A963" s="405"/>
      <c r="B963" s="377"/>
      <c r="C963" s="400"/>
      <c r="D963" s="380"/>
      <c r="E963" s="380"/>
      <c r="F963" s="381" t="s">
        <v>48</v>
      </c>
      <c r="G963" s="395"/>
      <c r="H963" s="395"/>
      <c r="I963" s="381"/>
      <c r="J963" s="381"/>
      <c r="K963" s="381"/>
      <c r="L963" s="385">
        <f t="shared" si="996"/>
        <v>0</v>
      </c>
      <c r="M963" s="385">
        <f t="shared" si="997"/>
        <v>0</v>
      </c>
      <c r="N963" s="385">
        <f t="shared" si="998"/>
        <v>0</v>
      </c>
      <c r="O963" s="385">
        <f t="shared" si="999"/>
        <v>0</v>
      </c>
      <c r="P963" s="381"/>
      <c r="Q963" s="381"/>
      <c r="R963" s="381"/>
      <c r="S963" s="396"/>
      <c r="T963" s="397"/>
      <c r="U963" s="402"/>
      <c r="V963" s="399"/>
      <c r="W963" s="399"/>
      <c r="X963" s="399"/>
      <c r="Y963" s="399"/>
      <c r="Z963" s="389"/>
      <c r="AA963" s="399"/>
    </row>
    <row r="964" spans="1:44" s="404" customFormat="1" ht="30" customHeight="1">
      <c r="A964" s="398"/>
      <c r="B964" s="399"/>
      <c r="C964" s="400" t="s">
        <v>52</v>
      </c>
      <c r="D964" s="399"/>
      <c r="E964" s="380"/>
      <c r="F964" s="381" t="s">
        <v>48</v>
      </c>
      <c r="G964" s="401"/>
      <c r="H964" s="401"/>
      <c r="I964" s="381" t="s">
        <v>48</v>
      </c>
      <c r="J964" s="381" t="s">
        <v>48</v>
      </c>
      <c r="K964" s="381" t="s">
        <v>48</v>
      </c>
      <c r="L964" s="385">
        <f>SUM(L961:L963)</f>
        <v>30</v>
      </c>
      <c r="M964" s="385">
        <f t="shared" ref="M964:O964" si="1000">SUM(M961:M963)</f>
        <v>0</v>
      </c>
      <c r="N964" s="385">
        <f t="shared" si="1000"/>
        <v>0</v>
      </c>
      <c r="O964" s="385">
        <f t="shared" si="1000"/>
        <v>0</v>
      </c>
      <c r="P964" s="385"/>
      <c r="Q964" s="385"/>
      <c r="R964" s="385"/>
      <c r="S964" s="399"/>
      <c r="T964" s="415"/>
      <c r="U964" s="399"/>
      <c r="V964" s="389">
        <f>$AB$11-((N964*24))</f>
        <v>720</v>
      </c>
      <c r="W964" s="380">
        <v>250</v>
      </c>
      <c r="X964" s="379"/>
      <c r="Y964" s="390">
        <f>W964</f>
        <v>250</v>
      </c>
      <c r="Z964" s="389">
        <f>(Y964*(V964-L964*24))/V964</f>
        <v>0</v>
      </c>
      <c r="AA964" s="389">
        <f>(Z964/Y964)*100</f>
        <v>0</v>
      </c>
      <c r="AB964" s="403"/>
    </row>
    <row r="965" spans="1:44" ht="30" customHeight="1">
      <c r="A965" s="369"/>
      <c r="B965" s="447"/>
      <c r="C965" s="535" t="s">
        <v>329</v>
      </c>
      <c r="D965" s="380"/>
      <c r="E965" s="380"/>
      <c r="F965" s="381" t="s">
        <v>48</v>
      </c>
      <c r="G965" s="327"/>
      <c r="H965" s="327"/>
      <c r="I965" s="316"/>
      <c r="J965" s="316"/>
      <c r="K965" s="316"/>
      <c r="L965" s="518">
        <f>SUM(L960+L964)</f>
        <v>30.551388888896327</v>
      </c>
      <c r="M965" s="518">
        <f t="shared" ref="M965:O965" si="1001">SUM(M960+M964)</f>
        <v>0</v>
      </c>
      <c r="N965" s="518">
        <f t="shared" si="1001"/>
        <v>0</v>
      </c>
      <c r="O965" s="518">
        <f t="shared" si="1001"/>
        <v>0</v>
      </c>
      <c r="P965" s="518"/>
      <c r="Q965" s="518"/>
      <c r="R965" s="518"/>
      <c r="S965" s="518"/>
      <c r="T965" s="536"/>
      <c r="U965" s="518"/>
      <c r="V965" s="389"/>
      <c r="W965" s="380"/>
      <c r="X965" s="379"/>
      <c r="Y965" s="389">
        <f>SUM(Y955:Y964)</f>
        <v>500</v>
      </c>
      <c r="Z965" s="389">
        <f>SUM(Z955:Z964)</f>
        <v>245.40509259253062</v>
      </c>
      <c r="AA965" s="389">
        <f>(Z965/Y965)*100</f>
        <v>49.081018518506127</v>
      </c>
      <c r="AB965" s="541" t="s">
        <v>245</v>
      </c>
      <c r="AF965" s="333"/>
      <c r="AG965" s="333"/>
      <c r="AH965" s="333"/>
      <c r="AI965" s="333"/>
      <c r="AJ965" s="333"/>
      <c r="AK965" s="333"/>
      <c r="AL965" s="333"/>
      <c r="AM965" s="333"/>
      <c r="AN965" s="333"/>
      <c r="AO965" s="333"/>
      <c r="AP965" s="333"/>
      <c r="AQ965" s="333"/>
      <c r="AR965" s="333"/>
    </row>
    <row r="966" spans="1:44" s="448" customFormat="1" ht="27" customHeight="1">
      <c r="A966" s="405">
        <v>3</v>
      </c>
      <c r="B966" s="377" t="s">
        <v>327</v>
      </c>
      <c r="C966" s="400" t="s">
        <v>1094</v>
      </c>
      <c r="D966" s="380">
        <v>250</v>
      </c>
      <c r="E966" s="380" t="s">
        <v>534</v>
      </c>
      <c r="F966" s="381" t="s">
        <v>48</v>
      </c>
      <c r="G966" s="463"/>
      <c r="H966" s="463"/>
      <c r="I966" s="381"/>
      <c r="J966" s="381"/>
      <c r="K966" s="381"/>
      <c r="L966" s="385">
        <f t="shared" ref="L966" si="1002">IF(RIGHT(S966)="T",(+H966-G966),0)</f>
        <v>0</v>
      </c>
      <c r="M966" s="385">
        <f t="shared" ref="M966" si="1003">IF(RIGHT(S966)="U",(+H966-G966),0)</f>
        <v>0</v>
      </c>
      <c r="N966" s="385">
        <f t="shared" ref="N966" si="1004">IF(RIGHT(S966)="C",(+H966-G966),0)</f>
        <v>0</v>
      </c>
      <c r="O966" s="385">
        <f t="shared" ref="O966" si="1005">IF(RIGHT(S966)="D",(+H966-G966),0)</f>
        <v>0</v>
      </c>
      <c r="P966" s="381"/>
      <c r="Q966" s="381"/>
      <c r="R966" s="381"/>
      <c r="S966" s="559"/>
      <c r="T966" s="464"/>
      <c r="U966" s="402"/>
      <c r="V966" s="399"/>
      <c r="W966" s="399"/>
      <c r="X966" s="399"/>
      <c r="Y966" s="399"/>
      <c r="Z966" s="389"/>
      <c r="AA966" s="399"/>
    </row>
    <row r="967" spans="1:44" s="448" customFormat="1" ht="27" customHeight="1">
      <c r="A967" s="405"/>
      <c r="B967" s="377"/>
      <c r="C967" s="400"/>
      <c r="D967" s="380"/>
      <c r="E967" s="380"/>
      <c r="F967" s="381"/>
      <c r="G967" s="463"/>
      <c r="H967" s="463"/>
      <c r="I967" s="381"/>
      <c r="J967" s="381"/>
      <c r="K967" s="381"/>
      <c r="L967" s="385">
        <f t="shared" ref="L967:L970" si="1006">IF(RIGHT(S967)="T",(+H967-G967),0)</f>
        <v>0</v>
      </c>
      <c r="M967" s="385">
        <f t="shared" ref="M967:M970" si="1007">IF(RIGHT(S967)="U",(+H967-G967),0)</f>
        <v>0</v>
      </c>
      <c r="N967" s="385">
        <f t="shared" ref="N967:N970" si="1008">IF(RIGHT(S967)="C",(+H967-G967),0)</f>
        <v>0</v>
      </c>
      <c r="O967" s="385">
        <f t="shared" ref="O967:O970" si="1009">IF(RIGHT(S967)="D",(+H967-G967),0)</f>
        <v>0</v>
      </c>
      <c r="P967" s="381"/>
      <c r="Q967" s="381"/>
      <c r="R967" s="381"/>
      <c r="S967" s="559"/>
      <c r="T967" s="464"/>
      <c r="U967" s="402"/>
      <c r="V967" s="399"/>
      <c r="W967" s="399"/>
      <c r="X967" s="399"/>
      <c r="Y967" s="399"/>
      <c r="Z967" s="389"/>
      <c r="AA967" s="399"/>
    </row>
    <row r="968" spans="1:44" s="448" customFormat="1" ht="27" customHeight="1">
      <c r="A968" s="405"/>
      <c r="B968" s="377"/>
      <c r="C968" s="400"/>
      <c r="D968" s="380"/>
      <c r="E968" s="380"/>
      <c r="F968" s="381"/>
      <c r="G968" s="463"/>
      <c r="H968" s="463"/>
      <c r="I968" s="381"/>
      <c r="J968" s="381"/>
      <c r="K968" s="381"/>
      <c r="L968" s="385">
        <f t="shared" si="1006"/>
        <v>0</v>
      </c>
      <c r="M968" s="385">
        <f t="shared" si="1007"/>
        <v>0</v>
      </c>
      <c r="N968" s="385">
        <f t="shared" si="1008"/>
        <v>0</v>
      </c>
      <c r="O968" s="385">
        <f t="shared" si="1009"/>
        <v>0</v>
      </c>
      <c r="P968" s="381"/>
      <c r="Q968" s="381"/>
      <c r="R968" s="381"/>
      <c r="S968" s="559"/>
      <c r="T968" s="464"/>
      <c r="U968" s="402"/>
      <c r="V968" s="399"/>
      <c r="W968" s="399"/>
      <c r="X968" s="399"/>
      <c r="Y968" s="399"/>
      <c r="Z968" s="389"/>
      <c r="AA968" s="399"/>
    </row>
    <row r="969" spans="1:44" s="448" customFormat="1" ht="27" customHeight="1">
      <c r="A969" s="405"/>
      <c r="B969" s="377"/>
      <c r="C969" s="400"/>
      <c r="D969" s="380"/>
      <c r="E969" s="380"/>
      <c r="F969" s="381"/>
      <c r="G969" s="463"/>
      <c r="H969" s="463"/>
      <c r="I969" s="381"/>
      <c r="J969" s="381"/>
      <c r="K969" s="381"/>
      <c r="L969" s="385">
        <f t="shared" si="1006"/>
        <v>0</v>
      </c>
      <c r="M969" s="385">
        <f t="shared" si="1007"/>
        <v>0</v>
      </c>
      <c r="N969" s="385">
        <f t="shared" si="1008"/>
        <v>0</v>
      </c>
      <c r="O969" s="385">
        <f t="shared" si="1009"/>
        <v>0</v>
      </c>
      <c r="P969" s="381"/>
      <c r="Q969" s="381"/>
      <c r="R969" s="381"/>
      <c r="S969" s="559"/>
      <c r="T969" s="464"/>
      <c r="U969" s="402"/>
      <c r="V969" s="399"/>
      <c r="W969" s="399"/>
      <c r="X969" s="399"/>
      <c r="Y969" s="399"/>
      <c r="Z969" s="389"/>
      <c r="AA969" s="399"/>
    </row>
    <row r="970" spans="1:44" s="448" customFormat="1" ht="27" customHeight="1">
      <c r="A970" s="405"/>
      <c r="B970" s="377"/>
      <c r="C970" s="400"/>
      <c r="D970" s="380"/>
      <c r="E970" s="380"/>
      <c r="F970" s="381" t="s">
        <v>48</v>
      </c>
      <c r="G970" s="392"/>
      <c r="H970" s="392"/>
      <c r="I970" s="381"/>
      <c r="J970" s="381"/>
      <c r="K970" s="381"/>
      <c r="L970" s="385">
        <f t="shared" si="1006"/>
        <v>0</v>
      </c>
      <c r="M970" s="385">
        <f t="shared" si="1007"/>
        <v>0</v>
      </c>
      <c r="N970" s="385">
        <f t="shared" si="1008"/>
        <v>0</v>
      </c>
      <c r="O970" s="385">
        <f t="shared" si="1009"/>
        <v>0</v>
      </c>
      <c r="P970" s="381"/>
      <c r="Q970" s="381"/>
      <c r="R970" s="381"/>
      <c r="S970" s="396"/>
      <c r="T970" s="560"/>
      <c r="U970" s="402"/>
      <c r="V970" s="399"/>
      <c r="W970" s="399"/>
      <c r="X970" s="399"/>
      <c r="Y970" s="399"/>
      <c r="Z970" s="389"/>
      <c r="AA970" s="399"/>
    </row>
    <row r="971" spans="1:44" s="404" customFormat="1" ht="30" customHeight="1">
      <c r="A971" s="398"/>
      <c r="B971" s="399"/>
      <c r="C971" s="400" t="s">
        <v>52</v>
      </c>
      <c r="D971" s="399"/>
      <c r="E971" s="380"/>
      <c r="F971" s="381" t="s">
        <v>48</v>
      </c>
      <c r="G971" s="401"/>
      <c r="H971" s="401"/>
      <c r="I971" s="381" t="s">
        <v>48</v>
      </c>
      <c r="J971" s="381" t="s">
        <v>48</v>
      </c>
      <c r="K971" s="381" t="s">
        <v>48</v>
      </c>
      <c r="L971" s="385">
        <f>SUM(L966:L970)</f>
        <v>0</v>
      </c>
      <c r="M971" s="385">
        <f t="shared" ref="M971:O971" si="1010">SUM(M966:M970)</f>
        <v>0</v>
      </c>
      <c r="N971" s="385">
        <f t="shared" si="1010"/>
        <v>0</v>
      </c>
      <c r="O971" s="385">
        <f t="shared" si="1010"/>
        <v>0</v>
      </c>
      <c r="P971" s="385"/>
      <c r="Q971" s="385"/>
      <c r="R971" s="385"/>
      <c r="S971" s="399"/>
      <c r="T971" s="415"/>
      <c r="U971" s="399"/>
      <c r="V971" s="389">
        <f>$AB$11-((N971*24))</f>
        <v>720</v>
      </c>
      <c r="W971" s="380">
        <v>250</v>
      </c>
      <c r="X971" s="379"/>
      <c r="Y971" s="390">
        <f>W971</f>
        <v>250</v>
      </c>
      <c r="Z971" s="389">
        <f>(Y971*(V971-L971*24))/V971</f>
        <v>250</v>
      </c>
      <c r="AA971" s="389">
        <f>(Z971/Y971)*100</f>
        <v>100</v>
      </c>
      <c r="AB971" s="403"/>
    </row>
    <row r="972" spans="1:44" ht="30" customHeight="1">
      <c r="A972" s="369"/>
      <c r="B972" s="447"/>
      <c r="C972" s="373" t="s">
        <v>1099</v>
      </c>
      <c r="D972" s="327"/>
      <c r="E972" s="380"/>
      <c r="F972" s="381" t="s">
        <v>48</v>
      </c>
      <c r="G972" s="444"/>
      <c r="H972" s="444"/>
      <c r="I972" s="316"/>
      <c r="J972" s="316"/>
      <c r="K972" s="316"/>
      <c r="L972" s="537">
        <f>SUM(L965+L971)</f>
        <v>30.551388888896327</v>
      </c>
      <c r="M972" s="537">
        <f t="shared" ref="M972:O972" si="1011">SUM(M965+M971)</f>
        <v>0</v>
      </c>
      <c r="N972" s="537">
        <f t="shared" si="1011"/>
        <v>0</v>
      </c>
      <c r="O972" s="537">
        <f t="shared" si="1011"/>
        <v>0</v>
      </c>
      <c r="P972" s="538"/>
      <c r="Q972" s="538"/>
      <c r="R972" s="538"/>
      <c r="S972" s="539"/>
      <c r="T972" s="380"/>
      <c r="U972" s="538"/>
      <c r="V972" s="389"/>
      <c r="W972" s="372" t="s">
        <v>313</v>
      </c>
      <c r="X972" s="556"/>
      <c r="Y972" s="364"/>
      <c r="Z972" s="389"/>
      <c r="AA972" s="364"/>
      <c r="AB972" s="541"/>
      <c r="AF972" s="333"/>
      <c r="AG972" s="333"/>
      <c r="AH972" s="333"/>
      <c r="AI972" s="333"/>
      <c r="AJ972" s="333"/>
      <c r="AK972" s="333"/>
      <c r="AL972" s="333"/>
      <c r="AM972" s="333"/>
      <c r="AN972" s="333"/>
      <c r="AO972" s="333"/>
      <c r="AP972" s="333"/>
      <c r="AQ972" s="333"/>
      <c r="AR972" s="333"/>
    </row>
    <row r="973" spans="1:44" ht="30" customHeight="1">
      <c r="A973" s="369"/>
      <c r="B973" s="447"/>
      <c r="C973" s="535"/>
      <c r="D973" s="380"/>
      <c r="E973" s="380"/>
      <c r="F973" s="381"/>
      <c r="G973" s="327"/>
      <c r="H973" s="327"/>
      <c r="I973" s="316"/>
      <c r="J973" s="316"/>
      <c r="K973" s="316"/>
      <c r="L973" s="518"/>
      <c r="M973" s="518"/>
      <c r="N973" s="518"/>
      <c r="O973" s="518"/>
      <c r="P973" s="518"/>
      <c r="Q973" s="518"/>
      <c r="R973" s="518"/>
      <c r="S973" s="518"/>
      <c r="T973" s="536"/>
      <c r="U973" s="518"/>
      <c r="V973" s="389"/>
      <c r="W973" s="380"/>
      <c r="X973" s="379"/>
      <c r="Y973" s="389"/>
      <c r="Z973" s="389"/>
      <c r="AA973" s="389"/>
      <c r="AB973" s="541"/>
      <c r="AF973" s="333"/>
      <c r="AG973" s="333"/>
      <c r="AH973" s="333"/>
      <c r="AI973" s="333"/>
      <c r="AJ973" s="333"/>
      <c r="AK973" s="333"/>
      <c r="AL973" s="333"/>
      <c r="AM973" s="333"/>
      <c r="AN973" s="333"/>
      <c r="AO973" s="333"/>
      <c r="AP973" s="333"/>
      <c r="AQ973" s="333"/>
      <c r="AR973" s="333"/>
    </row>
    <row r="974" spans="1:44" ht="30" customHeight="1">
      <c r="A974" s="369" t="s">
        <v>330</v>
      </c>
      <c r="B974" s="372"/>
      <c r="C974" s="373" t="s">
        <v>331</v>
      </c>
      <c r="D974" s="327"/>
      <c r="E974" s="380"/>
      <c r="F974" s="381" t="s">
        <v>48</v>
      </c>
      <c r="G974" s="327"/>
      <c r="H974" s="327"/>
      <c r="I974" s="316"/>
      <c r="J974" s="316"/>
      <c r="K974" s="316"/>
      <c r="L974" s="538"/>
      <c r="M974" s="538"/>
      <c r="N974" s="538"/>
      <c r="O974" s="538"/>
      <c r="P974" s="538"/>
      <c r="Q974" s="538"/>
      <c r="R974" s="538"/>
      <c r="S974" s="539"/>
      <c r="T974" s="380"/>
      <c r="U974" s="538"/>
      <c r="V974" s="389"/>
      <c r="W974" s="561" t="s">
        <v>332</v>
      </c>
      <c r="X974" s="556"/>
      <c r="Y974" s="364" t="s">
        <v>333</v>
      </c>
      <c r="Z974" s="389" t="s">
        <v>334</v>
      </c>
      <c r="AA974" s="364"/>
      <c r="AF974" s="333"/>
      <c r="AG974" s="333"/>
      <c r="AH974" s="333"/>
      <c r="AI974" s="333"/>
      <c r="AJ974" s="333"/>
      <c r="AK974" s="333"/>
      <c r="AL974" s="333"/>
      <c r="AM974" s="333"/>
      <c r="AN974" s="333"/>
      <c r="AO974" s="333"/>
      <c r="AP974" s="333"/>
      <c r="AQ974" s="333"/>
      <c r="AR974" s="333"/>
    </row>
    <row r="975" spans="1:44" ht="30" customHeight="1">
      <c r="A975" s="462">
        <v>1</v>
      </c>
      <c r="B975" s="372" t="s">
        <v>335</v>
      </c>
      <c r="C975" s="562" t="s">
        <v>336</v>
      </c>
      <c r="D975" s="327"/>
      <c r="E975" s="380" t="s">
        <v>534</v>
      </c>
      <c r="F975" s="381"/>
      <c r="G975" s="449"/>
      <c r="H975" s="449"/>
      <c r="I975" s="316"/>
      <c r="J975" s="316"/>
      <c r="K975" s="316"/>
      <c r="L975" s="385">
        <f>IF(RIGHT(S975)="T",(+H975-G975),0)</f>
        <v>0</v>
      </c>
      <c r="M975" s="385">
        <f>IF(RIGHT(S975)="U",(+H975-G975),0)</f>
        <v>0</v>
      </c>
      <c r="N975" s="385">
        <f>IF(RIGHT(S975)="C",(+H975-G975),0)</f>
        <v>0</v>
      </c>
      <c r="O975" s="385">
        <f>IF(RIGHT(S975)="D",(+H975-G975),0)</f>
        <v>0</v>
      </c>
      <c r="P975" s="538"/>
      <c r="Q975" s="538"/>
      <c r="R975" s="538"/>
      <c r="S975" s="362"/>
      <c r="T975" s="471"/>
      <c r="U975" s="538"/>
      <c r="V975" s="390"/>
      <c r="W975" s="397"/>
      <c r="X975" s="397"/>
      <c r="Y975" s="397"/>
      <c r="Z975" s="389"/>
      <c r="AA975" s="397"/>
      <c r="AF975" s="333"/>
      <c r="AG975" s="333"/>
      <c r="AH975" s="333"/>
      <c r="AI975" s="333"/>
      <c r="AJ975" s="333"/>
      <c r="AK975" s="333"/>
      <c r="AL975" s="333"/>
      <c r="AM975" s="333"/>
      <c r="AN975" s="333"/>
      <c r="AO975" s="333"/>
      <c r="AP975" s="333"/>
      <c r="AQ975" s="333"/>
      <c r="AR975" s="333"/>
    </row>
    <row r="976" spans="1:44" s="404" customFormat="1" ht="30" customHeight="1">
      <c r="A976" s="398"/>
      <c r="B976" s="399"/>
      <c r="C976" s="400" t="s">
        <v>52</v>
      </c>
      <c r="D976" s="399"/>
      <c r="E976" s="380"/>
      <c r="F976" s="381" t="s">
        <v>48</v>
      </c>
      <c r="G976" s="401"/>
      <c r="H976" s="401"/>
      <c r="I976" s="381" t="s">
        <v>48</v>
      </c>
      <c r="J976" s="381" t="s">
        <v>48</v>
      </c>
      <c r="K976" s="381" t="s">
        <v>48</v>
      </c>
      <c r="L976" s="385">
        <f>SUM(L975:L975)</f>
        <v>0</v>
      </c>
      <c r="M976" s="385">
        <f>SUM(M975:M975)</f>
        <v>0</v>
      </c>
      <c r="N976" s="385">
        <f>SUM(N975:N975)</f>
        <v>0</v>
      </c>
      <c r="O976" s="385">
        <f>SUM(O975:O975)</f>
        <v>0</v>
      </c>
      <c r="P976" s="385"/>
      <c r="Q976" s="385"/>
      <c r="R976" s="385"/>
      <c r="S976" s="399"/>
      <c r="T976" s="415"/>
      <c r="U976" s="399"/>
      <c r="V976" s="389">
        <f>$AB$11-((N976*24))</f>
        <v>720</v>
      </c>
      <c r="W976" s="380">
        <v>250</v>
      </c>
      <c r="X976" s="379"/>
      <c r="Y976" s="390">
        <f>W976</f>
        <v>250</v>
      </c>
      <c r="Z976" s="389">
        <f>(Y976*(V976-L976*24))/V976</f>
        <v>250</v>
      </c>
      <c r="AA976" s="389">
        <f>(Z976/Y976)*100</f>
        <v>100</v>
      </c>
      <c r="AB976" s="403"/>
    </row>
    <row r="977" spans="1:44" s="403" customFormat="1" ht="30" customHeight="1">
      <c r="A977" s="405">
        <v>2</v>
      </c>
      <c r="B977" s="377" t="s">
        <v>287</v>
      </c>
      <c r="C977" s="400" t="s">
        <v>337</v>
      </c>
      <c r="D977" s="399">
        <v>280</v>
      </c>
      <c r="E977" s="380" t="s">
        <v>534</v>
      </c>
      <c r="F977" s="381" t="s">
        <v>48</v>
      </c>
      <c r="G977" s="449"/>
      <c r="H977" s="449"/>
      <c r="I977" s="381" t="s">
        <v>48</v>
      </c>
      <c r="J977" s="381" t="s">
        <v>48</v>
      </c>
      <c r="K977" s="384"/>
      <c r="L977" s="385">
        <f>IF(RIGHT(S977)="T",(+H977-G977),0)</f>
        <v>0</v>
      </c>
      <c r="M977" s="385">
        <f>IF(RIGHT(S977)="U",(+H977-G977),0)</f>
        <v>0</v>
      </c>
      <c r="N977" s="385">
        <f>IF(RIGHT(S977)="C",(+H977-G977),0)</f>
        <v>0</v>
      </c>
      <c r="O977" s="385">
        <f>IF(RIGHT(S977)="D",(+H977-G977),0)</f>
        <v>0</v>
      </c>
      <c r="P977" s="381"/>
      <c r="Q977" s="381"/>
      <c r="R977" s="381"/>
      <c r="S977" s="362"/>
      <c r="T977" s="471"/>
      <c r="U977" s="406"/>
      <c r="V977" s="399"/>
      <c r="W977" s="399"/>
      <c r="X977" s="399"/>
      <c r="Y977" s="399"/>
      <c r="Z977" s="389"/>
      <c r="AA977" s="399"/>
    </row>
    <row r="978" spans="1:44" s="404" customFormat="1" ht="30" customHeight="1">
      <c r="A978" s="369"/>
      <c r="B978" s="399"/>
      <c r="C978" s="400" t="s">
        <v>52</v>
      </c>
      <c r="D978" s="399"/>
      <c r="E978" s="380"/>
      <c r="F978" s="381" t="s">
        <v>48</v>
      </c>
      <c r="G978" s="401"/>
      <c r="H978" s="401"/>
      <c r="I978" s="381" t="s">
        <v>48</v>
      </c>
      <c r="J978" s="381" t="s">
        <v>48</v>
      </c>
      <c r="K978" s="381" t="s">
        <v>48</v>
      </c>
      <c r="L978" s="385">
        <f>SUM(L977:L977)</f>
        <v>0</v>
      </c>
      <c r="M978" s="385">
        <f>SUM(M977:M977)</f>
        <v>0</v>
      </c>
      <c r="N978" s="385">
        <f>SUM(N977:N977)</f>
        <v>0</v>
      </c>
      <c r="O978" s="385">
        <f>SUM(O977:O977)</f>
        <v>0</v>
      </c>
      <c r="P978" s="381"/>
      <c r="Q978" s="381"/>
      <c r="R978" s="381"/>
      <c r="S978" s="399"/>
      <c r="T978" s="415"/>
      <c r="U978" s="399"/>
      <c r="V978" s="389">
        <f>$AB$11-((N978*24))</f>
        <v>720</v>
      </c>
      <c r="W978" s="380">
        <v>280</v>
      </c>
      <c r="X978" s="379"/>
      <c r="Y978" s="390">
        <f>W978</f>
        <v>280</v>
      </c>
      <c r="Z978" s="389">
        <f>(Y978*(V978-L978*24))/V978</f>
        <v>280</v>
      </c>
      <c r="AA978" s="389">
        <f>(Z978/Y978)*100</f>
        <v>100</v>
      </c>
      <c r="AB978" s="403"/>
    </row>
    <row r="979" spans="1:44" ht="30" customHeight="1">
      <c r="A979" s="369"/>
      <c r="B979" s="447"/>
      <c r="C979" s="535" t="s">
        <v>338</v>
      </c>
      <c r="D979" s="327"/>
      <c r="E979" s="380"/>
      <c r="F979" s="381" t="s">
        <v>48</v>
      </c>
      <c r="G979" s="327"/>
      <c r="H979" s="327"/>
      <c r="I979" s="316"/>
      <c r="J979" s="316"/>
      <c r="K979" s="316"/>
      <c r="L979" s="518">
        <f>SUM(L976+L978)</f>
        <v>0</v>
      </c>
      <c r="M979" s="518">
        <f t="shared" ref="M979:O979" si="1012">SUM(M976+M978)</f>
        <v>0</v>
      </c>
      <c r="N979" s="518">
        <f t="shared" si="1012"/>
        <v>0</v>
      </c>
      <c r="O979" s="518">
        <f t="shared" si="1012"/>
        <v>0</v>
      </c>
      <c r="P979" s="518"/>
      <c r="Q979" s="518"/>
      <c r="R979" s="518"/>
      <c r="S979" s="518"/>
      <c r="T979" s="536"/>
      <c r="U979" s="518"/>
      <c r="V979" s="389"/>
      <c r="W979" s="380"/>
      <c r="X979" s="379"/>
      <c r="Y979" s="389">
        <f>SUM(Y976:Y978)</f>
        <v>530</v>
      </c>
      <c r="Z979" s="389">
        <f>SUM(Z976:Z978)</f>
        <v>530</v>
      </c>
      <c r="AA979" s="389">
        <f>(Z979/Y979)*100</f>
        <v>100</v>
      </c>
      <c r="AB979" s="541" t="s">
        <v>245</v>
      </c>
      <c r="AF979" s="333"/>
      <c r="AG979" s="333"/>
      <c r="AH979" s="333"/>
      <c r="AI979" s="333"/>
      <c r="AJ979" s="333"/>
      <c r="AK979" s="333"/>
      <c r="AL979" s="333"/>
      <c r="AM979" s="333"/>
      <c r="AN979" s="333"/>
      <c r="AO979" s="333"/>
      <c r="AP979" s="333"/>
      <c r="AQ979" s="333"/>
      <c r="AR979" s="333"/>
    </row>
    <row r="980" spans="1:44" ht="30" customHeight="1">
      <c r="A980" s="369" t="s">
        <v>339</v>
      </c>
      <c r="B980" s="372"/>
      <c r="C980" s="373" t="s">
        <v>340</v>
      </c>
      <c r="D980" s="327"/>
      <c r="E980" s="380"/>
      <c r="F980" s="381" t="s">
        <v>48</v>
      </c>
      <c r="G980" s="327"/>
      <c r="H980" s="327"/>
      <c r="I980" s="316"/>
      <c r="J980" s="316"/>
      <c r="K980" s="316"/>
      <c r="L980" s="538"/>
      <c r="M980" s="538"/>
      <c r="N980" s="538"/>
      <c r="O980" s="538"/>
      <c r="P980" s="538"/>
      <c r="Q980" s="538"/>
      <c r="R980" s="538"/>
      <c r="S980" s="539"/>
      <c r="T980" s="380"/>
      <c r="U980" s="538"/>
      <c r="V980" s="389"/>
      <c r="W980" s="561" t="s">
        <v>332</v>
      </c>
      <c r="X980" s="556"/>
      <c r="Y980" s="364" t="s">
        <v>333</v>
      </c>
      <c r="Z980" s="389" t="s">
        <v>334</v>
      </c>
      <c r="AA980" s="369"/>
      <c r="AF980" s="333"/>
      <c r="AG980" s="333"/>
      <c r="AH980" s="333"/>
      <c r="AI980" s="333"/>
      <c r="AJ980" s="333"/>
      <c r="AK980" s="333"/>
      <c r="AL980" s="333"/>
      <c r="AM980" s="333"/>
      <c r="AN980" s="333"/>
      <c r="AO980" s="333"/>
      <c r="AP980" s="333"/>
      <c r="AQ980" s="333"/>
      <c r="AR980" s="333"/>
    </row>
    <row r="981" spans="1:44" ht="30" customHeight="1">
      <c r="A981" s="369">
        <v>1</v>
      </c>
      <c r="B981" s="372" t="s">
        <v>341</v>
      </c>
      <c r="C981" s="506" t="s">
        <v>456</v>
      </c>
      <c r="D981" s="380">
        <v>125</v>
      </c>
      <c r="E981" s="380" t="s">
        <v>534</v>
      </c>
      <c r="F981" s="381" t="s">
        <v>48</v>
      </c>
      <c r="G981" s="395"/>
      <c r="H981" s="395"/>
      <c r="I981" s="507"/>
      <c r="J981" s="507"/>
      <c r="K981" s="507"/>
      <c r="L981" s="385">
        <f>IF(RIGHT(S981)="T",(+H981-G981),0)</f>
        <v>0</v>
      </c>
      <c r="M981" s="385">
        <f>IF(RIGHT(S981)="U",(+H981-G981),0)</f>
        <v>0</v>
      </c>
      <c r="N981" s="385">
        <f>IF(RIGHT(S981)="C",(+H981-G981),0)</f>
        <v>0</v>
      </c>
      <c r="O981" s="385">
        <f>IF(RIGHT(S981)="D",(+H981-G981),0)</f>
        <v>0</v>
      </c>
      <c r="P981" s="518"/>
      <c r="Q981" s="518"/>
      <c r="R981" s="518"/>
      <c r="S981" s="563"/>
      <c r="T981" s="397"/>
      <c r="U981" s="518"/>
      <c r="V981" s="389">
        <f t="shared" ref="V981:V995" si="1013">$AB$11-((N981*24))</f>
        <v>720</v>
      </c>
      <c r="W981" s="380">
        <v>125</v>
      </c>
      <c r="X981" s="379"/>
      <c r="Y981" s="390">
        <f t="shared" ref="Y981:Y1108" si="1014">W981</f>
        <v>125</v>
      </c>
      <c r="Z981" s="389">
        <f t="shared" ref="Z981:Z995" si="1015">(Y981*(V981-L981*24))/V981</f>
        <v>125</v>
      </c>
      <c r="AA981" s="389">
        <f t="shared" ref="AA981:AA1108" si="1016">(Z981/Y981)*100</f>
        <v>100</v>
      </c>
      <c r="AF981" s="333"/>
      <c r="AG981" s="333"/>
      <c r="AH981" s="333"/>
      <c r="AI981" s="333"/>
      <c r="AJ981" s="333"/>
      <c r="AK981" s="333"/>
      <c r="AL981" s="333"/>
      <c r="AM981" s="333"/>
      <c r="AN981" s="333"/>
      <c r="AO981" s="333"/>
      <c r="AP981" s="333"/>
      <c r="AQ981" s="333"/>
      <c r="AR981" s="333"/>
    </row>
    <row r="982" spans="1:44" ht="30" customHeight="1">
      <c r="A982" s="369"/>
      <c r="B982" s="372"/>
      <c r="C982" s="400" t="s">
        <v>52</v>
      </c>
      <c r="D982" s="399"/>
      <c r="E982" s="380"/>
      <c r="F982" s="381" t="s">
        <v>48</v>
      </c>
      <c r="G982" s="401"/>
      <c r="H982" s="401"/>
      <c r="I982" s="381" t="s">
        <v>48</v>
      </c>
      <c r="J982" s="381" t="s">
        <v>48</v>
      </c>
      <c r="K982" s="381" t="s">
        <v>48</v>
      </c>
      <c r="L982" s="385">
        <f>SUM(L981:L981)</f>
        <v>0</v>
      </c>
      <c r="M982" s="385">
        <f>SUM(M981:M981)</f>
        <v>0</v>
      </c>
      <c r="N982" s="385">
        <f>SUM(N981:N981)</f>
        <v>0</v>
      </c>
      <c r="O982" s="385">
        <f>SUM(O981:O981)</f>
        <v>0</v>
      </c>
      <c r="P982" s="381"/>
      <c r="Q982" s="381"/>
      <c r="R982" s="381"/>
      <c r="S982" s="399"/>
      <c r="T982" s="415"/>
      <c r="U982" s="399"/>
      <c r="V982" s="389">
        <f>$AB$11-((N982*24))</f>
        <v>720</v>
      </c>
      <c r="W982" s="380">
        <v>125</v>
      </c>
      <c r="X982" s="379"/>
      <c r="Y982" s="390">
        <f>W982</f>
        <v>125</v>
      </c>
      <c r="Z982" s="389">
        <f>(Y982*(V982-L982*24))/V982</f>
        <v>125</v>
      </c>
      <c r="AA982" s="389">
        <f>(Z982/Y982)*100</f>
        <v>100</v>
      </c>
      <c r="AF982" s="333"/>
      <c r="AG982" s="333"/>
      <c r="AH982" s="333"/>
      <c r="AI982" s="333"/>
      <c r="AJ982" s="333"/>
      <c r="AK982" s="333"/>
      <c r="AL982" s="333"/>
      <c r="AM982" s="333"/>
      <c r="AN982" s="333"/>
      <c r="AO982" s="333"/>
      <c r="AP982" s="333"/>
      <c r="AQ982" s="333"/>
      <c r="AR982" s="333"/>
    </row>
    <row r="983" spans="1:44" ht="30" customHeight="1">
      <c r="A983" s="369">
        <v>2</v>
      </c>
      <c r="B983" s="372" t="s">
        <v>343</v>
      </c>
      <c r="C983" s="506" t="s">
        <v>342</v>
      </c>
      <c r="D983" s="380">
        <v>125</v>
      </c>
      <c r="E983" s="380" t="s">
        <v>534</v>
      </c>
      <c r="F983" s="381" t="s">
        <v>48</v>
      </c>
      <c r="G983" s="324"/>
      <c r="H983" s="324"/>
      <c r="I983" s="507"/>
      <c r="J983" s="507"/>
      <c r="K983" s="507"/>
      <c r="L983" s="385">
        <f>IF(RIGHT(S983)="T",(+H983-G983),0)</f>
        <v>0</v>
      </c>
      <c r="M983" s="385">
        <f>IF(RIGHT(S983)="U",(+H983-G983),0)</f>
        <v>0</v>
      </c>
      <c r="N983" s="385">
        <f>IF(RIGHT(S983)="C",(+H983-G983),0)</f>
        <v>0</v>
      </c>
      <c r="O983" s="385">
        <f>IF(RIGHT(S983)="D",(+H983-G983),0)</f>
        <v>0</v>
      </c>
      <c r="P983" s="518"/>
      <c r="Q983" s="518"/>
      <c r="R983" s="518"/>
      <c r="S983" s="518"/>
      <c r="T983" s="536"/>
      <c r="U983" s="518"/>
      <c r="V983" s="389">
        <f t="shared" si="1013"/>
        <v>720</v>
      </c>
      <c r="W983" s="380">
        <v>125</v>
      </c>
      <c r="X983" s="379"/>
      <c r="Y983" s="390">
        <f t="shared" si="1014"/>
        <v>125</v>
      </c>
      <c r="Z983" s="389">
        <f t="shared" si="1015"/>
        <v>125</v>
      </c>
      <c r="AA983" s="389">
        <f t="shared" si="1016"/>
        <v>100</v>
      </c>
      <c r="AF983" s="333"/>
      <c r="AG983" s="333"/>
      <c r="AH983" s="333"/>
      <c r="AI983" s="333"/>
      <c r="AJ983" s="333"/>
      <c r="AK983" s="333"/>
      <c r="AL983" s="333"/>
      <c r="AM983" s="333"/>
      <c r="AN983" s="333"/>
      <c r="AO983" s="333"/>
      <c r="AP983" s="333"/>
      <c r="AQ983" s="333"/>
      <c r="AR983" s="333"/>
    </row>
    <row r="984" spans="1:44" ht="30" customHeight="1">
      <c r="A984" s="369"/>
      <c r="B984" s="372"/>
      <c r="C984" s="506" t="s">
        <v>52</v>
      </c>
      <c r="D984" s="380"/>
      <c r="E984" s="380"/>
      <c r="F984" s="381" t="s">
        <v>48</v>
      </c>
      <c r="G984" s="324"/>
      <c r="H984" s="324"/>
      <c r="I984" s="507" t="s">
        <v>48</v>
      </c>
      <c r="J984" s="507" t="s">
        <v>48</v>
      </c>
      <c r="K984" s="507" t="s">
        <v>48</v>
      </c>
      <c r="L984" s="385">
        <f>SUM(L983:L983)</f>
        <v>0</v>
      </c>
      <c r="M984" s="385">
        <f>SUM(M983:M983)</f>
        <v>0</v>
      </c>
      <c r="N984" s="385">
        <f>SUM(N983:N983)</f>
        <v>0</v>
      </c>
      <c r="O984" s="385">
        <f>SUM(O983:O983)</f>
        <v>0</v>
      </c>
      <c r="P984" s="518"/>
      <c r="Q984" s="518"/>
      <c r="R984" s="518"/>
      <c r="S984" s="518"/>
      <c r="T984" s="536"/>
      <c r="U984" s="518"/>
      <c r="V984" s="389">
        <f>$AB$11-((N984*24))</f>
        <v>720</v>
      </c>
      <c r="W984" s="380">
        <v>125</v>
      </c>
      <c r="X984" s="379"/>
      <c r="Y984" s="390">
        <f>W984</f>
        <v>125</v>
      </c>
      <c r="Z984" s="389">
        <f>(Y984*(V984-L984*24))/V984</f>
        <v>125</v>
      </c>
      <c r="AA984" s="389">
        <f>(Z984/Y984)*100</f>
        <v>100</v>
      </c>
      <c r="AF984" s="333"/>
      <c r="AG984" s="333"/>
      <c r="AH984" s="333"/>
      <c r="AI984" s="333"/>
      <c r="AJ984" s="333"/>
      <c r="AK984" s="333"/>
      <c r="AL984" s="333"/>
      <c r="AM984" s="333"/>
      <c r="AN984" s="333"/>
      <c r="AO984" s="333"/>
      <c r="AP984" s="333"/>
      <c r="AQ984" s="333"/>
      <c r="AR984" s="333"/>
    </row>
    <row r="985" spans="1:44" ht="30" customHeight="1">
      <c r="A985" s="369">
        <v>3</v>
      </c>
      <c r="B985" s="372" t="s">
        <v>344</v>
      </c>
      <c r="C985" s="506" t="s">
        <v>345</v>
      </c>
      <c r="D985" s="380">
        <v>240</v>
      </c>
      <c r="E985" s="380" t="s">
        <v>534</v>
      </c>
      <c r="F985" s="381" t="s">
        <v>48</v>
      </c>
      <c r="G985" s="121">
        <v>43208.840277777781</v>
      </c>
      <c r="H985" s="121">
        <v>43209.559027777781</v>
      </c>
      <c r="I985" s="381" t="s">
        <v>48</v>
      </c>
      <c r="J985" s="381" t="s">
        <v>48</v>
      </c>
      <c r="K985" s="384"/>
      <c r="L985" s="385">
        <f>IF(RIGHT(S985)="T",(+H985-G985),0)</f>
        <v>0</v>
      </c>
      <c r="M985" s="385">
        <f>IF(RIGHT(S985)="U",(+H985-G985),0)</f>
        <v>0</v>
      </c>
      <c r="N985" s="385">
        <f>IF(RIGHT(S985)="C",(+H985-G985),0)</f>
        <v>0</v>
      </c>
      <c r="O985" s="385">
        <f>IF(RIGHT(S985)="D",(+H985-G985),0)</f>
        <v>0.71875</v>
      </c>
      <c r="P985" s="381"/>
      <c r="Q985" s="381"/>
      <c r="R985" s="381"/>
      <c r="S985" s="11" t="s">
        <v>472</v>
      </c>
      <c r="T985" s="394"/>
      <c r="U985" s="406"/>
      <c r="V985" s="399"/>
      <c r="W985" s="399"/>
      <c r="X985" s="399"/>
      <c r="Y985" s="399"/>
      <c r="Z985" s="389"/>
      <c r="AA985" s="399"/>
      <c r="AF985" s="333"/>
      <c r="AG985" s="333"/>
      <c r="AH985" s="333"/>
      <c r="AI985" s="333"/>
      <c r="AJ985" s="333"/>
      <c r="AK985" s="333"/>
      <c r="AL985" s="333"/>
      <c r="AM985" s="333"/>
      <c r="AN985" s="333"/>
      <c r="AO985" s="333"/>
      <c r="AP985" s="333"/>
      <c r="AQ985" s="333"/>
      <c r="AR985" s="333"/>
    </row>
    <row r="986" spans="1:44" ht="30" customHeight="1">
      <c r="A986" s="369"/>
      <c r="B986" s="372"/>
      <c r="C986" s="506"/>
      <c r="D986" s="380"/>
      <c r="E986" s="380"/>
      <c r="F986" s="381"/>
      <c r="G986" s="392"/>
      <c r="H986" s="392"/>
      <c r="I986" s="381"/>
      <c r="J986" s="381"/>
      <c r="K986" s="384"/>
      <c r="L986" s="385">
        <f t="shared" ref="L986:L987" si="1017">IF(RIGHT(S986)="T",(+H986-G986),0)</f>
        <v>0</v>
      </c>
      <c r="M986" s="385">
        <f t="shared" ref="M986:M987" si="1018">IF(RIGHT(S986)="U",(+H986-G986),0)</f>
        <v>0</v>
      </c>
      <c r="N986" s="385">
        <f t="shared" ref="N986:N987" si="1019">IF(RIGHT(S986)="C",(+H986-G986),0)</f>
        <v>0</v>
      </c>
      <c r="O986" s="385">
        <f t="shared" ref="O986:O987" si="1020">IF(RIGHT(S986)="D",(+H986-G986),0)</f>
        <v>0</v>
      </c>
      <c r="P986" s="381"/>
      <c r="Q986" s="381"/>
      <c r="R986" s="381"/>
      <c r="S986" s="393"/>
      <c r="T986" s="394"/>
      <c r="U986" s="406"/>
      <c r="V986" s="399"/>
      <c r="W986" s="399"/>
      <c r="X986" s="399"/>
      <c r="Y986" s="399"/>
      <c r="Z986" s="389"/>
      <c r="AA986" s="399"/>
      <c r="AF986" s="333"/>
      <c r="AG986" s="333"/>
      <c r="AH986" s="333"/>
      <c r="AI986" s="333"/>
      <c r="AJ986" s="333"/>
      <c r="AK986" s="333"/>
      <c r="AL986" s="333"/>
      <c r="AM986" s="333"/>
      <c r="AN986" s="333"/>
      <c r="AO986" s="333"/>
      <c r="AP986" s="333"/>
      <c r="AQ986" s="333"/>
      <c r="AR986" s="333"/>
    </row>
    <row r="987" spans="1:44" ht="30" customHeight="1">
      <c r="A987" s="369"/>
      <c r="B987" s="372"/>
      <c r="C987" s="506"/>
      <c r="D987" s="380"/>
      <c r="E987" s="380"/>
      <c r="F987" s="381"/>
      <c r="G987" s="392"/>
      <c r="H987" s="458"/>
      <c r="I987" s="381"/>
      <c r="J987" s="381"/>
      <c r="K987" s="384"/>
      <c r="L987" s="385">
        <f t="shared" si="1017"/>
        <v>0</v>
      </c>
      <c r="M987" s="385">
        <f t="shared" si="1018"/>
        <v>0</v>
      </c>
      <c r="N987" s="385">
        <f t="shared" si="1019"/>
        <v>0</v>
      </c>
      <c r="O987" s="385">
        <f t="shared" si="1020"/>
        <v>0</v>
      </c>
      <c r="P987" s="381"/>
      <c r="Q987" s="381"/>
      <c r="R987" s="381"/>
      <c r="S987" s="396"/>
      <c r="T987" s="394"/>
      <c r="U987" s="406"/>
      <c r="V987" s="399"/>
      <c r="W987" s="399"/>
      <c r="X987" s="399"/>
      <c r="Y987" s="399"/>
      <c r="Z987" s="389"/>
      <c r="AA987" s="399"/>
      <c r="AF987" s="333"/>
      <c r="AG987" s="333"/>
      <c r="AH987" s="333"/>
      <c r="AI987" s="333"/>
      <c r="AJ987" s="333"/>
      <c r="AK987" s="333"/>
      <c r="AL987" s="333"/>
      <c r="AM987" s="333"/>
      <c r="AN987" s="333"/>
      <c r="AO987" s="333"/>
      <c r="AP987" s="333"/>
      <c r="AQ987" s="333"/>
      <c r="AR987" s="333"/>
    </row>
    <row r="988" spans="1:44" ht="30" customHeight="1">
      <c r="A988" s="369"/>
      <c r="B988" s="372"/>
      <c r="C988" s="400" t="s">
        <v>52</v>
      </c>
      <c r="D988" s="399"/>
      <c r="E988" s="380"/>
      <c r="F988" s="381" t="s">
        <v>48</v>
      </c>
      <c r="G988" s="418"/>
      <c r="H988" s="418"/>
      <c r="I988" s="381" t="s">
        <v>48</v>
      </c>
      <c r="J988" s="381" t="s">
        <v>48</v>
      </c>
      <c r="K988" s="381" t="s">
        <v>48</v>
      </c>
      <c r="L988" s="385">
        <f>SUM(L985:L987)</f>
        <v>0</v>
      </c>
      <c r="M988" s="385">
        <f t="shared" ref="M988:O988" si="1021">SUM(M985:M987)</f>
        <v>0</v>
      </c>
      <c r="N988" s="385">
        <f t="shared" si="1021"/>
        <v>0</v>
      </c>
      <c r="O988" s="385">
        <f t="shared" si="1021"/>
        <v>0.71875</v>
      </c>
      <c r="P988" s="381"/>
      <c r="Q988" s="381"/>
      <c r="R988" s="381"/>
      <c r="S988" s="418"/>
      <c r="T988" s="564"/>
      <c r="U988" s="518"/>
      <c r="V988" s="389">
        <f t="shared" ref="V988" si="1022">$AB$11-((N988*24))</f>
        <v>720</v>
      </c>
      <c r="W988" s="380">
        <v>240</v>
      </c>
      <c r="X988" s="379"/>
      <c r="Y988" s="390">
        <f t="shared" ref="Y988" si="1023">W988</f>
        <v>240</v>
      </c>
      <c r="Z988" s="389">
        <f t="shared" ref="Z988" si="1024">(Y988*(V988-L988*24))/V988</f>
        <v>240</v>
      </c>
      <c r="AA988" s="389">
        <f t="shared" ref="AA988" si="1025">(Z988/Y988)*100</f>
        <v>100</v>
      </c>
      <c r="AF988" s="333"/>
      <c r="AG988" s="333"/>
      <c r="AH988" s="333"/>
      <c r="AI988" s="333"/>
      <c r="AJ988" s="333"/>
      <c r="AK988" s="333"/>
      <c r="AL988" s="333"/>
      <c r="AM988" s="333"/>
      <c r="AN988" s="333"/>
      <c r="AO988" s="333"/>
      <c r="AP988" s="333"/>
      <c r="AQ988" s="333"/>
      <c r="AR988" s="333"/>
    </row>
    <row r="989" spans="1:44" ht="30" customHeight="1">
      <c r="A989" s="369">
        <v>4</v>
      </c>
      <c r="B989" s="372" t="s">
        <v>346</v>
      </c>
      <c r="C989" s="506" t="s">
        <v>347</v>
      </c>
      <c r="D989" s="380">
        <v>240</v>
      </c>
      <c r="E989" s="380" t="s">
        <v>534</v>
      </c>
      <c r="F989" s="381" t="s">
        <v>48</v>
      </c>
      <c r="G989" s="395"/>
      <c r="H989" s="395"/>
      <c r="I989" s="381" t="s">
        <v>48</v>
      </c>
      <c r="J989" s="381" t="s">
        <v>48</v>
      </c>
      <c r="K989" s="384"/>
      <c r="L989" s="385">
        <f>IF(RIGHT(S989)="T",(+H989-G989),0)</f>
        <v>0</v>
      </c>
      <c r="M989" s="385">
        <f>IF(RIGHT(S989)="U",(+H989-G989),0)</f>
        <v>0</v>
      </c>
      <c r="N989" s="385">
        <f>IF(RIGHT(S989)="C",(+H989-G989),0)</f>
        <v>0</v>
      </c>
      <c r="O989" s="385">
        <f>IF(RIGHT(S989)="D",(+H989-G989),0)</f>
        <v>0</v>
      </c>
      <c r="P989" s="381"/>
      <c r="Q989" s="381"/>
      <c r="R989" s="381"/>
      <c r="S989" s="396"/>
      <c r="T989" s="397"/>
      <c r="U989" s="406"/>
      <c r="V989" s="399"/>
      <c r="W989" s="399"/>
      <c r="X989" s="399"/>
      <c r="Y989" s="399"/>
      <c r="Z989" s="389"/>
      <c r="AA989" s="399"/>
      <c r="AF989" s="333"/>
      <c r="AG989" s="333"/>
      <c r="AH989" s="333"/>
      <c r="AI989" s="333"/>
      <c r="AJ989" s="333"/>
      <c r="AK989" s="333"/>
      <c r="AL989" s="333"/>
      <c r="AM989" s="333"/>
      <c r="AN989" s="333"/>
      <c r="AO989" s="333"/>
      <c r="AP989" s="333"/>
      <c r="AQ989" s="333"/>
      <c r="AR989" s="333"/>
    </row>
    <row r="990" spans="1:44" ht="30" customHeight="1">
      <c r="A990" s="369"/>
      <c r="B990" s="372"/>
      <c r="C990" s="506"/>
      <c r="D990" s="380"/>
      <c r="E990" s="380"/>
      <c r="F990" s="381"/>
      <c r="G990" s="395"/>
      <c r="H990" s="395"/>
      <c r="I990" s="381"/>
      <c r="J990" s="381"/>
      <c r="K990" s="384"/>
      <c r="L990" s="385">
        <f t="shared" ref="L990:L991" si="1026">IF(RIGHT(S990)="T",(+H990-G990),0)</f>
        <v>0</v>
      </c>
      <c r="M990" s="385">
        <f t="shared" ref="M990:M991" si="1027">IF(RIGHT(S990)="U",(+H990-G990),0)</f>
        <v>0</v>
      </c>
      <c r="N990" s="385">
        <f t="shared" ref="N990:N991" si="1028">IF(RIGHT(S990)="C",(+H990-G990),0)</f>
        <v>0</v>
      </c>
      <c r="O990" s="385">
        <f t="shared" ref="O990:O991" si="1029">IF(RIGHT(S990)="D",(+H990-G990),0)</f>
        <v>0</v>
      </c>
      <c r="P990" s="381"/>
      <c r="Q990" s="381"/>
      <c r="R990" s="381"/>
      <c r="S990" s="563"/>
      <c r="T990" s="397"/>
      <c r="U990" s="406"/>
      <c r="V990" s="399"/>
      <c r="W990" s="399"/>
      <c r="X990" s="399"/>
      <c r="Y990" s="399"/>
      <c r="Z990" s="389"/>
      <c r="AA990" s="399"/>
      <c r="AF990" s="333"/>
      <c r="AG990" s="333"/>
      <c r="AH990" s="333"/>
      <c r="AI990" s="333"/>
      <c r="AJ990" s="333"/>
      <c r="AK990" s="333"/>
      <c r="AL990" s="333"/>
      <c r="AM990" s="333"/>
      <c r="AN990" s="333"/>
      <c r="AO990" s="333"/>
      <c r="AP990" s="333"/>
      <c r="AQ990" s="333"/>
      <c r="AR990" s="333"/>
    </row>
    <row r="991" spans="1:44" ht="30" customHeight="1">
      <c r="A991" s="369"/>
      <c r="B991" s="372"/>
      <c r="C991" s="506"/>
      <c r="D991" s="380"/>
      <c r="E991" s="380"/>
      <c r="F991" s="381"/>
      <c r="G991" s="395"/>
      <c r="H991" s="395"/>
      <c r="I991" s="381"/>
      <c r="J991" s="381"/>
      <c r="K991" s="384"/>
      <c r="L991" s="385">
        <f t="shared" si="1026"/>
        <v>0</v>
      </c>
      <c r="M991" s="385">
        <f t="shared" si="1027"/>
        <v>0</v>
      </c>
      <c r="N991" s="385">
        <f t="shared" si="1028"/>
        <v>0</v>
      </c>
      <c r="O991" s="385">
        <f t="shared" si="1029"/>
        <v>0</v>
      </c>
      <c r="P991" s="381"/>
      <c r="Q991" s="381"/>
      <c r="R991" s="381"/>
      <c r="S991" s="563"/>
      <c r="T991" s="397"/>
      <c r="U991" s="406"/>
      <c r="V991" s="399"/>
      <c r="W991" s="399"/>
      <c r="X991" s="399"/>
      <c r="Y991" s="399"/>
      <c r="Z991" s="389"/>
      <c r="AA991" s="399"/>
      <c r="AF991" s="333"/>
      <c r="AG991" s="333"/>
      <c r="AH991" s="333"/>
      <c r="AI991" s="333"/>
      <c r="AJ991" s="333"/>
      <c r="AK991" s="333"/>
      <c r="AL991" s="333"/>
      <c r="AM991" s="333"/>
      <c r="AN991" s="333"/>
      <c r="AO991" s="333"/>
      <c r="AP991" s="333"/>
      <c r="AQ991" s="333"/>
      <c r="AR991" s="333"/>
    </row>
    <row r="992" spans="1:44" ht="30" customHeight="1">
      <c r="A992" s="369"/>
      <c r="B992" s="372"/>
      <c r="C992" s="400" t="s">
        <v>52</v>
      </c>
      <c r="D992" s="399"/>
      <c r="E992" s="380"/>
      <c r="F992" s="381" t="s">
        <v>48</v>
      </c>
      <c r="G992" s="401"/>
      <c r="H992" s="401"/>
      <c r="I992" s="381" t="s">
        <v>48</v>
      </c>
      <c r="J992" s="381" t="s">
        <v>48</v>
      </c>
      <c r="K992" s="381" t="s">
        <v>48</v>
      </c>
      <c r="L992" s="385">
        <f>SUM(L989:L991)</f>
        <v>0</v>
      </c>
      <c r="M992" s="385">
        <f t="shared" ref="M992:O992" si="1030">SUM(M989:M991)</f>
        <v>0</v>
      </c>
      <c r="N992" s="385">
        <f t="shared" si="1030"/>
        <v>0</v>
      </c>
      <c r="O992" s="385">
        <f t="shared" si="1030"/>
        <v>0</v>
      </c>
      <c r="P992" s="381"/>
      <c r="Q992" s="381"/>
      <c r="R992" s="381"/>
      <c r="S992" s="399"/>
      <c r="T992" s="415"/>
      <c r="U992" s="518"/>
      <c r="V992" s="389">
        <f t="shared" ref="V992" si="1031">$AB$11-((N992*24))</f>
        <v>720</v>
      </c>
      <c r="W992" s="380">
        <v>240</v>
      </c>
      <c r="X992" s="379"/>
      <c r="Y992" s="390">
        <f t="shared" ref="Y992" si="1032">W992</f>
        <v>240</v>
      </c>
      <c r="Z992" s="389">
        <f t="shared" ref="Z992" si="1033">(Y992*(V992-L992*24))/V992</f>
        <v>240</v>
      </c>
      <c r="AA992" s="389">
        <f t="shared" ref="AA992" si="1034">(Z992/Y992)*100</f>
        <v>100</v>
      </c>
      <c r="AF992" s="333"/>
      <c r="AG992" s="333"/>
      <c r="AH992" s="333"/>
      <c r="AI992" s="333"/>
      <c r="AJ992" s="333"/>
      <c r="AK992" s="333"/>
      <c r="AL992" s="333"/>
      <c r="AM992" s="333"/>
      <c r="AN992" s="333"/>
      <c r="AO992" s="333"/>
      <c r="AP992" s="333"/>
      <c r="AQ992" s="333"/>
      <c r="AR992" s="333"/>
    </row>
    <row r="993" spans="1:44" ht="30" customHeight="1">
      <c r="A993" s="369">
        <v>5</v>
      </c>
      <c r="B993" s="372" t="s">
        <v>348</v>
      </c>
      <c r="C993" s="506" t="s">
        <v>349</v>
      </c>
      <c r="D993" s="380">
        <v>80</v>
      </c>
      <c r="E993" s="380" t="s">
        <v>534</v>
      </c>
      <c r="F993" s="381" t="s">
        <v>48</v>
      </c>
      <c r="G993" s="324"/>
      <c r="H993" s="324"/>
      <c r="I993" s="507"/>
      <c r="J993" s="507"/>
      <c r="K993" s="507"/>
      <c r="L993" s="385">
        <f t="shared" ref="L993" si="1035">IF(RIGHT(S993)="T",(+H993-G993),0)</f>
        <v>0</v>
      </c>
      <c r="M993" s="385">
        <f t="shared" ref="M993" si="1036">IF(RIGHT(S993)="U",(+H993-G993),0)</f>
        <v>0</v>
      </c>
      <c r="N993" s="385">
        <f t="shared" ref="N993" si="1037">IF(RIGHT(S993)="C",(+H993-G993),0)</f>
        <v>0</v>
      </c>
      <c r="O993" s="385">
        <f t="shared" ref="O993" si="1038">IF(RIGHT(S993)="D",(+H993-G993),0)</f>
        <v>0</v>
      </c>
      <c r="P993" s="518"/>
      <c r="Q993" s="518"/>
      <c r="R993" s="518"/>
      <c r="S993" s="518"/>
      <c r="T993" s="536"/>
      <c r="U993" s="518"/>
      <c r="V993" s="389">
        <f t="shared" si="1013"/>
        <v>720</v>
      </c>
      <c r="W993" s="380">
        <v>80</v>
      </c>
      <c r="X993" s="379"/>
      <c r="Y993" s="390">
        <f t="shared" si="1014"/>
        <v>80</v>
      </c>
      <c r="Z993" s="389">
        <f t="shared" si="1015"/>
        <v>80</v>
      </c>
      <c r="AA993" s="389">
        <f t="shared" si="1016"/>
        <v>100</v>
      </c>
      <c r="AF993" s="333"/>
      <c r="AG993" s="333"/>
      <c r="AH993" s="333"/>
      <c r="AI993" s="333"/>
      <c r="AJ993" s="333"/>
      <c r="AK993" s="333"/>
      <c r="AL993" s="333"/>
      <c r="AM993" s="333"/>
      <c r="AN993" s="333"/>
      <c r="AO993" s="333"/>
      <c r="AP993" s="333"/>
      <c r="AQ993" s="333"/>
      <c r="AR993" s="333"/>
    </row>
    <row r="994" spans="1:44" ht="30" customHeight="1">
      <c r="A994" s="369"/>
      <c r="B994" s="372"/>
      <c r="C994" s="506"/>
      <c r="D994" s="380"/>
      <c r="E994" s="380"/>
      <c r="F994" s="381"/>
      <c r="G994" s="324"/>
      <c r="H994" s="324"/>
      <c r="I994" s="507"/>
      <c r="J994" s="507"/>
      <c r="K994" s="507"/>
      <c r="L994" s="385"/>
      <c r="M994" s="385"/>
      <c r="N994" s="385"/>
      <c r="O994" s="385"/>
      <c r="P994" s="518"/>
      <c r="Q994" s="518"/>
      <c r="R994" s="518"/>
      <c r="S994" s="518"/>
      <c r="T994" s="536"/>
      <c r="U994" s="518"/>
      <c r="V994" s="389"/>
      <c r="W994" s="380"/>
      <c r="X994" s="379"/>
      <c r="Y994" s="390"/>
      <c r="Z994" s="389"/>
      <c r="AA994" s="389"/>
      <c r="AF994" s="333"/>
      <c r="AG994" s="333"/>
      <c r="AH994" s="333"/>
      <c r="AI994" s="333"/>
      <c r="AJ994" s="333"/>
      <c r="AK994" s="333"/>
      <c r="AL994" s="333"/>
      <c r="AM994" s="333"/>
      <c r="AN994" s="333"/>
      <c r="AO994" s="333"/>
      <c r="AP994" s="333"/>
      <c r="AQ994" s="333"/>
      <c r="AR994" s="333"/>
    </row>
    <row r="995" spans="1:44" ht="30" customHeight="1">
      <c r="A995" s="369">
        <v>6</v>
      </c>
      <c r="B995" s="372" t="s">
        <v>350</v>
      </c>
      <c r="C995" s="506" t="s">
        <v>351</v>
      </c>
      <c r="D995" s="380">
        <v>125</v>
      </c>
      <c r="E995" s="380" t="s">
        <v>534</v>
      </c>
      <c r="F995" s="381" t="s">
        <v>48</v>
      </c>
      <c r="G995" s="428"/>
      <c r="H995" s="428"/>
      <c r="I995" s="507"/>
      <c r="J995" s="507"/>
      <c r="K995" s="507"/>
      <c r="L995" s="385">
        <f t="shared" ref="L995" si="1039">IF(RIGHT(S995)="T",(+H995-G995),0)</f>
        <v>0</v>
      </c>
      <c r="M995" s="385">
        <f t="shared" ref="M995" si="1040">IF(RIGHT(S995)="U",(+H995-G995),0)</f>
        <v>0</v>
      </c>
      <c r="N995" s="385">
        <f t="shared" ref="N995" si="1041">IF(RIGHT(S995)="C",(+H995-G995),0)</f>
        <v>0</v>
      </c>
      <c r="O995" s="385">
        <f t="shared" ref="O995" si="1042">IF(RIGHT(S995)="D",(+H995-G995),0)</f>
        <v>0</v>
      </c>
      <c r="P995" s="518"/>
      <c r="Q995" s="518"/>
      <c r="R995" s="518"/>
      <c r="S995" s="396"/>
      <c r="T995" s="455"/>
      <c r="U995" s="518"/>
      <c r="V995" s="389">
        <f t="shared" si="1013"/>
        <v>720</v>
      </c>
      <c r="W995" s="380">
        <v>125</v>
      </c>
      <c r="X995" s="379"/>
      <c r="Y995" s="390">
        <f t="shared" si="1014"/>
        <v>125</v>
      </c>
      <c r="Z995" s="389">
        <f t="shared" si="1015"/>
        <v>125</v>
      </c>
      <c r="AA995" s="389">
        <f t="shared" si="1016"/>
        <v>100</v>
      </c>
      <c r="AF995" s="333"/>
      <c r="AG995" s="333"/>
      <c r="AH995" s="333"/>
      <c r="AI995" s="333"/>
      <c r="AJ995" s="333"/>
      <c r="AK995" s="333"/>
      <c r="AL995" s="333"/>
      <c r="AM995" s="333"/>
      <c r="AN995" s="333"/>
      <c r="AO995" s="333"/>
      <c r="AP995" s="333"/>
      <c r="AQ995" s="333"/>
      <c r="AR995" s="333"/>
    </row>
    <row r="996" spans="1:44" ht="30" customHeight="1">
      <c r="A996" s="369"/>
      <c r="B996" s="372"/>
      <c r="C996" s="506"/>
      <c r="D996" s="380"/>
      <c r="E996" s="380"/>
      <c r="F996" s="381"/>
      <c r="G996" s="428"/>
      <c r="H996" s="428"/>
      <c r="I996" s="507"/>
      <c r="J996" s="507"/>
      <c r="K996" s="507"/>
      <c r="L996" s="385"/>
      <c r="M996" s="385"/>
      <c r="N996" s="385"/>
      <c r="O996" s="385"/>
      <c r="P996" s="518"/>
      <c r="Q996" s="518"/>
      <c r="R996" s="518"/>
      <c r="S996" s="396"/>
      <c r="T996" s="455"/>
      <c r="U996" s="518"/>
      <c r="V996" s="389"/>
      <c r="W996" s="380"/>
      <c r="X996" s="379"/>
      <c r="Y996" s="390"/>
      <c r="Z996" s="389"/>
      <c r="AA996" s="389"/>
      <c r="AF996" s="333"/>
      <c r="AG996" s="333"/>
      <c r="AH996" s="333"/>
      <c r="AI996" s="333"/>
      <c r="AJ996" s="333"/>
      <c r="AK996" s="333"/>
      <c r="AL996" s="333"/>
      <c r="AM996" s="333"/>
      <c r="AN996" s="333"/>
      <c r="AO996" s="333"/>
      <c r="AP996" s="333"/>
      <c r="AQ996" s="333"/>
      <c r="AR996" s="333"/>
    </row>
    <row r="997" spans="1:44" ht="30" customHeight="1">
      <c r="A997" s="369">
        <v>7</v>
      </c>
      <c r="B997" s="372" t="s">
        <v>352</v>
      </c>
      <c r="C997" s="506" t="s">
        <v>353</v>
      </c>
      <c r="D997" s="380">
        <v>80</v>
      </c>
      <c r="E997" s="380" t="s">
        <v>534</v>
      </c>
      <c r="F997" s="381" t="s">
        <v>48</v>
      </c>
      <c r="G997" s="428"/>
      <c r="H997" s="428"/>
      <c r="I997" s="381" t="s">
        <v>48</v>
      </c>
      <c r="J997" s="381" t="s">
        <v>48</v>
      </c>
      <c r="K997" s="384"/>
      <c r="L997" s="385">
        <f>IF(RIGHT(S997)="T",(+H997-G997),0)</f>
        <v>0</v>
      </c>
      <c r="M997" s="385">
        <f>IF(RIGHT(S997)="U",(+H997-G997),0)</f>
        <v>0</v>
      </c>
      <c r="N997" s="385">
        <f>IF(RIGHT(S997)="C",(+H997-G997),0)</f>
        <v>0</v>
      </c>
      <c r="O997" s="385">
        <f>IF(RIGHT(S997)="D",(+H997-G997),0)</f>
        <v>0</v>
      </c>
      <c r="P997" s="381"/>
      <c r="Q997" s="381"/>
      <c r="R997" s="381"/>
      <c r="S997" s="396"/>
      <c r="T997" s="455"/>
      <c r="U997" s="406"/>
      <c r="V997" s="399"/>
      <c r="W997" s="399"/>
      <c r="X997" s="399"/>
      <c r="Y997" s="399"/>
      <c r="Z997" s="389"/>
      <c r="AA997" s="399"/>
      <c r="AF997" s="333"/>
      <c r="AG997" s="333"/>
      <c r="AH997" s="333"/>
      <c r="AI997" s="333"/>
      <c r="AJ997" s="333"/>
      <c r="AK997" s="333"/>
      <c r="AL997" s="333"/>
      <c r="AM997" s="333"/>
      <c r="AN997" s="333"/>
      <c r="AO997" s="333"/>
      <c r="AP997" s="333"/>
      <c r="AQ997" s="333"/>
      <c r="AR997" s="333"/>
    </row>
    <row r="998" spans="1:44" ht="30" customHeight="1">
      <c r="A998" s="369"/>
      <c r="B998" s="372"/>
      <c r="C998" s="506"/>
      <c r="D998" s="380"/>
      <c r="E998" s="380"/>
      <c r="F998" s="381" t="s">
        <v>48</v>
      </c>
      <c r="G998" s="449"/>
      <c r="H998" s="449"/>
      <c r="I998" s="381" t="s">
        <v>48</v>
      </c>
      <c r="J998" s="381" t="s">
        <v>48</v>
      </c>
      <c r="K998" s="384"/>
      <c r="L998" s="385">
        <f>IF(RIGHT(S998)="T",(+H998-G998),0)</f>
        <v>0</v>
      </c>
      <c r="M998" s="385">
        <f>IF(RIGHT(S998)="U",(+H998-G998),0)</f>
        <v>0</v>
      </c>
      <c r="N998" s="385">
        <f>IF(RIGHT(S998)="C",(+H998-G998),0)</f>
        <v>0</v>
      </c>
      <c r="O998" s="385">
        <f>IF(RIGHT(S998)="D",(+H998-G998),0)</f>
        <v>0</v>
      </c>
      <c r="P998" s="381"/>
      <c r="Q998" s="381"/>
      <c r="R998" s="381"/>
      <c r="S998" s="362"/>
      <c r="T998" s="565"/>
      <c r="U998" s="406"/>
      <c r="V998" s="399"/>
      <c r="W998" s="399"/>
      <c r="X998" s="399"/>
      <c r="Y998" s="399"/>
      <c r="Z998" s="389"/>
      <c r="AA998" s="399"/>
      <c r="AF998" s="333"/>
      <c r="AG998" s="333"/>
      <c r="AH998" s="333"/>
      <c r="AI998" s="333"/>
      <c r="AJ998" s="333"/>
      <c r="AK998" s="333"/>
      <c r="AL998" s="333"/>
      <c r="AM998" s="333"/>
      <c r="AN998" s="333"/>
      <c r="AO998" s="333"/>
      <c r="AP998" s="333"/>
      <c r="AQ998" s="333"/>
      <c r="AR998" s="333"/>
    </row>
    <row r="999" spans="1:44" ht="30" customHeight="1">
      <c r="A999" s="398"/>
      <c r="B999" s="399"/>
      <c r="C999" s="400" t="s">
        <v>52</v>
      </c>
      <c r="D999" s="399"/>
      <c r="E999" s="380"/>
      <c r="F999" s="381" t="s">
        <v>48</v>
      </c>
      <c r="G999" s="401"/>
      <c r="H999" s="401"/>
      <c r="I999" s="381" t="s">
        <v>48</v>
      </c>
      <c r="J999" s="381" t="s">
        <v>48</v>
      </c>
      <c r="K999" s="381" t="s">
        <v>48</v>
      </c>
      <c r="L999" s="385">
        <f>SUM(L997:L997)</f>
        <v>0</v>
      </c>
      <c r="M999" s="385">
        <f>SUM(M997:M997)</f>
        <v>0</v>
      </c>
      <c r="N999" s="385">
        <f>SUM(N997:N997)</f>
        <v>0</v>
      </c>
      <c r="O999" s="385">
        <f>SUM(O997:O998)</f>
        <v>0</v>
      </c>
      <c r="P999" s="381"/>
      <c r="Q999" s="381"/>
      <c r="R999" s="381"/>
      <c r="S999" s="399"/>
      <c r="T999" s="415"/>
      <c r="U999" s="399"/>
      <c r="V999" s="389">
        <f t="shared" ref="V999" si="1043">$AB$11-((N999*24))</f>
        <v>720</v>
      </c>
      <c r="W999" s="380">
        <v>80</v>
      </c>
      <c r="X999" s="379"/>
      <c r="Y999" s="390">
        <f t="shared" ref="Y999" si="1044">W999</f>
        <v>80</v>
      </c>
      <c r="Z999" s="389">
        <f t="shared" ref="Z999" si="1045">(Y999*(V999-L999*24))/V999</f>
        <v>80</v>
      </c>
      <c r="AA999" s="389">
        <f t="shared" ref="AA999" si="1046">(Z999/Y999)*100</f>
        <v>100</v>
      </c>
      <c r="AF999" s="333"/>
      <c r="AG999" s="333"/>
      <c r="AH999" s="333"/>
      <c r="AI999" s="333"/>
      <c r="AJ999" s="333"/>
      <c r="AK999" s="333"/>
      <c r="AL999" s="333"/>
      <c r="AM999" s="333"/>
      <c r="AN999" s="333"/>
      <c r="AO999" s="333"/>
      <c r="AP999" s="333"/>
      <c r="AQ999" s="333"/>
      <c r="AR999" s="333"/>
    </row>
    <row r="1000" spans="1:44" s="403" customFormat="1" ht="30" customHeight="1">
      <c r="A1000" s="405">
        <v>8</v>
      </c>
      <c r="B1000" s="456" t="s">
        <v>354</v>
      </c>
      <c r="C1000" s="566" t="s">
        <v>355</v>
      </c>
      <c r="D1000" s="380">
        <v>125</v>
      </c>
      <c r="E1000" s="380" t="s">
        <v>534</v>
      </c>
      <c r="F1000" s="381" t="s">
        <v>48</v>
      </c>
      <c r="G1000" s="392"/>
      <c r="H1000" s="392"/>
      <c r="I1000" s="381" t="s">
        <v>48</v>
      </c>
      <c r="J1000" s="381" t="s">
        <v>48</v>
      </c>
      <c r="K1000" s="384"/>
      <c r="L1000" s="385">
        <f>IF(RIGHT(S1000)="T",(+H1000-G1000),0)</f>
        <v>0</v>
      </c>
      <c r="M1000" s="385">
        <f>IF(RIGHT(S1000)="U",(+H1000-G1000),0)</f>
        <v>0</v>
      </c>
      <c r="N1000" s="385">
        <f>IF(RIGHT(S1000)="C",(+H1000-G1000),0)</f>
        <v>0</v>
      </c>
      <c r="O1000" s="385">
        <f>IF(RIGHT(S1000)="D",(+H1000-G1000),0)</f>
        <v>0</v>
      </c>
      <c r="P1000" s="381"/>
      <c r="Q1000" s="381"/>
      <c r="R1000" s="381"/>
      <c r="S1000" s="396"/>
      <c r="T1000" s="394"/>
      <c r="U1000" s="406"/>
      <c r="V1000" s="399"/>
      <c r="W1000" s="399"/>
      <c r="X1000" s="399"/>
      <c r="Y1000" s="399"/>
      <c r="Z1000" s="389"/>
      <c r="AA1000" s="399"/>
    </row>
    <row r="1001" spans="1:44" s="403" customFormat="1" ht="30" customHeight="1">
      <c r="A1001" s="405"/>
      <c r="B1001" s="456"/>
      <c r="C1001" s="566"/>
      <c r="D1001" s="380"/>
      <c r="E1001" s="380"/>
      <c r="F1001" s="381"/>
      <c r="G1001" s="392"/>
      <c r="H1001" s="392"/>
      <c r="I1001" s="381"/>
      <c r="J1001" s="381"/>
      <c r="K1001" s="384"/>
      <c r="L1001" s="385">
        <f>IF(RIGHT(S1001)="T",(+H1001-G1001),0)</f>
        <v>0</v>
      </c>
      <c r="M1001" s="385">
        <f>IF(RIGHT(S1001)="U",(+H1001-G1001),0)</f>
        <v>0</v>
      </c>
      <c r="N1001" s="385">
        <f>IF(RIGHT(S1001)="C",(+H1001-G1001),0)</f>
        <v>0</v>
      </c>
      <c r="O1001" s="385">
        <f>IF(RIGHT(S1001)="D",(+H1001-G1001),0)</f>
        <v>0</v>
      </c>
      <c r="P1001" s="381"/>
      <c r="Q1001" s="381"/>
      <c r="R1001" s="381"/>
      <c r="S1001" s="396"/>
      <c r="T1001" s="394"/>
      <c r="U1001" s="406"/>
      <c r="V1001" s="399"/>
      <c r="W1001" s="399"/>
      <c r="X1001" s="399"/>
      <c r="Y1001" s="399"/>
      <c r="Z1001" s="389"/>
      <c r="AA1001" s="399"/>
    </row>
    <row r="1002" spans="1:44" s="404" customFormat="1" ht="30" customHeight="1">
      <c r="A1002" s="398"/>
      <c r="B1002" s="399"/>
      <c r="C1002" s="400" t="s">
        <v>52</v>
      </c>
      <c r="D1002" s="399"/>
      <c r="E1002" s="380"/>
      <c r="F1002" s="381" t="s">
        <v>48</v>
      </c>
      <c r="G1002" s="413"/>
      <c r="H1002" s="413"/>
      <c r="I1002" s="381" t="s">
        <v>48</v>
      </c>
      <c r="J1002" s="381" t="s">
        <v>48</v>
      </c>
      <c r="K1002" s="381" t="s">
        <v>48</v>
      </c>
      <c r="L1002" s="385">
        <f>SUM(L1000:L1001)</f>
        <v>0</v>
      </c>
      <c r="M1002" s="385">
        <f t="shared" ref="M1002:O1002" si="1047">SUM(M1000:M1001)</f>
        <v>0</v>
      </c>
      <c r="N1002" s="385">
        <f t="shared" si="1047"/>
        <v>0</v>
      </c>
      <c r="O1002" s="385">
        <f t="shared" si="1047"/>
        <v>0</v>
      </c>
      <c r="P1002" s="381"/>
      <c r="Q1002" s="381"/>
      <c r="R1002" s="381"/>
      <c r="S1002" s="399"/>
      <c r="T1002" s="415"/>
      <c r="U1002" s="399"/>
      <c r="V1002" s="389">
        <f>$AB$11-((N1002*24))</f>
        <v>720</v>
      </c>
      <c r="W1002" s="380">
        <v>125</v>
      </c>
      <c r="X1002" s="379"/>
      <c r="Y1002" s="390">
        <f t="shared" ref="Y1002" si="1048">W1002</f>
        <v>125</v>
      </c>
      <c r="Z1002" s="389">
        <f>(Y1002*(V1002-L1002*24))/V1002</f>
        <v>125</v>
      </c>
      <c r="AA1002" s="389">
        <f t="shared" ref="AA1002" si="1049">(Z1002/Y1002)*100</f>
        <v>100</v>
      </c>
      <c r="AB1002" s="403"/>
    </row>
    <row r="1003" spans="1:44" ht="30" customHeight="1">
      <c r="A1003" s="369">
        <v>9</v>
      </c>
      <c r="B1003" s="372" t="s">
        <v>356</v>
      </c>
      <c r="C1003" s="506" t="s">
        <v>357</v>
      </c>
      <c r="D1003" s="380">
        <v>125</v>
      </c>
      <c r="E1003" s="380" t="s">
        <v>534</v>
      </c>
      <c r="F1003" s="381" t="s">
        <v>48</v>
      </c>
      <c r="G1003" s="428"/>
      <c r="H1003" s="428"/>
      <c r="I1003" s="381" t="s">
        <v>48</v>
      </c>
      <c r="J1003" s="381" t="s">
        <v>48</v>
      </c>
      <c r="K1003" s="384"/>
      <c r="L1003" s="385">
        <f>IF(RIGHT(S1003)="T",(+H1003-G1003),0)</f>
        <v>0</v>
      </c>
      <c r="M1003" s="385">
        <f>IF(RIGHT(S1003)="U",(+H1003-G1003),0)</f>
        <v>0</v>
      </c>
      <c r="N1003" s="385">
        <f>IF(RIGHT(S1003)="C",(+H1003-G1003),0)</f>
        <v>0</v>
      </c>
      <c r="O1003" s="385">
        <f>IF(RIGHT(S1003)="D",(+H1003-G1003),0)</f>
        <v>0</v>
      </c>
      <c r="P1003" s="381"/>
      <c r="Q1003" s="381"/>
      <c r="R1003" s="381"/>
      <c r="S1003" s="396"/>
      <c r="T1003" s="455"/>
      <c r="U1003" s="406"/>
      <c r="V1003" s="399"/>
      <c r="W1003" s="399"/>
      <c r="X1003" s="399"/>
      <c r="Y1003" s="399"/>
      <c r="Z1003" s="389"/>
      <c r="AA1003" s="399"/>
      <c r="AF1003" s="333"/>
      <c r="AG1003" s="333"/>
      <c r="AH1003" s="333"/>
      <c r="AI1003" s="333"/>
      <c r="AJ1003" s="333"/>
      <c r="AK1003" s="333"/>
      <c r="AL1003" s="333"/>
      <c r="AM1003" s="333"/>
      <c r="AN1003" s="333"/>
      <c r="AO1003" s="333"/>
      <c r="AP1003" s="333"/>
      <c r="AQ1003" s="333"/>
      <c r="AR1003" s="333"/>
    </row>
    <row r="1004" spans="1:44" ht="30" customHeight="1">
      <c r="A1004" s="369"/>
      <c r="B1004" s="372"/>
      <c r="C1004" s="506"/>
      <c r="D1004" s="380"/>
      <c r="E1004" s="380"/>
      <c r="F1004" s="381" t="s">
        <v>48</v>
      </c>
      <c r="G1004" s="449"/>
      <c r="H1004" s="449"/>
      <c r="I1004" s="381" t="s">
        <v>48</v>
      </c>
      <c r="J1004" s="381" t="s">
        <v>48</v>
      </c>
      <c r="K1004" s="384"/>
      <c r="L1004" s="385">
        <f>IF(RIGHT(S1004)="T",(+H1004-G1004),0)</f>
        <v>0</v>
      </c>
      <c r="M1004" s="385">
        <f>IF(RIGHT(S1004)="U",(+H1004-G1004),0)</f>
        <v>0</v>
      </c>
      <c r="N1004" s="385">
        <f>IF(RIGHT(S1004)="C",(+H1004-G1004),0)</f>
        <v>0</v>
      </c>
      <c r="O1004" s="385">
        <f>IF(RIGHT(S1004)="D",(+H1004-G1004),0)</f>
        <v>0</v>
      </c>
      <c r="P1004" s="381"/>
      <c r="Q1004" s="381"/>
      <c r="R1004" s="381"/>
      <c r="S1004" s="362"/>
      <c r="T1004" s="565"/>
      <c r="U1004" s="406"/>
      <c r="V1004" s="399"/>
      <c r="W1004" s="399"/>
      <c r="X1004" s="399"/>
      <c r="Y1004" s="399"/>
      <c r="Z1004" s="389"/>
      <c r="AA1004" s="399"/>
      <c r="AF1004" s="333"/>
      <c r="AG1004" s="333"/>
      <c r="AH1004" s="333"/>
      <c r="AI1004" s="333"/>
      <c r="AJ1004" s="333"/>
      <c r="AK1004" s="333"/>
      <c r="AL1004" s="333"/>
      <c r="AM1004" s="333"/>
      <c r="AN1004" s="333"/>
      <c r="AO1004" s="333"/>
      <c r="AP1004" s="333"/>
      <c r="AQ1004" s="333"/>
      <c r="AR1004" s="333"/>
    </row>
    <row r="1005" spans="1:44" ht="30" customHeight="1">
      <c r="A1005" s="398"/>
      <c r="B1005" s="399"/>
      <c r="C1005" s="400" t="s">
        <v>52</v>
      </c>
      <c r="D1005" s="399"/>
      <c r="E1005" s="380"/>
      <c r="F1005" s="381" t="s">
        <v>48</v>
      </c>
      <c r="G1005" s="401"/>
      <c r="H1005" s="401"/>
      <c r="I1005" s="381" t="s">
        <v>48</v>
      </c>
      <c r="J1005" s="381" t="s">
        <v>48</v>
      </c>
      <c r="K1005" s="381" t="s">
        <v>48</v>
      </c>
      <c r="L1005" s="385">
        <f>SUM(L1003:L1003)</f>
        <v>0</v>
      </c>
      <c r="M1005" s="385">
        <f>SUM(M1003:M1003)</f>
        <v>0</v>
      </c>
      <c r="N1005" s="385">
        <f>SUM(N1003:N1003)</f>
        <v>0</v>
      </c>
      <c r="O1005" s="385">
        <f>SUM(O1003:O1004)</f>
        <v>0</v>
      </c>
      <c r="P1005" s="381"/>
      <c r="Q1005" s="381"/>
      <c r="R1005" s="381"/>
      <c r="S1005" s="399"/>
      <c r="T1005" s="415"/>
      <c r="U1005" s="399"/>
      <c r="V1005" s="389">
        <f>$AB$11-((N1005*24))</f>
        <v>720</v>
      </c>
      <c r="W1005" s="380">
        <v>125</v>
      </c>
      <c r="X1005" s="379"/>
      <c r="Y1005" s="390">
        <f t="shared" ref="Y1005" si="1050">W1005</f>
        <v>125</v>
      </c>
      <c r="Z1005" s="389">
        <f>(Y1005*(V1005-L1005*24))/V1005</f>
        <v>125</v>
      </c>
      <c r="AA1005" s="389">
        <f t="shared" ref="AA1005" si="1051">(Z1005/Y1005)*100</f>
        <v>100</v>
      </c>
      <c r="AF1005" s="333"/>
      <c r="AG1005" s="333"/>
      <c r="AH1005" s="333"/>
      <c r="AI1005" s="333"/>
      <c r="AJ1005" s="333"/>
      <c r="AK1005" s="333"/>
      <c r="AL1005" s="333"/>
      <c r="AM1005" s="333"/>
      <c r="AN1005" s="333"/>
      <c r="AO1005" s="333"/>
      <c r="AP1005" s="333"/>
      <c r="AQ1005" s="333"/>
      <c r="AR1005" s="333"/>
    </row>
    <row r="1006" spans="1:44" ht="30" customHeight="1">
      <c r="A1006" s="369">
        <v>10</v>
      </c>
      <c r="B1006" s="372" t="s">
        <v>358</v>
      </c>
      <c r="C1006" s="506" t="s">
        <v>359</v>
      </c>
      <c r="D1006" s="380">
        <v>125</v>
      </c>
      <c r="E1006" s="380" t="s">
        <v>534</v>
      </c>
      <c r="F1006" s="381" t="s">
        <v>48</v>
      </c>
      <c r="G1006" s="392"/>
      <c r="H1006" s="392"/>
      <c r="I1006" s="381" t="s">
        <v>48</v>
      </c>
      <c r="J1006" s="381" t="s">
        <v>48</v>
      </c>
      <c r="K1006" s="381" t="s">
        <v>48</v>
      </c>
      <c r="L1006" s="385">
        <f>IF(RIGHT(S1006)="T",(+H1006-G1006),0)</f>
        <v>0</v>
      </c>
      <c r="M1006" s="385">
        <f>IF(RIGHT(S1006)="U",(+H1006-G1006),0)</f>
        <v>0</v>
      </c>
      <c r="N1006" s="385">
        <f>IF(RIGHT(S1006)="C",(+H1006-G1006),0)</f>
        <v>0</v>
      </c>
      <c r="O1006" s="385">
        <f>IF(RIGHT(S1006)="D",(+H1006-G1006),0)</f>
        <v>0</v>
      </c>
      <c r="P1006" s="381"/>
      <c r="Q1006" s="381"/>
      <c r="R1006" s="381"/>
      <c r="S1006" s="396"/>
      <c r="T1006" s="412"/>
      <c r="U1006" s="406"/>
      <c r="V1006" s="399"/>
      <c r="W1006" s="399"/>
      <c r="X1006" s="399"/>
      <c r="Y1006" s="399"/>
      <c r="Z1006" s="389"/>
      <c r="AA1006" s="399"/>
      <c r="AF1006" s="333"/>
      <c r="AG1006" s="333"/>
      <c r="AH1006" s="333"/>
      <c r="AI1006" s="333"/>
      <c r="AJ1006" s="333"/>
      <c r="AK1006" s="333"/>
      <c r="AL1006" s="333"/>
      <c r="AM1006" s="333"/>
      <c r="AN1006" s="333"/>
      <c r="AO1006" s="333"/>
      <c r="AP1006" s="333"/>
      <c r="AQ1006" s="333"/>
      <c r="AR1006" s="333"/>
    </row>
    <row r="1007" spans="1:44" ht="30" customHeight="1">
      <c r="A1007" s="512"/>
      <c r="B1007" s="513"/>
      <c r="C1007" s="514" t="s">
        <v>52</v>
      </c>
      <c r="D1007" s="513"/>
      <c r="E1007" s="380"/>
      <c r="F1007" s="381" t="s">
        <v>48</v>
      </c>
      <c r="G1007" s="401"/>
      <c r="H1007" s="401"/>
      <c r="I1007" s="381" t="s">
        <v>48</v>
      </c>
      <c r="J1007" s="381" t="s">
        <v>48</v>
      </c>
      <c r="K1007" s="381" t="s">
        <v>48</v>
      </c>
      <c r="L1007" s="385">
        <f>SUM(L1006:L1006)</f>
        <v>0</v>
      </c>
      <c r="M1007" s="385">
        <f>SUM(M1006:M1006)</f>
        <v>0</v>
      </c>
      <c r="N1007" s="385">
        <f>SUM(N1006:N1006)</f>
        <v>0</v>
      </c>
      <c r="O1007" s="385">
        <f>SUM(O1006:O1006)</f>
        <v>0</v>
      </c>
      <c r="P1007" s="381"/>
      <c r="Q1007" s="381"/>
      <c r="R1007" s="381"/>
      <c r="S1007" s="513"/>
      <c r="T1007" s="515"/>
      <c r="U1007" s="513"/>
      <c r="V1007" s="389">
        <f>$AB$11-((N1007*24))</f>
        <v>720</v>
      </c>
      <c r="W1007" s="380">
        <v>125</v>
      </c>
      <c r="X1007" s="379"/>
      <c r="Y1007" s="390">
        <f t="shared" ref="Y1007" si="1052">W1007</f>
        <v>125</v>
      </c>
      <c r="Z1007" s="389">
        <f>(Y1007*(V1007-L1007*24))/V1007</f>
        <v>125</v>
      </c>
      <c r="AA1007" s="389">
        <f t="shared" ref="AA1007" si="1053">(Z1007/Y1007)*100</f>
        <v>100</v>
      </c>
      <c r="AF1007" s="333"/>
      <c r="AG1007" s="333"/>
      <c r="AH1007" s="333"/>
      <c r="AI1007" s="333"/>
      <c r="AJ1007" s="333"/>
      <c r="AK1007" s="333"/>
      <c r="AL1007" s="333"/>
      <c r="AM1007" s="333"/>
      <c r="AN1007" s="333"/>
      <c r="AO1007" s="333"/>
      <c r="AP1007" s="333"/>
      <c r="AQ1007" s="333"/>
      <c r="AR1007" s="333"/>
    </row>
    <row r="1008" spans="1:44" s="403" customFormat="1" ht="30" customHeight="1">
      <c r="A1008" s="405">
        <v>11</v>
      </c>
      <c r="B1008" s="456" t="s">
        <v>360</v>
      </c>
      <c r="C1008" s="566" t="s">
        <v>361</v>
      </c>
      <c r="D1008" s="380">
        <v>240</v>
      </c>
      <c r="E1008" s="380" t="s">
        <v>534</v>
      </c>
      <c r="F1008" s="381" t="s">
        <v>48</v>
      </c>
      <c r="G1008" s="463"/>
      <c r="H1008" s="463"/>
      <c r="I1008" s="381" t="s">
        <v>48</v>
      </c>
      <c r="J1008" s="381" t="s">
        <v>48</v>
      </c>
      <c r="K1008" s="381" t="s">
        <v>48</v>
      </c>
      <c r="L1008" s="385">
        <f>IF(RIGHT(S1008)="T",(+H1008-G1008),0)</f>
        <v>0</v>
      </c>
      <c r="M1008" s="385">
        <f>IF(RIGHT(S1008)="U",(+H1008-G1008),0)</f>
        <v>0</v>
      </c>
      <c r="N1008" s="385">
        <f>IF(RIGHT(S1008)="C",(+H1008-G1008),0)</f>
        <v>0</v>
      </c>
      <c r="O1008" s="385">
        <f>IF(RIGHT(S1008)="D",(+H1008-G1008),0)</f>
        <v>0</v>
      </c>
      <c r="P1008" s="381"/>
      <c r="Q1008" s="381"/>
      <c r="R1008" s="381"/>
      <c r="S1008" s="559"/>
      <c r="T1008" s="464"/>
      <c r="U1008" s="406"/>
      <c r="V1008" s="399"/>
      <c r="W1008" s="399"/>
      <c r="X1008" s="399"/>
      <c r="Y1008" s="399"/>
      <c r="Z1008" s="389"/>
      <c r="AA1008" s="399"/>
    </row>
    <row r="1009" spans="1:44" s="403" customFormat="1" ht="30" customHeight="1">
      <c r="A1009" s="405"/>
      <c r="B1009" s="456"/>
      <c r="C1009" s="566"/>
      <c r="D1009" s="380"/>
      <c r="E1009" s="380"/>
      <c r="F1009" s="381"/>
      <c r="G1009" s="463"/>
      <c r="H1009" s="463"/>
      <c r="I1009" s="381"/>
      <c r="J1009" s="381"/>
      <c r="K1009" s="381"/>
      <c r="L1009" s="385">
        <f t="shared" ref="L1009:L1013" si="1054">IF(RIGHT(S1009)="T",(+H1009-G1009),0)</f>
        <v>0</v>
      </c>
      <c r="M1009" s="385">
        <f t="shared" ref="M1009:M1013" si="1055">IF(RIGHT(S1009)="U",(+H1009-G1009),0)</f>
        <v>0</v>
      </c>
      <c r="N1009" s="385">
        <f t="shared" ref="N1009:N1013" si="1056">IF(RIGHT(S1009)="C",(+H1009-G1009),0)</f>
        <v>0</v>
      </c>
      <c r="O1009" s="385">
        <f t="shared" ref="O1009:O1013" si="1057">IF(RIGHT(S1009)="D",(+H1009-G1009),0)</f>
        <v>0</v>
      </c>
      <c r="P1009" s="381"/>
      <c r="Q1009" s="381"/>
      <c r="R1009" s="381"/>
      <c r="S1009" s="559"/>
      <c r="T1009" s="464"/>
      <c r="U1009" s="406"/>
      <c r="V1009" s="399"/>
      <c r="W1009" s="399"/>
      <c r="X1009" s="399"/>
      <c r="Y1009" s="399"/>
      <c r="Z1009" s="389"/>
      <c r="AA1009" s="399"/>
    </row>
    <row r="1010" spans="1:44" s="403" customFormat="1" ht="30" customHeight="1">
      <c r="A1010" s="405"/>
      <c r="B1010" s="456"/>
      <c r="C1010" s="566"/>
      <c r="D1010" s="380"/>
      <c r="E1010" s="380"/>
      <c r="F1010" s="381"/>
      <c r="G1010" s="392"/>
      <c r="H1010" s="392"/>
      <c r="I1010" s="381"/>
      <c r="J1010" s="381"/>
      <c r="K1010" s="381"/>
      <c r="L1010" s="385">
        <f t="shared" si="1054"/>
        <v>0</v>
      </c>
      <c r="M1010" s="385">
        <f t="shared" si="1055"/>
        <v>0</v>
      </c>
      <c r="N1010" s="385">
        <f t="shared" si="1056"/>
        <v>0</v>
      </c>
      <c r="O1010" s="385">
        <f t="shared" si="1057"/>
        <v>0</v>
      </c>
      <c r="P1010" s="381"/>
      <c r="Q1010" s="381"/>
      <c r="R1010" s="381"/>
      <c r="S1010" s="396"/>
      <c r="T1010" s="394"/>
      <c r="U1010" s="406"/>
      <c r="V1010" s="399"/>
      <c r="W1010" s="399"/>
      <c r="X1010" s="399"/>
      <c r="Y1010" s="399"/>
      <c r="Z1010" s="389"/>
      <c r="AA1010" s="399"/>
    </row>
    <row r="1011" spans="1:44" s="403" customFormat="1" ht="30" customHeight="1">
      <c r="A1011" s="405"/>
      <c r="B1011" s="456"/>
      <c r="C1011" s="566"/>
      <c r="D1011" s="380"/>
      <c r="E1011" s="380"/>
      <c r="F1011" s="381"/>
      <c r="G1011" s="392"/>
      <c r="H1011" s="392"/>
      <c r="I1011" s="381"/>
      <c r="J1011" s="381"/>
      <c r="K1011" s="381"/>
      <c r="L1011" s="385">
        <f t="shared" si="1054"/>
        <v>0</v>
      </c>
      <c r="M1011" s="385">
        <f t="shared" si="1055"/>
        <v>0</v>
      </c>
      <c r="N1011" s="385">
        <f t="shared" si="1056"/>
        <v>0</v>
      </c>
      <c r="O1011" s="385">
        <f t="shared" si="1057"/>
        <v>0</v>
      </c>
      <c r="P1011" s="381"/>
      <c r="Q1011" s="381"/>
      <c r="R1011" s="381"/>
      <c r="S1011" s="396"/>
      <c r="T1011" s="394"/>
      <c r="U1011" s="406"/>
      <c r="V1011" s="399"/>
      <c r="W1011" s="399"/>
      <c r="X1011" s="399"/>
      <c r="Y1011" s="399"/>
      <c r="Z1011" s="389"/>
      <c r="AA1011" s="399"/>
    </row>
    <row r="1012" spans="1:44" s="403" customFormat="1" ht="30" customHeight="1">
      <c r="A1012" s="405"/>
      <c r="B1012" s="456"/>
      <c r="C1012" s="566"/>
      <c r="D1012" s="380"/>
      <c r="E1012" s="380"/>
      <c r="F1012" s="381"/>
      <c r="G1012" s="395"/>
      <c r="H1012" s="395"/>
      <c r="I1012" s="381"/>
      <c r="J1012" s="381"/>
      <c r="K1012" s="381"/>
      <c r="L1012" s="385">
        <f t="shared" si="1054"/>
        <v>0</v>
      </c>
      <c r="M1012" s="385">
        <f t="shared" si="1055"/>
        <v>0</v>
      </c>
      <c r="N1012" s="385">
        <f t="shared" si="1056"/>
        <v>0</v>
      </c>
      <c r="O1012" s="385">
        <f t="shared" si="1057"/>
        <v>0</v>
      </c>
      <c r="P1012" s="381"/>
      <c r="Q1012" s="381"/>
      <c r="R1012" s="381"/>
      <c r="S1012" s="563"/>
      <c r="T1012" s="397"/>
      <c r="U1012" s="406"/>
      <c r="V1012" s="399"/>
      <c r="W1012" s="399"/>
      <c r="X1012" s="399"/>
      <c r="Y1012" s="399"/>
      <c r="Z1012" s="389"/>
      <c r="AA1012" s="399"/>
    </row>
    <row r="1013" spans="1:44" s="403" customFormat="1" ht="30" customHeight="1">
      <c r="A1013" s="405"/>
      <c r="B1013" s="456"/>
      <c r="C1013" s="566"/>
      <c r="D1013" s="380"/>
      <c r="E1013" s="380"/>
      <c r="F1013" s="381" t="s">
        <v>48</v>
      </c>
      <c r="G1013" s="395"/>
      <c r="H1013" s="395"/>
      <c r="I1013" s="381" t="s">
        <v>48</v>
      </c>
      <c r="J1013" s="381" t="s">
        <v>48</v>
      </c>
      <c r="K1013" s="381" t="s">
        <v>48</v>
      </c>
      <c r="L1013" s="385">
        <f t="shared" si="1054"/>
        <v>0</v>
      </c>
      <c r="M1013" s="385">
        <f t="shared" si="1055"/>
        <v>0</v>
      </c>
      <c r="N1013" s="385">
        <f t="shared" si="1056"/>
        <v>0</v>
      </c>
      <c r="O1013" s="385">
        <f t="shared" si="1057"/>
        <v>0</v>
      </c>
      <c r="P1013" s="381"/>
      <c r="Q1013" s="381"/>
      <c r="R1013" s="381"/>
      <c r="S1013" s="563"/>
      <c r="T1013" s="397"/>
      <c r="U1013" s="406"/>
      <c r="V1013" s="399"/>
      <c r="W1013" s="399"/>
      <c r="X1013" s="399"/>
      <c r="Y1013" s="399"/>
      <c r="Z1013" s="389"/>
      <c r="AA1013" s="399"/>
    </row>
    <row r="1014" spans="1:44" s="404" customFormat="1" ht="30" customHeight="1">
      <c r="A1014" s="512"/>
      <c r="B1014" s="513"/>
      <c r="C1014" s="514" t="s">
        <v>52</v>
      </c>
      <c r="D1014" s="513"/>
      <c r="E1014" s="380"/>
      <c r="F1014" s="381" t="s">
        <v>48</v>
      </c>
      <c r="G1014" s="401"/>
      <c r="H1014" s="401"/>
      <c r="I1014" s="381" t="s">
        <v>48</v>
      </c>
      <c r="J1014" s="381" t="s">
        <v>48</v>
      </c>
      <c r="K1014" s="381" t="s">
        <v>48</v>
      </c>
      <c r="L1014" s="385">
        <f t="shared" ref="L1014:N1014" si="1058">SUM(L1008:L1013)</f>
        <v>0</v>
      </c>
      <c r="M1014" s="385">
        <f t="shared" si="1058"/>
        <v>0</v>
      </c>
      <c r="N1014" s="385">
        <f t="shared" si="1058"/>
        <v>0</v>
      </c>
      <c r="O1014" s="385">
        <f>SUM(O1008:O1013)</f>
        <v>0</v>
      </c>
      <c r="P1014" s="381"/>
      <c r="Q1014" s="381"/>
      <c r="R1014" s="381"/>
      <c r="S1014" s="513"/>
      <c r="T1014" s="515"/>
      <c r="U1014" s="513"/>
      <c r="V1014" s="389">
        <f>$AB$11-((N1014*24))</f>
        <v>720</v>
      </c>
      <c r="W1014" s="380">
        <v>240</v>
      </c>
      <c r="X1014" s="379"/>
      <c r="Y1014" s="390">
        <f t="shared" ref="Y1014" si="1059">W1014</f>
        <v>240</v>
      </c>
      <c r="Z1014" s="389">
        <f>(Y1014*(V1014-L1014*24))/V1014</f>
        <v>240</v>
      </c>
      <c r="AA1014" s="389">
        <f t="shared" ref="AA1014" si="1060">(Z1014/Y1014)*100</f>
        <v>100</v>
      </c>
      <c r="AB1014" s="403"/>
    </row>
    <row r="1015" spans="1:44" ht="30" customHeight="1">
      <c r="A1015" s="369">
        <v>12</v>
      </c>
      <c r="B1015" s="372" t="s">
        <v>362</v>
      </c>
      <c r="C1015" s="506" t="s">
        <v>363</v>
      </c>
      <c r="D1015" s="380">
        <v>240</v>
      </c>
      <c r="E1015" s="380" t="s">
        <v>534</v>
      </c>
      <c r="F1015" s="381" t="s">
        <v>48</v>
      </c>
      <c r="G1015" s="392"/>
      <c r="H1015" s="392"/>
      <c r="I1015" s="381" t="s">
        <v>48</v>
      </c>
      <c r="J1015" s="381" t="s">
        <v>48</v>
      </c>
      <c r="K1015" s="384"/>
      <c r="L1015" s="385">
        <f>IF(RIGHT(S1015)="T",(+H1015-G1015),0)</f>
        <v>0</v>
      </c>
      <c r="M1015" s="385">
        <f>IF(RIGHT(S1015)="U",(+H1015-G1015),0)</f>
        <v>0</v>
      </c>
      <c r="N1015" s="385">
        <f>IF(RIGHT(S1015)="C",(+H1015-G1015),0)</f>
        <v>0</v>
      </c>
      <c r="O1015" s="385">
        <f>IF(RIGHT(S1015)="D",(+H1015-G1015),0)</f>
        <v>0</v>
      </c>
      <c r="P1015" s="381"/>
      <c r="Q1015" s="381"/>
      <c r="R1015" s="381"/>
      <c r="S1015" s="396"/>
      <c r="T1015" s="394"/>
      <c r="U1015" s="406"/>
      <c r="V1015" s="399"/>
      <c r="W1015" s="399"/>
      <c r="X1015" s="399"/>
      <c r="Y1015" s="399"/>
      <c r="Z1015" s="389"/>
      <c r="AA1015" s="399"/>
      <c r="AF1015" s="333"/>
      <c r="AG1015" s="333"/>
      <c r="AH1015" s="333"/>
      <c r="AI1015" s="333"/>
      <c r="AJ1015" s="333"/>
      <c r="AK1015" s="333"/>
      <c r="AL1015" s="333"/>
      <c r="AM1015" s="333"/>
      <c r="AN1015" s="333"/>
      <c r="AO1015" s="333"/>
      <c r="AP1015" s="333"/>
      <c r="AQ1015" s="333"/>
      <c r="AR1015" s="333"/>
    </row>
    <row r="1016" spans="1:44" ht="30" customHeight="1">
      <c r="A1016" s="369"/>
      <c r="B1016" s="372"/>
      <c r="C1016" s="506"/>
      <c r="D1016" s="380"/>
      <c r="E1016" s="380"/>
      <c r="F1016" s="381"/>
      <c r="G1016" s="449"/>
      <c r="H1016" s="449"/>
      <c r="I1016" s="381"/>
      <c r="J1016" s="381"/>
      <c r="K1016" s="384"/>
      <c r="L1016" s="385">
        <f t="shared" ref="L1016:L1017" si="1061">IF(RIGHT(S1016)="T",(+H1016-G1016),0)</f>
        <v>0</v>
      </c>
      <c r="M1016" s="385">
        <f t="shared" ref="M1016:M1017" si="1062">IF(RIGHT(S1016)="U",(+H1016-G1016),0)</f>
        <v>0</v>
      </c>
      <c r="N1016" s="385">
        <f t="shared" ref="N1016:N1017" si="1063">IF(RIGHT(S1016)="C",(+H1016-G1016),0)</f>
        <v>0</v>
      </c>
      <c r="O1016" s="385">
        <f t="shared" ref="O1016:O1017" si="1064">IF(RIGHT(S1016)="D",(+H1016-G1016),0)</f>
        <v>0</v>
      </c>
      <c r="P1016" s="381"/>
      <c r="Q1016" s="381"/>
      <c r="R1016" s="381"/>
      <c r="S1016" s="567"/>
      <c r="T1016" s="565"/>
      <c r="U1016" s="406"/>
      <c r="V1016" s="399"/>
      <c r="W1016" s="399"/>
      <c r="X1016" s="399"/>
      <c r="Y1016" s="399"/>
      <c r="Z1016" s="389"/>
      <c r="AA1016" s="399"/>
      <c r="AF1016" s="333"/>
      <c r="AG1016" s="333"/>
      <c r="AH1016" s="333"/>
      <c r="AI1016" s="333"/>
      <c r="AJ1016" s="333"/>
      <c r="AK1016" s="333"/>
      <c r="AL1016" s="333"/>
      <c r="AM1016" s="333"/>
      <c r="AN1016" s="333"/>
      <c r="AO1016" s="333"/>
      <c r="AP1016" s="333"/>
      <c r="AQ1016" s="333"/>
      <c r="AR1016" s="333"/>
    </row>
    <row r="1017" spans="1:44" ht="30" customHeight="1">
      <c r="A1017" s="369"/>
      <c r="B1017" s="372"/>
      <c r="C1017" s="506"/>
      <c r="D1017" s="380"/>
      <c r="E1017" s="380"/>
      <c r="F1017" s="381"/>
      <c r="G1017" s="449"/>
      <c r="H1017" s="449"/>
      <c r="I1017" s="381"/>
      <c r="J1017" s="381"/>
      <c r="K1017" s="384"/>
      <c r="L1017" s="385">
        <f t="shared" si="1061"/>
        <v>0</v>
      </c>
      <c r="M1017" s="385">
        <f t="shared" si="1062"/>
        <v>0</v>
      </c>
      <c r="N1017" s="385">
        <f t="shared" si="1063"/>
        <v>0</v>
      </c>
      <c r="O1017" s="385">
        <f t="shared" si="1064"/>
        <v>0</v>
      </c>
      <c r="P1017" s="381"/>
      <c r="Q1017" s="381"/>
      <c r="R1017" s="381"/>
      <c r="S1017" s="567"/>
      <c r="T1017" s="565"/>
      <c r="U1017" s="406"/>
      <c r="V1017" s="399"/>
      <c r="W1017" s="399"/>
      <c r="X1017" s="399"/>
      <c r="Y1017" s="399"/>
      <c r="Z1017" s="389"/>
      <c r="AA1017" s="399"/>
      <c r="AF1017" s="333"/>
      <c r="AG1017" s="333"/>
      <c r="AH1017" s="333"/>
      <c r="AI1017" s="333"/>
      <c r="AJ1017" s="333"/>
      <c r="AK1017" s="333"/>
      <c r="AL1017" s="333"/>
      <c r="AM1017" s="333"/>
      <c r="AN1017" s="333"/>
      <c r="AO1017" s="333"/>
      <c r="AP1017" s="333"/>
      <c r="AQ1017" s="333"/>
      <c r="AR1017" s="333"/>
    </row>
    <row r="1018" spans="1:44" ht="30" customHeight="1">
      <c r="A1018" s="512"/>
      <c r="B1018" s="513"/>
      <c r="C1018" s="514" t="s">
        <v>52</v>
      </c>
      <c r="D1018" s="513"/>
      <c r="E1018" s="380"/>
      <c r="F1018" s="381" t="s">
        <v>48</v>
      </c>
      <c r="G1018" s="401"/>
      <c r="H1018" s="401"/>
      <c r="I1018" s="381" t="s">
        <v>48</v>
      </c>
      <c r="J1018" s="381" t="s">
        <v>48</v>
      </c>
      <c r="K1018" s="381" t="s">
        <v>48</v>
      </c>
      <c r="L1018" s="385">
        <f>SUM(L1015:L1017)</f>
        <v>0</v>
      </c>
      <c r="M1018" s="385">
        <f t="shared" ref="M1018:O1018" si="1065">SUM(M1015:M1017)</f>
        <v>0</v>
      </c>
      <c r="N1018" s="385">
        <f t="shared" si="1065"/>
        <v>0</v>
      </c>
      <c r="O1018" s="385">
        <f t="shared" si="1065"/>
        <v>0</v>
      </c>
      <c r="P1018" s="381"/>
      <c r="Q1018" s="381"/>
      <c r="R1018" s="381"/>
      <c r="S1018" s="513"/>
      <c r="T1018" s="515"/>
      <c r="U1018" s="518"/>
      <c r="V1018" s="389">
        <f>$AB$11-((N1018*24))</f>
        <v>720</v>
      </c>
      <c r="W1018" s="380">
        <v>240</v>
      </c>
      <c r="X1018" s="379"/>
      <c r="Y1018" s="390">
        <f t="shared" ref="Y1018" si="1066">W1018</f>
        <v>240</v>
      </c>
      <c r="Z1018" s="389">
        <f>(Y1018*(V1018-L1018*24))/V1018</f>
        <v>240</v>
      </c>
      <c r="AA1018" s="389">
        <f t="shared" ref="AA1018" si="1067">(Z1018/Y1018)*100</f>
        <v>100</v>
      </c>
      <c r="AF1018" s="333"/>
      <c r="AG1018" s="333"/>
      <c r="AH1018" s="333"/>
      <c r="AI1018" s="333"/>
      <c r="AJ1018" s="333"/>
      <c r="AK1018" s="333"/>
      <c r="AL1018" s="333"/>
      <c r="AM1018" s="333"/>
      <c r="AN1018" s="333"/>
      <c r="AO1018" s="333"/>
      <c r="AP1018" s="333"/>
      <c r="AQ1018" s="333"/>
      <c r="AR1018" s="333"/>
    </row>
    <row r="1019" spans="1:44" s="403" customFormat="1" ht="30" customHeight="1">
      <c r="A1019" s="405">
        <v>13</v>
      </c>
      <c r="B1019" s="456" t="s">
        <v>364</v>
      </c>
      <c r="C1019" s="506" t="s">
        <v>365</v>
      </c>
      <c r="D1019" s="380">
        <v>80</v>
      </c>
      <c r="E1019" s="380" t="s">
        <v>534</v>
      </c>
      <c r="F1019" s="381" t="s">
        <v>48</v>
      </c>
      <c r="G1019" s="121">
        <v>43209.857638888891</v>
      </c>
      <c r="H1019" s="121">
        <v>43210.279861111114</v>
      </c>
      <c r="I1019" s="381" t="s">
        <v>48</v>
      </c>
      <c r="J1019" s="381" t="s">
        <v>48</v>
      </c>
      <c r="K1019" s="384"/>
      <c r="L1019" s="385">
        <f>IF(RIGHT(S1019)="T",(+H1019-G1019),0)</f>
        <v>0</v>
      </c>
      <c r="M1019" s="385">
        <f>IF(RIGHT(S1019)="U",(+H1019-G1019),0)</f>
        <v>0</v>
      </c>
      <c r="N1019" s="385">
        <f>IF(RIGHT(S1019)="C",(+H1019-G1019),0)</f>
        <v>0</v>
      </c>
      <c r="O1019" s="385">
        <f>IF(RIGHT(S1019)="D",(+H1019-G1019),0)</f>
        <v>0.42222222222335404</v>
      </c>
      <c r="P1019" s="381"/>
      <c r="Q1019" s="381"/>
      <c r="R1019" s="381"/>
      <c r="S1019" s="11" t="s">
        <v>472</v>
      </c>
      <c r="T1019" s="140" t="s">
        <v>1403</v>
      </c>
      <c r="U1019" s="406"/>
      <c r="V1019" s="399"/>
      <c r="W1019" s="399"/>
      <c r="X1019" s="399"/>
      <c r="Y1019" s="399"/>
      <c r="Z1019" s="389"/>
      <c r="AA1019" s="399"/>
    </row>
    <row r="1020" spans="1:44" s="403" customFormat="1" ht="30" customHeight="1">
      <c r="A1020" s="405"/>
      <c r="B1020" s="456"/>
      <c r="C1020" s="506"/>
      <c r="D1020" s="380"/>
      <c r="E1020" s="380"/>
      <c r="F1020" s="381"/>
      <c r="G1020" s="121">
        <v>43210.804166666669</v>
      </c>
      <c r="H1020" s="121">
        <v>43211.353472222225</v>
      </c>
      <c r="I1020" s="381"/>
      <c r="J1020" s="381"/>
      <c r="K1020" s="384"/>
      <c r="L1020" s="385">
        <f t="shared" ref="L1020:L1023" si="1068">IF(RIGHT(S1020)="T",(+H1020-G1020),0)</f>
        <v>0</v>
      </c>
      <c r="M1020" s="385">
        <f t="shared" ref="M1020:M1023" si="1069">IF(RIGHT(S1020)="U",(+H1020-G1020),0)</f>
        <v>0</v>
      </c>
      <c r="N1020" s="385">
        <f t="shared" ref="N1020:N1023" si="1070">IF(RIGHT(S1020)="C",(+H1020-G1020),0)</f>
        <v>0</v>
      </c>
      <c r="O1020" s="385">
        <f t="shared" ref="O1020:O1023" si="1071">IF(RIGHT(S1020)="D",(+H1020-G1020),0)</f>
        <v>0.54930555555620231</v>
      </c>
      <c r="P1020" s="381"/>
      <c r="Q1020" s="381"/>
      <c r="R1020" s="381"/>
      <c r="S1020" s="11" t="s">
        <v>472</v>
      </c>
      <c r="T1020" s="140" t="s">
        <v>1405</v>
      </c>
      <c r="U1020" s="406"/>
      <c r="V1020" s="399"/>
      <c r="W1020" s="399"/>
      <c r="X1020" s="399"/>
      <c r="Y1020" s="399"/>
      <c r="Z1020" s="389"/>
      <c r="AA1020" s="399"/>
    </row>
    <row r="1021" spans="1:44" s="403" customFormat="1" ht="30" customHeight="1">
      <c r="A1021" s="405"/>
      <c r="B1021" s="456"/>
      <c r="C1021" s="506"/>
      <c r="D1021" s="380"/>
      <c r="E1021" s="380"/>
      <c r="F1021" s="381"/>
      <c r="G1021" s="121">
        <v>43211.779166666667</v>
      </c>
      <c r="H1021" s="121">
        <v>43212.545138888891</v>
      </c>
      <c r="I1021" s="381"/>
      <c r="J1021" s="381"/>
      <c r="K1021" s="384"/>
      <c r="L1021" s="385">
        <f t="shared" ref="L1021" si="1072">IF(RIGHT(S1021)="T",(+H1021-G1021),0)</f>
        <v>0</v>
      </c>
      <c r="M1021" s="385">
        <f t="shared" ref="M1021" si="1073">IF(RIGHT(S1021)="U",(+H1021-G1021),0)</f>
        <v>0</v>
      </c>
      <c r="N1021" s="385">
        <f t="shared" ref="N1021" si="1074">IF(RIGHT(S1021)="C",(+H1021-G1021),0)</f>
        <v>0</v>
      </c>
      <c r="O1021" s="385">
        <f t="shared" ref="O1021" si="1075">IF(RIGHT(S1021)="D",(+H1021-G1021),0)</f>
        <v>0.76597222222335404</v>
      </c>
      <c r="P1021" s="381"/>
      <c r="Q1021" s="381"/>
      <c r="R1021" s="381"/>
      <c r="S1021" s="11" t="s">
        <v>472</v>
      </c>
      <c r="T1021" s="140" t="s">
        <v>1362</v>
      </c>
      <c r="U1021" s="406"/>
      <c r="V1021" s="399"/>
      <c r="W1021" s="399"/>
      <c r="X1021" s="399"/>
      <c r="Y1021" s="399"/>
      <c r="Z1021" s="389"/>
      <c r="AA1021" s="399"/>
    </row>
    <row r="1022" spans="1:44" s="403" customFormat="1" ht="30" customHeight="1">
      <c r="A1022" s="405"/>
      <c r="B1022" s="456"/>
      <c r="C1022" s="506"/>
      <c r="D1022" s="380"/>
      <c r="E1022" s="380"/>
      <c r="F1022" s="381"/>
      <c r="G1022" s="121">
        <v>43212.804166666669</v>
      </c>
      <c r="H1022" s="121">
        <v>43213.256944444445</v>
      </c>
      <c r="I1022" s="381"/>
      <c r="J1022" s="381"/>
      <c r="K1022" s="384"/>
      <c r="L1022" s="385">
        <f t="shared" si="1068"/>
        <v>0</v>
      </c>
      <c r="M1022" s="385">
        <f t="shared" si="1069"/>
        <v>0</v>
      </c>
      <c r="N1022" s="385">
        <f t="shared" si="1070"/>
        <v>0</v>
      </c>
      <c r="O1022" s="385">
        <f t="shared" si="1071"/>
        <v>0.45277777777664596</v>
      </c>
      <c r="P1022" s="381"/>
      <c r="Q1022" s="381"/>
      <c r="R1022" s="381"/>
      <c r="S1022" s="11" t="s">
        <v>472</v>
      </c>
      <c r="T1022" s="140" t="s">
        <v>1406</v>
      </c>
      <c r="U1022" s="406"/>
      <c r="V1022" s="399"/>
      <c r="W1022" s="399"/>
      <c r="X1022" s="399"/>
      <c r="Y1022" s="399"/>
      <c r="Z1022" s="389"/>
      <c r="AA1022" s="399"/>
    </row>
    <row r="1023" spans="1:44" s="403" customFormat="1" ht="30" customHeight="1">
      <c r="A1023" s="405"/>
      <c r="B1023" s="456"/>
      <c r="C1023" s="506"/>
      <c r="D1023" s="380"/>
      <c r="E1023" s="380"/>
      <c r="F1023" s="381"/>
      <c r="G1023" s="121">
        <v>43219.022916666669</v>
      </c>
      <c r="H1023" s="121">
        <v>43219.300694444442</v>
      </c>
      <c r="I1023" s="381"/>
      <c r="J1023" s="381"/>
      <c r="K1023" s="384"/>
      <c r="L1023" s="385">
        <f t="shared" si="1068"/>
        <v>0</v>
      </c>
      <c r="M1023" s="385">
        <f t="shared" si="1069"/>
        <v>0</v>
      </c>
      <c r="N1023" s="385">
        <f t="shared" si="1070"/>
        <v>0</v>
      </c>
      <c r="O1023" s="385">
        <f t="shared" si="1071"/>
        <v>0.27777777777373558</v>
      </c>
      <c r="P1023" s="381"/>
      <c r="Q1023" s="381"/>
      <c r="R1023" s="381"/>
      <c r="S1023" s="11" t="s">
        <v>472</v>
      </c>
      <c r="T1023" s="140" t="s">
        <v>1403</v>
      </c>
      <c r="U1023" s="406"/>
      <c r="V1023" s="399"/>
      <c r="W1023" s="399"/>
      <c r="X1023" s="399"/>
      <c r="Y1023" s="399"/>
      <c r="Z1023" s="389"/>
      <c r="AA1023" s="399"/>
    </row>
    <row r="1024" spans="1:44" s="403" customFormat="1" ht="30" customHeight="1">
      <c r="A1024" s="405"/>
      <c r="B1024" s="456"/>
      <c r="C1024" s="506"/>
      <c r="D1024" s="380"/>
      <c r="E1024" s="380"/>
      <c r="F1024" s="381"/>
      <c r="G1024" s="395"/>
      <c r="H1024" s="395"/>
      <c r="I1024" s="381"/>
      <c r="J1024" s="381"/>
      <c r="K1024" s="384"/>
      <c r="L1024" s="385">
        <f t="shared" ref="L1024" si="1076">IF(RIGHT(S1024)="T",(+H1024-G1024),0)</f>
        <v>0</v>
      </c>
      <c r="M1024" s="385">
        <f t="shared" ref="M1024" si="1077">IF(RIGHT(S1024)="U",(+H1024-G1024),0)</f>
        <v>0</v>
      </c>
      <c r="N1024" s="385">
        <f t="shared" ref="N1024" si="1078">IF(RIGHT(S1024)="C",(+H1024-G1024),0)</f>
        <v>0</v>
      </c>
      <c r="O1024" s="385">
        <f>IF(RIGHT(S1024)="D",(+H1024-G1024),0)</f>
        <v>0</v>
      </c>
      <c r="P1024" s="381"/>
      <c r="Q1024" s="381"/>
      <c r="R1024" s="381"/>
      <c r="S1024" s="563"/>
      <c r="T1024" s="397"/>
      <c r="U1024" s="406"/>
      <c r="V1024" s="399"/>
      <c r="W1024" s="399"/>
      <c r="X1024" s="399"/>
      <c r="Y1024" s="399"/>
      <c r="Z1024" s="389"/>
      <c r="AA1024" s="399"/>
    </row>
    <row r="1025" spans="1:44" s="404" customFormat="1" ht="30" customHeight="1">
      <c r="A1025" s="398"/>
      <c r="B1025" s="399"/>
      <c r="C1025" s="400" t="s">
        <v>52</v>
      </c>
      <c r="D1025" s="399"/>
      <c r="E1025" s="380"/>
      <c r="F1025" s="381" t="s">
        <v>48</v>
      </c>
      <c r="G1025" s="430"/>
      <c r="H1025" s="430"/>
      <c r="I1025" s="381" t="s">
        <v>48</v>
      </c>
      <c r="J1025" s="381" t="s">
        <v>48</v>
      </c>
      <c r="K1025" s="384"/>
      <c r="L1025" s="385">
        <f>SUM(L1019:L1024)</f>
        <v>0</v>
      </c>
      <c r="M1025" s="385">
        <f t="shared" ref="M1025" si="1079">SUM(M1019:M1024)</f>
        <v>0</v>
      </c>
      <c r="N1025" s="385">
        <f>SUM(N1019:N1024)</f>
        <v>0</v>
      </c>
      <c r="O1025" s="385">
        <f>SUM(O1019:O1024)</f>
        <v>2.4680555555532919</v>
      </c>
      <c r="P1025" s="381"/>
      <c r="Q1025" s="381"/>
      <c r="R1025" s="381"/>
      <c r="S1025" s="399"/>
      <c r="T1025" s="415"/>
      <c r="U1025" s="399"/>
      <c r="V1025" s="389">
        <f>$AB$11-((N1025*24))</f>
        <v>720</v>
      </c>
      <c r="W1025" s="380">
        <v>80</v>
      </c>
      <c r="X1025" s="379"/>
      <c r="Y1025" s="390">
        <f t="shared" ref="Y1025" si="1080">W1025</f>
        <v>80</v>
      </c>
      <c r="Z1025" s="389">
        <f>(Y1025*(V1025-L1025*24))/V1025</f>
        <v>80</v>
      </c>
      <c r="AA1025" s="389">
        <f t="shared" ref="AA1025" si="1081">(Z1025/Y1025)*100</f>
        <v>100</v>
      </c>
      <c r="AB1025" s="403"/>
    </row>
    <row r="1026" spans="1:44" ht="30" customHeight="1">
      <c r="A1026" s="369">
        <v>14</v>
      </c>
      <c r="B1026" s="568" t="s">
        <v>366</v>
      </c>
      <c r="C1026" s="506" t="s">
        <v>598</v>
      </c>
      <c r="D1026" s="380">
        <v>50</v>
      </c>
      <c r="E1026" s="432" t="s">
        <v>534</v>
      </c>
      <c r="F1026" s="381" t="s">
        <v>48</v>
      </c>
      <c r="G1026" s="121">
        <v>43209.861111111109</v>
      </c>
      <c r="H1026" s="121">
        <v>43210.280555555553</v>
      </c>
      <c r="I1026" s="381" t="s">
        <v>48</v>
      </c>
      <c r="J1026" s="381" t="s">
        <v>48</v>
      </c>
      <c r="K1026" s="384"/>
      <c r="L1026" s="385">
        <f>IF(RIGHT(S1026)="T",(+H1026-G1026),0)</f>
        <v>0</v>
      </c>
      <c r="M1026" s="385">
        <f>IF(RIGHT(S1026)="U",(+H1026-G1026),0)</f>
        <v>0</v>
      </c>
      <c r="N1026" s="385">
        <f>IF(RIGHT(S1026)="C",(+H1026-G1026),0)</f>
        <v>0</v>
      </c>
      <c r="O1026" s="385">
        <f>IF(RIGHT(S1026)="D",(+H1026-G1026),0)</f>
        <v>0.41944444444379769</v>
      </c>
      <c r="P1026" s="381"/>
      <c r="Q1026" s="381"/>
      <c r="R1026" s="381"/>
      <c r="S1026" s="11" t="s">
        <v>472</v>
      </c>
      <c r="T1026" s="140" t="s">
        <v>1403</v>
      </c>
      <c r="U1026" s="406"/>
      <c r="V1026" s="389"/>
      <c r="W1026" s="380"/>
      <c r="X1026" s="379"/>
      <c r="Y1026" s="390"/>
      <c r="Z1026" s="389"/>
      <c r="AA1026" s="389"/>
      <c r="AF1026" s="333"/>
      <c r="AG1026" s="333"/>
      <c r="AH1026" s="333"/>
      <c r="AI1026" s="333"/>
      <c r="AJ1026" s="333"/>
      <c r="AK1026" s="333"/>
      <c r="AL1026" s="333"/>
      <c r="AM1026" s="333"/>
      <c r="AN1026" s="333"/>
      <c r="AO1026" s="333"/>
      <c r="AP1026" s="333"/>
      <c r="AQ1026" s="333"/>
      <c r="AR1026" s="333"/>
    </row>
    <row r="1027" spans="1:44" ht="30" customHeight="1">
      <c r="A1027" s="369"/>
      <c r="B1027" s="568"/>
      <c r="C1027" s="506"/>
      <c r="D1027" s="380"/>
      <c r="E1027" s="432"/>
      <c r="F1027" s="381"/>
      <c r="G1027" s="121">
        <v>43210.806250000001</v>
      </c>
      <c r="H1027" s="121">
        <v>43211.352083333331</v>
      </c>
      <c r="I1027" s="381"/>
      <c r="J1027" s="381"/>
      <c r="K1027" s="384"/>
      <c r="L1027" s="385">
        <f t="shared" ref="L1027:L1028" si="1082">IF(RIGHT(S1027)="T",(+H1027-G1027),0)</f>
        <v>0</v>
      </c>
      <c r="M1027" s="385">
        <f t="shared" ref="M1027:M1028" si="1083">IF(RIGHT(S1027)="U",(+H1027-G1027),0)</f>
        <v>0</v>
      </c>
      <c r="N1027" s="385">
        <f t="shared" ref="N1027:N1028" si="1084">IF(RIGHT(S1027)="C",(+H1027-G1027),0)</f>
        <v>0</v>
      </c>
      <c r="O1027" s="385">
        <f t="shared" ref="O1027:O1028" si="1085">IF(RIGHT(S1027)="D",(+H1027-G1027),0)</f>
        <v>0.54583333332993789</v>
      </c>
      <c r="P1027" s="381"/>
      <c r="Q1027" s="381"/>
      <c r="R1027" s="381"/>
      <c r="S1027" s="11" t="s">
        <v>472</v>
      </c>
      <c r="T1027" s="140" t="s">
        <v>1405</v>
      </c>
      <c r="U1027" s="406"/>
      <c r="V1027" s="389"/>
      <c r="W1027" s="380"/>
      <c r="X1027" s="379"/>
      <c r="Y1027" s="390"/>
      <c r="Z1027" s="389"/>
      <c r="AA1027" s="389"/>
      <c r="AF1027" s="333"/>
      <c r="AG1027" s="333"/>
      <c r="AH1027" s="333"/>
      <c r="AI1027" s="333"/>
      <c r="AJ1027" s="333"/>
      <c r="AK1027" s="333"/>
      <c r="AL1027" s="333"/>
      <c r="AM1027" s="333"/>
      <c r="AN1027" s="333"/>
      <c r="AO1027" s="333"/>
      <c r="AP1027" s="333"/>
      <c r="AQ1027" s="333"/>
      <c r="AR1027" s="333"/>
    </row>
    <row r="1028" spans="1:44" ht="30" customHeight="1">
      <c r="A1028" s="369"/>
      <c r="B1028" s="568"/>
      <c r="C1028" s="506"/>
      <c r="D1028" s="380"/>
      <c r="E1028" s="432"/>
      <c r="F1028" s="381"/>
      <c r="G1028" s="121">
        <v>43211.779166666667</v>
      </c>
      <c r="H1028" s="121">
        <v>43212.54583333333</v>
      </c>
      <c r="I1028" s="381"/>
      <c r="J1028" s="381"/>
      <c r="K1028" s="384"/>
      <c r="L1028" s="385">
        <f t="shared" si="1082"/>
        <v>0</v>
      </c>
      <c r="M1028" s="385">
        <f t="shared" si="1083"/>
        <v>0</v>
      </c>
      <c r="N1028" s="385">
        <f t="shared" si="1084"/>
        <v>0</v>
      </c>
      <c r="O1028" s="385">
        <f t="shared" si="1085"/>
        <v>0.76666666666278616</v>
      </c>
      <c r="P1028" s="381"/>
      <c r="Q1028" s="381"/>
      <c r="R1028" s="381"/>
      <c r="S1028" s="11" t="s">
        <v>472</v>
      </c>
      <c r="T1028" s="140" t="s">
        <v>1362</v>
      </c>
      <c r="U1028" s="406"/>
      <c r="V1028" s="389"/>
      <c r="W1028" s="380"/>
      <c r="X1028" s="379"/>
      <c r="Y1028" s="390"/>
      <c r="Z1028" s="389"/>
      <c r="AA1028" s="389"/>
      <c r="AF1028" s="333"/>
      <c r="AG1028" s="333"/>
      <c r="AH1028" s="333"/>
      <c r="AI1028" s="333"/>
      <c r="AJ1028" s="333"/>
      <c r="AK1028" s="333"/>
      <c r="AL1028" s="333"/>
      <c r="AM1028" s="333"/>
      <c r="AN1028" s="333"/>
      <c r="AO1028" s="333"/>
      <c r="AP1028" s="333"/>
      <c r="AQ1028" s="333"/>
      <c r="AR1028" s="333"/>
    </row>
    <row r="1029" spans="1:44" ht="30" customHeight="1">
      <c r="A1029" s="369"/>
      <c r="B1029" s="568"/>
      <c r="C1029" s="506"/>
      <c r="D1029" s="380"/>
      <c r="E1029" s="432"/>
      <c r="F1029" s="381"/>
      <c r="G1029" s="121">
        <v>43212.804166666669</v>
      </c>
      <c r="H1029" s="121">
        <v>43213.257638888892</v>
      </c>
      <c r="I1029" s="381"/>
      <c r="J1029" s="381"/>
      <c r="K1029" s="384"/>
      <c r="L1029" s="385">
        <f t="shared" ref="L1029:L1032" si="1086">IF(RIGHT(S1029)="T",(+H1029-G1029),0)</f>
        <v>0</v>
      </c>
      <c r="M1029" s="385">
        <f t="shared" ref="M1029:M1032" si="1087">IF(RIGHT(S1029)="U",(+H1029-G1029),0)</f>
        <v>0</v>
      </c>
      <c r="N1029" s="385">
        <f t="shared" ref="N1029:N1032" si="1088">IF(RIGHT(S1029)="C",(+H1029-G1029),0)</f>
        <v>0</v>
      </c>
      <c r="O1029" s="385">
        <f t="shared" ref="O1029:O1032" si="1089">IF(RIGHT(S1029)="D",(+H1029-G1029),0)</f>
        <v>0.45347222222335404</v>
      </c>
      <c r="P1029" s="381"/>
      <c r="Q1029" s="381"/>
      <c r="R1029" s="381"/>
      <c r="S1029" s="11" t="s">
        <v>472</v>
      </c>
      <c r="T1029" s="140" t="s">
        <v>1406</v>
      </c>
      <c r="U1029" s="406"/>
      <c r="V1029" s="389"/>
      <c r="W1029" s="380"/>
      <c r="X1029" s="379"/>
      <c r="Y1029" s="390"/>
      <c r="Z1029" s="389"/>
      <c r="AA1029" s="389"/>
      <c r="AF1029" s="333"/>
      <c r="AG1029" s="333"/>
      <c r="AH1029" s="333"/>
      <c r="AI1029" s="333"/>
      <c r="AJ1029" s="333"/>
      <c r="AK1029" s="333"/>
      <c r="AL1029" s="333"/>
      <c r="AM1029" s="333"/>
      <c r="AN1029" s="333"/>
      <c r="AO1029" s="333"/>
      <c r="AP1029" s="333"/>
      <c r="AQ1029" s="333"/>
      <c r="AR1029" s="333"/>
    </row>
    <row r="1030" spans="1:44" ht="30" customHeight="1">
      <c r="A1030" s="369"/>
      <c r="B1030" s="568"/>
      <c r="C1030" s="506"/>
      <c r="D1030" s="380"/>
      <c r="E1030" s="432"/>
      <c r="F1030" s="381"/>
      <c r="G1030" s="121">
        <v>43219.029861111114</v>
      </c>
      <c r="H1030" s="121">
        <v>43219.301388888889</v>
      </c>
      <c r="I1030" s="381"/>
      <c r="J1030" s="381"/>
      <c r="K1030" s="384"/>
      <c r="L1030" s="385">
        <f t="shared" si="1086"/>
        <v>0</v>
      </c>
      <c r="M1030" s="385">
        <f t="shared" si="1087"/>
        <v>0</v>
      </c>
      <c r="N1030" s="385">
        <f t="shared" si="1088"/>
        <v>0</v>
      </c>
      <c r="O1030" s="385">
        <f t="shared" si="1089"/>
        <v>0.27152777777519077</v>
      </c>
      <c r="P1030" s="381"/>
      <c r="Q1030" s="381"/>
      <c r="R1030" s="381"/>
      <c r="S1030" s="11" t="s">
        <v>472</v>
      </c>
      <c r="T1030" s="140" t="s">
        <v>1403</v>
      </c>
      <c r="U1030" s="406"/>
      <c r="V1030" s="389"/>
      <c r="W1030" s="380"/>
      <c r="X1030" s="379"/>
      <c r="Y1030" s="390"/>
      <c r="Z1030" s="389"/>
      <c r="AA1030" s="389"/>
      <c r="AF1030" s="333"/>
      <c r="AG1030" s="333"/>
      <c r="AH1030" s="333"/>
      <c r="AI1030" s="333"/>
      <c r="AJ1030" s="333"/>
      <c r="AK1030" s="333"/>
      <c r="AL1030" s="333"/>
      <c r="AM1030" s="333"/>
      <c r="AN1030" s="333"/>
      <c r="AO1030" s="333"/>
      <c r="AP1030" s="333"/>
      <c r="AQ1030" s="333"/>
      <c r="AR1030" s="333"/>
    </row>
    <row r="1031" spans="1:44" ht="30" customHeight="1">
      <c r="A1031" s="398"/>
      <c r="B1031" s="399"/>
      <c r="C1031" s="400"/>
      <c r="D1031" s="399"/>
      <c r="E1031" s="380"/>
      <c r="F1031" s="381" t="s">
        <v>48</v>
      </c>
      <c r="G1031" s="392"/>
      <c r="H1031" s="396"/>
      <c r="I1031" s="381" t="s">
        <v>48</v>
      </c>
      <c r="J1031" s="381" t="s">
        <v>48</v>
      </c>
      <c r="K1031" s="384"/>
      <c r="L1031" s="385">
        <f t="shared" si="1086"/>
        <v>0</v>
      </c>
      <c r="M1031" s="385">
        <f t="shared" si="1087"/>
        <v>0</v>
      </c>
      <c r="N1031" s="385">
        <f t="shared" si="1088"/>
        <v>0</v>
      </c>
      <c r="O1031" s="385">
        <f t="shared" si="1089"/>
        <v>0</v>
      </c>
      <c r="P1031" s="381"/>
      <c r="Q1031" s="381"/>
      <c r="R1031" s="381"/>
      <c r="S1031" s="396"/>
      <c r="T1031" s="412"/>
      <c r="U1031" s="399"/>
      <c r="V1031" s="389"/>
      <c r="W1031" s="380"/>
      <c r="X1031" s="379"/>
      <c r="Y1031" s="390"/>
      <c r="Z1031" s="389"/>
      <c r="AA1031" s="389"/>
      <c r="AF1031" s="333"/>
      <c r="AG1031" s="333"/>
      <c r="AH1031" s="333"/>
      <c r="AI1031" s="333"/>
      <c r="AJ1031" s="333"/>
      <c r="AK1031" s="333"/>
      <c r="AL1031" s="333"/>
      <c r="AM1031" s="333"/>
      <c r="AN1031" s="333"/>
      <c r="AO1031" s="333"/>
      <c r="AP1031" s="333"/>
      <c r="AQ1031" s="333"/>
      <c r="AR1031" s="333"/>
    </row>
    <row r="1032" spans="1:44" ht="30" customHeight="1">
      <c r="A1032" s="369"/>
      <c r="B1032" s="550"/>
      <c r="C1032" s="506"/>
      <c r="D1032" s="380"/>
      <c r="E1032" s="380"/>
      <c r="F1032" s="381"/>
      <c r="G1032" s="392"/>
      <c r="H1032" s="392"/>
      <c r="I1032" s="381"/>
      <c r="J1032" s="381"/>
      <c r="K1032" s="384"/>
      <c r="L1032" s="385">
        <f t="shared" si="1086"/>
        <v>0</v>
      </c>
      <c r="M1032" s="385">
        <f t="shared" si="1087"/>
        <v>0</v>
      </c>
      <c r="N1032" s="385">
        <f t="shared" si="1088"/>
        <v>0</v>
      </c>
      <c r="O1032" s="385">
        <f t="shared" si="1089"/>
        <v>0</v>
      </c>
      <c r="P1032" s="381"/>
      <c r="Q1032" s="381"/>
      <c r="R1032" s="381"/>
      <c r="S1032" s="396"/>
      <c r="T1032" s="412"/>
      <c r="U1032" s="406"/>
      <c r="V1032" s="399"/>
      <c r="W1032" s="399"/>
      <c r="X1032" s="399"/>
      <c r="Y1032" s="399"/>
      <c r="Z1032" s="389"/>
      <c r="AA1032" s="399"/>
      <c r="AF1032" s="333"/>
      <c r="AG1032" s="333"/>
      <c r="AH1032" s="333"/>
      <c r="AI1032" s="333"/>
      <c r="AJ1032" s="333"/>
      <c r="AK1032" s="333"/>
      <c r="AL1032" s="333"/>
      <c r="AM1032" s="333"/>
      <c r="AN1032" s="333"/>
      <c r="AO1032" s="333"/>
      <c r="AP1032" s="333"/>
      <c r="AQ1032" s="333"/>
      <c r="AR1032" s="333"/>
    </row>
    <row r="1033" spans="1:44" ht="30" customHeight="1">
      <c r="A1033" s="398"/>
      <c r="B1033" s="399"/>
      <c r="C1033" s="400" t="s">
        <v>52</v>
      </c>
      <c r="D1033" s="399"/>
      <c r="E1033" s="380"/>
      <c r="F1033" s="381" t="s">
        <v>48</v>
      </c>
      <c r="G1033" s="418"/>
      <c r="H1033" s="418"/>
      <c r="I1033" s="381" t="s">
        <v>48</v>
      </c>
      <c r="J1033" s="381" t="s">
        <v>48</v>
      </c>
      <c r="K1033" s="384"/>
      <c r="L1033" s="385">
        <f>SUM(L1026:L1032)</f>
        <v>0</v>
      </c>
      <c r="M1033" s="385">
        <f t="shared" ref="M1033:O1033" si="1090">SUM(M1026:M1032)</f>
        <v>0</v>
      </c>
      <c r="N1033" s="385">
        <f t="shared" si="1090"/>
        <v>0</v>
      </c>
      <c r="O1033" s="385">
        <f t="shared" si="1090"/>
        <v>2.4569444444350665</v>
      </c>
      <c r="P1033" s="381"/>
      <c r="Q1033" s="381"/>
      <c r="R1033" s="381"/>
      <c r="S1033" s="399"/>
      <c r="T1033" s="415"/>
      <c r="U1033" s="399"/>
      <c r="V1033" s="389">
        <f>$AB$11-((N1033*24))</f>
        <v>720</v>
      </c>
      <c r="W1033" s="380">
        <v>100</v>
      </c>
      <c r="X1033" s="379"/>
      <c r="Y1033" s="390">
        <f t="shared" ref="Y1033" si="1091">W1033</f>
        <v>100</v>
      </c>
      <c r="Z1033" s="389">
        <f>(Y1033*(V1033-L1033*24))/V1033</f>
        <v>100</v>
      </c>
      <c r="AA1033" s="389">
        <f t="shared" ref="AA1033" si="1092">(Z1033/Y1033)*100</f>
        <v>100</v>
      </c>
      <c r="AF1033" s="333"/>
      <c r="AG1033" s="333"/>
      <c r="AH1033" s="333"/>
      <c r="AI1033" s="333"/>
      <c r="AJ1033" s="333"/>
      <c r="AK1033" s="333"/>
      <c r="AL1033" s="333"/>
      <c r="AM1033" s="333"/>
      <c r="AN1033" s="333"/>
      <c r="AO1033" s="333"/>
      <c r="AP1033" s="333"/>
      <c r="AQ1033" s="333"/>
      <c r="AR1033" s="333"/>
    </row>
    <row r="1034" spans="1:44" ht="30" customHeight="1">
      <c r="A1034" s="369">
        <v>15</v>
      </c>
      <c r="B1034" s="372" t="s">
        <v>369</v>
      </c>
      <c r="C1034" s="506" t="s">
        <v>473</v>
      </c>
      <c r="D1034" s="380">
        <v>50</v>
      </c>
      <c r="E1034" s="380" t="s">
        <v>534</v>
      </c>
      <c r="F1034" s="381" t="s">
        <v>48</v>
      </c>
      <c r="G1034" s="449"/>
      <c r="H1034" s="449"/>
      <c r="I1034" s="507"/>
      <c r="J1034" s="507"/>
      <c r="K1034" s="507"/>
      <c r="L1034" s="385">
        <f>IF(RIGHT(S1034)="T",(+H1034-G1034),0)</f>
        <v>0</v>
      </c>
      <c r="M1034" s="385">
        <f>IF(RIGHT(S1034)="U",(+H1034-G1034),0)</f>
        <v>0</v>
      </c>
      <c r="N1034" s="385">
        <f>IF(RIGHT(S1034)="C",(+H1034-G1034),0)</f>
        <v>0</v>
      </c>
      <c r="O1034" s="385">
        <f>IF(RIGHT(S1034)="D",(+H1034-G1034),0)</f>
        <v>0</v>
      </c>
      <c r="P1034" s="386"/>
      <c r="Q1034" s="386"/>
      <c r="R1034" s="386"/>
      <c r="S1034" s="567"/>
      <c r="T1034" s="565"/>
      <c r="U1034" s="386"/>
      <c r="V1034" s="389"/>
      <c r="W1034" s="380"/>
      <c r="X1034" s="379"/>
      <c r="Y1034" s="390"/>
      <c r="Z1034" s="389"/>
      <c r="AA1034" s="389"/>
      <c r="AF1034" s="333"/>
      <c r="AG1034" s="333"/>
      <c r="AH1034" s="333"/>
      <c r="AI1034" s="333"/>
      <c r="AJ1034" s="333"/>
      <c r="AK1034" s="333"/>
      <c r="AL1034" s="333"/>
      <c r="AM1034" s="333"/>
      <c r="AN1034" s="333"/>
      <c r="AO1034" s="333"/>
      <c r="AP1034" s="333"/>
      <c r="AQ1034" s="333"/>
      <c r="AR1034" s="333"/>
    </row>
    <row r="1035" spans="1:44" ht="30" customHeight="1">
      <c r="A1035" s="369"/>
      <c r="B1035" s="372"/>
      <c r="C1035" s="506"/>
      <c r="D1035" s="380"/>
      <c r="E1035" s="380"/>
      <c r="F1035" s="381"/>
      <c r="G1035" s="449"/>
      <c r="H1035" s="449"/>
      <c r="I1035" s="507"/>
      <c r="J1035" s="507"/>
      <c r="K1035" s="507"/>
      <c r="L1035" s="385">
        <f t="shared" ref="L1035" si="1093">IF(RIGHT(S1035)="T",(+H1035-G1035),0)</f>
        <v>0</v>
      </c>
      <c r="M1035" s="385">
        <f t="shared" ref="M1035" si="1094">IF(RIGHT(S1035)="U",(+H1035-G1035),0)</f>
        <v>0</v>
      </c>
      <c r="N1035" s="385">
        <f t="shared" ref="N1035" si="1095">IF(RIGHT(S1035)="C",(+H1035-G1035),0)</f>
        <v>0</v>
      </c>
      <c r="O1035" s="385">
        <f t="shared" ref="O1035" si="1096">IF(RIGHT(S1035)="D",(+H1035-G1035),0)</f>
        <v>0</v>
      </c>
      <c r="P1035" s="386"/>
      <c r="Q1035" s="386"/>
      <c r="R1035" s="386"/>
      <c r="S1035" s="567"/>
      <c r="T1035" s="565"/>
      <c r="U1035" s="386"/>
      <c r="V1035" s="389"/>
      <c r="W1035" s="380"/>
      <c r="X1035" s="379"/>
      <c r="Y1035" s="390"/>
      <c r="Z1035" s="389"/>
      <c r="AA1035" s="389"/>
      <c r="AF1035" s="333"/>
      <c r="AG1035" s="333"/>
      <c r="AH1035" s="333"/>
      <c r="AI1035" s="333"/>
      <c r="AJ1035" s="333"/>
      <c r="AK1035" s="333"/>
      <c r="AL1035" s="333"/>
      <c r="AM1035" s="333"/>
      <c r="AN1035" s="333"/>
      <c r="AO1035" s="333"/>
      <c r="AP1035" s="333"/>
      <c r="AQ1035" s="333"/>
      <c r="AR1035" s="333"/>
    </row>
    <row r="1036" spans="1:44" s="404" customFormat="1" ht="30" customHeight="1">
      <c r="A1036" s="512"/>
      <c r="B1036" s="513"/>
      <c r="C1036" s="514" t="s">
        <v>52</v>
      </c>
      <c r="D1036" s="513"/>
      <c r="E1036" s="380"/>
      <c r="F1036" s="381" t="s">
        <v>48</v>
      </c>
      <c r="G1036" s="401"/>
      <c r="H1036" s="401"/>
      <c r="I1036" s="381" t="s">
        <v>48</v>
      </c>
      <c r="J1036" s="381" t="s">
        <v>48</v>
      </c>
      <c r="K1036" s="384"/>
      <c r="L1036" s="385">
        <f>SUM(L1034:L1035)</f>
        <v>0</v>
      </c>
      <c r="M1036" s="385">
        <f>SUM(M1034:M1035)</f>
        <v>0</v>
      </c>
      <c r="N1036" s="385">
        <f>SUM(N1034:N1035)</f>
        <v>0</v>
      </c>
      <c r="O1036" s="385">
        <f>SUM(O1034:O1035)</f>
        <v>0</v>
      </c>
      <c r="P1036" s="381"/>
      <c r="Q1036" s="381"/>
      <c r="R1036" s="381"/>
      <c r="S1036" s="513"/>
      <c r="T1036" s="515"/>
      <c r="U1036" s="513"/>
      <c r="V1036" s="389">
        <f>$AB$11-((N1036*24))</f>
        <v>720</v>
      </c>
      <c r="W1036" s="380">
        <v>50</v>
      </c>
      <c r="X1036" s="379"/>
      <c r="Y1036" s="390">
        <f t="shared" ref="Y1036" si="1097">W1036</f>
        <v>50</v>
      </c>
      <c r="Z1036" s="389">
        <f>(Y1036*(V1036-L1036*24))/V1036</f>
        <v>50</v>
      </c>
      <c r="AA1036" s="389">
        <f t="shared" ref="AA1036" si="1098">(Z1036/Y1036)*100</f>
        <v>100</v>
      </c>
      <c r="AB1036" s="403"/>
    </row>
    <row r="1037" spans="1:44" ht="30" customHeight="1">
      <c r="A1037" s="369">
        <v>16</v>
      </c>
      <c r="B1037" s="372" t="s">
        <v>372</v>
      </c>
      <c r="C1037" s="506" t="s">
        <v>373</v>
      </c>
      <c r="D1037" s="380">
        <v>125</v>
      </c>
      <c r="E1037" s="380" t="s">
        <v>534</v>
      </c>
      <c r="F1037" s="381" t="s">
        <v>48</v>
      </c>
      <c r="G1037" s="121">
        <v>43210.851388888892</v>
      </c>
      <c r="H1037" s="121">
        <v>43212.552083333336</v>
      </c>
      <c r="I1037" s="507"/>
      <c r="J1037" s="507"/>
      <c r="K1037" s="507"/>
      <c r="L1037" s="385">
        <f t="shared" ref="L1037:L1039" si="1099">IF(RIGHT(S1037)="T",(+H1037-G1037),0)</f>
        <v>0</v>
      </c>
      <c r="M1037" s="385">
        <f t="shared" ref="M1037:M1039" si="1100">IF(RIGHT(S1037)="U",(+H1037-G1037),0)</f>
        <v>0</v>
      </c>
      <c r="N1037" s="385">
        <f t="shared" ref="N1037:N1039" si="1101">IF(RIGHT(S1037)="C",(+H1037-G1037),0)</f>
        <v>0</v>
      </c>
      <c r="O1037" s="385">
        <f t="shared" ref="O1037:O1039" si="1102">IF(RIGHT(S1037)="D",(+H1037-G1037),0)</f>
        <v>1.7006944444437977</v>
      </c>
      <c r="P1037" s="518"/>
      <c r="Q1037" s="518"/>
      <c r="R1037" s="518"/>
      <c r="S1037" s="11" t="s">
        <v>472</v>
      </c>
      <c r="T1037" s="140" t="s">
        <v>1396</v>
      </c>
      <c r="U1037" s="518"/>
      <c r="V1037" s="389">
        <f>$AB$11-((N1037*24))</f>
        <v>720</v>
      </c>
      <c r="W1037" s="380">
        <v>125</v>
      </c>
      <c r="X1037" s="379"/>
      <c r="Y1037" s="390">
        <f t="shared" si="1014"/>
        <v>125</v>
      </c>
      <c r="Z1037" s="389">
        <f t="shared" ref="Z1037:Z1061" si="1103">(Y1037*(V1037-L1037*24))/V1037</f>
        <v>125</v>
      </c>
      <c r="AA1037" s="389">
        <f t="shared" si="1016"/>
        <v>100</v>
      </c>
      <c r="AF1037" s="333"/>
      <c r="AG1037" s="333"/>
      <c r="AH1037" s="333"/>
      <c r="AI1037" s="333"/>
      <c r="AJ1037" s="333"/>
      <c r="AK1037" s="333"/>
      <c r="AL1037" s="333"/>
      <c r="AM1037" s="333"/>
      <c r="AN1037" s="333"/>
      <c r="AO1037" s="333"/>
      <c r="AP1037" s="333"/>
      <c r="AQ1037" s="333"/>
      <c r="AR1037" s="333"/>
    </row>
    <row r="1038" spans="1:44" ht="30" customHeight="1">
      <c r="A1038" s="369"/>
      <c r="B1038" s="372"/>
      <c r="C1038" s="506" t="s">
        <v>52</v>
      </c>
      <c r="D1038" s="380"/>
      <c r="E1038" s="380"/>
      <c r="F1038" s="381" t="s">
        <v>48</v>
      </c>
      <c r="G1038" s="324"/>
      <c r="H1038" s="324"/>
      <c r="I1038" s="507" t="s">
        <v>48</v>
      </c>
      <c r="J1038" s="507" t="s">
        <v>48</v>
      </c>
      <c r="K1038" s="507" t="s">
        <v>48</v>
      </c>
      <c r="L1038" s="385">
        <f>SUM(L1037:L1037)</f>
        <v>0</v>
      </c>
      <c r="M1038" s="385">
        <f>SUM(M1037:M1037)</f>
        <v>0</v>
      </c>
      <c r="N1038" s="385">
        <f>SUM(N1037:N1037)</f>
        <v>0</v>
      </c>
      <c r="O1038" s="385">
        <f>SUM(O1037:O1037)</f>
        <v>1.7006944444437977</v>
      </c>
      <c r="P1038" s="518"/>
      <c r="Q1038" s="518"/>
      <c r="R1038" s="518"/>
      <c r="S1038" s="518"/>
      <c r="T1038" s="536"/>
      <c r="U1038" s="518"/>
      <c r="V1038" s="389">
        <f>$AB$11-((N1038*24))</f>
        <v>720</v>
      </c>
      <c r="W1038" s="380">
        <v>125</v>
      </c>
      <c r="X1038" s="379"/>
      <c r="Y1038" s="390">
        <f>W1038</f>
        <v>125</v>
      </c>
      <c r="Z1038" s="389">
        <f>(Y1038*(V1038-L1038*24))/V1038</f>
        <v>125</v>
      </c>
      <c r="AA1038" s="389">
        <f>(Z1038/Y1038)*100</f>
        <v>100</v>
      </c>
      <c r="AF1038" s="333"/>
      <c r="AG1038" s="333"/>
      <c r="AH1038" s="333"/>
      <c r="AI1038" s="333"/>
      <c r="AJ1038" s="333"/>
      <c r="AK1038" s="333"/>
      <c r="AL1038" s="333"/>
      <c r="AM1038" s="333"/>
      <c r="AN1038" s="333"/>
      <c r="AO1038" s="333"/>
      <c r="AP1038" s="333"/>
      <c r="AQ1038" s="333"/>
      <c r="AR1038" s="333"/>
    </row>
    <row r="1039" spans="1:44" ht="30" customHeight="1">
      <c r="A1039" s="369">
        <v>17</v>
      </c>
      <c r="B1039" s="372" t="s">
        <v>374</v>
      </c>
      <c r="C1039" s="506" t="s">
        <v>375</v>
      </c>
      <c r="D1039" s="380">
        <v>125</v>
      </c>
      <c r="E1039" s="380" t="s">
        <v>534</v>
      </c>
      <c r="F1039" s="381" t="s">
        <v>48</v>
      </c>
      <c r="G1039" s="324"/>
      <c r="H1039" s="324"/>
      <c r="I1039" s="507"/>
      <c r="J1039" s="507"/>
      <c r="K1039" s="507"/>
      <c r="L1039" s="385">
        <f t="shared" si="1099"/>
        <v>0</v>
      </c>
      <c r="M1039" s="385">
        <f t="shared" si="1100"/>
        <v>0</v>
      </c>
      <c r="N1039" s="385">
        <f t="shared" si="1101"/>
        <v>0</v>
      </c>
      <c r="O1039" s="385">
        <f t="shared" si="1102"/>
        <v>0</v>
      </c>
      <c r="P1039" s="518"/>
      <c r="Q1039" s="518"/>
      <c r="R1039" s="518"/>
      <c r="S1039" s="518"/>
      <c r="T1039" s="536"/>
      <c r="U1039" s="518"/>
      <c r="V1039" s="389">
        <f>$AB$11-((N1039*24))</f>
        <v>720</v>
      </c>
      <c r="W1039" s="380">
        <v>125</v>
      </c>
      <c r="X1039" s="379"/>
      <c r="Y1039" s="390">
        <f t="shared" si="1014"/>
        <v>125</v>
      </c>
      <c r="Z1039" s="389">
        <f t="shared" si="1103"/>
        <v>125</v>
      </c>
      <c r="AA1039" s="389">
        <f t="shared" si="1016"/>
        <v>100</v>
      </c>
      <c r="AF1039" s="333"/>
      <c r="AG1039" s="333"/>
      <c r="AH1039" s="333"/>
      <c r="AI1039" s="333"/>
      <c r="AJ1039" s="333"/>
      <c r="AK1039" s="333"/>
      <c r="AL1039" s="333"/>
      <c r="AM1039" s="333"/>
      <c r="AN1039" s="333"/>
      <c r="AO1039" s="333"/>
      <c r="AP1039" s="333"/>
      <c r="AQ1039" s="333"/>
      <c r="AR1039" s="333"/>
    </row>
    <row r="1040" spans="1:44" ht="30" customHeight="1">
      <c r="A1040" s="369"/>
      <c r="B1040" s="372"/>
      <c r="C1040" s="506" t="s">
        <v>52</v>
      </c>
      <c r="D1040" s="380"/>
      <c r="E1040" s="380"/>
      <c r="F1040" s="381" t="s">
        <v>48</v>
      </c>
      <c r="G1040" s="324"/>
      <c r="H1040" s="324"/>
      <c r="I1040" s="507" t="s">
        <v>48</v>
      </c>
      <c r="J1040" s="507" t="s">
        <v>48</v>
      </c>
      <c r="K1040" s="507" t="s">
        <v>48</v>
      </c>
      <c r="L1040" s="385">
        <f>SUM(L1039:L1039)</f>
        <v>0</v>
      </c>
      <c r="M1040" s="385">
        <f>SUM(M1039:M1039)</f>
        <v>0</v>
      </c>
      <c r="N1040" s="385">
        <f>SUM(N1039:N1039)</f>
        <v>0</v>
      </c>
      <c r="O1040" s="385">
        <f>SUM(O1039:O1039)</f>
        <v>0</v>
      </c>
      <c r="P1040" s="518"/>
      <c r="Q1040" s="518"/>
      <c r="R1040" s="518"/>
      <c r="S1040" s="518"/>
      <c r="T1040" s="536"/>
      <c r="U1040" s="518"/>
      <c r="V1040" s="389">
        <f>$AB$11-((N1040*24))</f>
        <v>720</v>
      </c>
      <c r="W1040" s="380">
        <v>125</v>
      </c>
      <c r="X1040" s="379"/>
      <c r="Y1040" s="390">
        <f>W1040</f>
        <v>125</v>
      </c>
      <c r="Z1040" s="389">
        <f>(Y1040*(V1040-L1040*24))/V1040</f>
        <v>125</v>
      </c>
      <c r="AA1040" s="389">
        <f>(Z1040/Y1040)*100</f>
        <v>100</v>
      </c>
      <c r="AF1040" s="333"/>
      <c r="AG1040" s="333"/>
      <c r="AH1040" s="333"/>
      <c r="AI1040" s="333"/>
      <c r="AJ1040" s="333"/>
      <c r="AK1040" s="333"/>
      <c r="AL1040" s="333"/>
      <c r="AM1040" s="333"/>
      <c r="AN1040" s="333"/>
      <c r="AO1040" s="333"/>
      <c r="AP1040" s="333"/>
      <c r="AQ1040" s="333"/>
      <c r="AR1040" s="333"/>
    </row>
    <row r="1041" spans="1:44" ht="30" customHeight="1">
      <c r="A1041" s="369">
        <v>18</v>
      </c>
      <c r="B1041" s="372" t="s">
        <v>376</v>
      </c>
      <c r="C1041" s="506" t="s">
        <v>377</v>
      </c>
      <c r="D1041" s="380">
        <v>330</v>
      </c>
      <c r="E1041" s="380" t="s">
        <v>534</v>
      </c>
      <c r="F1041" s="381" t="s">
        <v>48</v>
      </c>
      <c r="G1041" s="121">
        <v>43210.851388888892</v>
      </c>
      <c r="H1041" s="121">
        <v>43212.552083333336</v>
      </c>
      <c r="I1041" s="507"/>
      <c r="J1041" s="507"/>
      <c r="K1041" s="507"/>
      <c r="L1041" s="385">
        <f>IF(RIGHT(S1041)="T",(+H1041-G1041),0)</f>
        <v>0</v>
      </c>
      <c r="M1041" s="385">
        <f>IF(RIGHT(S1041)="U",(+H1041-G1041),0)</f>
        <v>0</v>
      </c>
      <c r="N1041" s="385">
        <f>IF(RIGHT(S1041)="C",(+H1041-G1041),0)</f>
        <v>0</v>
      </c>
      <c r="O1041" s="385">
        <f>IF(RIGHT(S1041)="D",(+H1041-G1041),0)</f>
        <v>1.7006944444437977</v>
      </c>
      <c r="P1041" s="518"/>
      <c r="Q1041" s="518"/>
      <c r="R1041" s="518"/>
      <c r="S1041" s="11" t="s">
        <v>472</v>
      </c>
      <c r="T1041" s="140" t="s">
        <v>1396</v>
      </c>
      <c r="U1041" s="518"/>
      <c r="V1041" s="389"/>
      <c r="W1041" s="380"/>
      <c r="X1041" s="379"/>
      <c r="Y1041" s="390"/>
      <c r="Z1041" s="389"/>
      <c r="AA1041" s="389"/>
      <c r="AF1041" s="333"/>
      <c r="AG1041" s="333"/>
      <c r="AH1041" s="333"/>
      <c r="AI1041" s="333"/>
      <c r="AJ1041" s="333"/>
      <c r="AK1041" s="333"/>
      <c r="AL1041" s="333"/>
      <c r="AM1041" s="333"/>
      <c r="AN1041" s="333"/>
      <c r="AO1041" s="333"/>
      <c r="AP1041" s="333"/>
      <c r="AQ1041" s="333"/>
      <c r="AR1041" s="333"/>
    </row>
    <row r="1042" spans="1:44" ht="30" customHeight="1">
      <c r="A1042" s="369"/>
      <c r="B1042" s="372"/>
      <c r="C1042" s="506"/>
      <c r="D1042" s="380"/>
      <c r="E1042" s="380"/>
      <c r="F1042" s="381"/>
      <c r="G1042" s="449"/>
      <c r="H1042" s="449"/>
      <c r="I1042" s="507"/>
      <c r="J1042" s="507"/>
      <c r="K1042" s="507"/>
      <c r="L1042" s="385">
        <f>IF(RIGHT(S1042)="T",(+H1042-G1042),0)</f>
        <v>0</v>
      </c>
      <c r="M1042" s="385">
        <f>IF(RIGHT(S1042)="U",(+H1042-G1042),0)</f>
        <v>0</v>
      </c>
      <c r="N1042" s="385">
        <f>IF(RIGHT(S1042)="C",(+H1042-G1042),0)</f>
        <v>0</v>
      </c>
      <c r="O1042" s="385">
        <f>IF(RIGHT(S1042)="D",(+H1042-G1042),0)</f>
        <v>0</v>
      </c>
      <c r="P1042" s="518"/>
      <c r="Q1042" s="518"/>
      <c r="R1042" s="518"/>
      <c r="S1042" s="567"/>
      <c r="T1042" s="565"/>
      <c r="U1042" s="518"/>
      <c r="V1042" s="389"/>
      <c r="W1042" s="380"/>
      <c r="X1042" s="379"/>
      <c r="Y1042" s="390"/>
      <c r="Z1042" s="389"/>
      <c r="AA1042" s="389"/>
      <c r="AF1042" s="333"/>
      <c r="AG1042" s="333"/>
      <c r="AH1042" s="333"/>
      <c r="AI1042" s="333"/>
      <c r="AJ1042" s="333"/>
      <c r="AK1042" s="333"/>
      <c r="AL1042" s="333"/>
      <c r="AM1042" s="333"/>
      <c r="AN1042" s="333"/>
      <c r="AO1042" s="333"/>
      <c r="AP1042" s="333"/>
      <c r="AQ1042" s="333"/>
      <c r="AR1042" s="333"/>
    </row>
    <row r="1043" spans="1:44" s="404" customFormat="1" ht="30" customHeight="1">
      <c r="A1043" s="512"/>
      <c r="B1043" s="513"/>
      <c r="C1043" s="514" t="s">
        <v>52</v>
      </c>
      <c r="D1043" s="513"/>
      <c r="E1043" s="380"/>
      <c r="F1043" s="381" t="s">
        <v>48</v>
      </c>
      <c r="G1043" s="401"/>
      <c r="H1043" s="401"/>
      <c r="I1043" s="381" t="s">
        <v>48</v>
      </c>
      <c r="J1043" s="381" t="s">
        <v>48</v>
      </c>
      <c r="K1043" s="384"/>
      <c r="L1043" s="385">
        <f>SUM(L1041:L1042)</f>
        <v>0</v>
      </c>
      <c r="M1043" s="385">
        <f>SUM(M1041:M1042)</f>
        <v>0</v>
      </c>
      <c r="N1043" s="385">
        <f>SUM(N1041:N1042)</f>
        <v>0</v>
      </c>
      <c r="O1043" s="385">
        <f>SUM(O1041:O1042)</f>
        <v>1.7006944444437977</v>
      </c>
      <c r="P1043" s="381"/>
      <c r="Q1043" s="381"/>
      <c r="R1043" s="381"/>
      <c r="S1043" s="513"/>
      <c r="T1043" s="515"/>
      <c r="U1043" s="513"/>
      <c r="V1043" s="389">
        <f t="shared" ref="V1043" si="1104">$AB$11-((N1043*24))</f>
        <v>720</v>
      </c>
      <c r="W1043" s="380">
        <v>330</v>
      </c>
      <c r="X1043" s="379"/>
      <c r="Y1043" s="390">
        <f t="shared" ref="Y1043" si="1105">W1043</f>
        <v>330</v>
      </c>
      <c r="Z1043" s="389">
        <f t="shared" ref="Z1043" si="1106">(Y1043*(V1043-L1043*24))/V1043</f>
        <v>330</v>
      </c>
      <c r="AA1043" s="389">
        <f t="shared" ref="AA1043" si="1107">(Z1043/Y1043)*100</f>
        <v>100</v>
      </c>
      <c r="AB1043" s="403"/>
    </row>
    <row r="1044" spans="1:44" ht="30" customHeight="1">
      <c r="A1044" s="369">
        <v>19</v>
      </c>
      <c r="B1044" s="372" t="s">
        <v>378</v>
      </c>
      <c r="C1044" s="506" t="s">
        <v>459</v>
      </c>
      <c r="D1044" s="380">
        <v>125</v>
      </c>
      <c r="E1044" s="380" t="s">
        <v>534</v>
      </c>
      <c r="F1044" s="381" t="s">
        <v>48</v>
      </c>
      <c r="G1044" s="392"/>
      <c r="H1044" s="392"/>
      <c r="I1044" s="507"/>
      <c r="J1044" s="507"/>
      <c r="K1044" s="507"/>
      <c r="L1044" s="385">
        <f>IF(RIGHT(S1044)="T",(+H1044-G1044),0)</f>
        <v>0</v>
      </c>
      <c r="M1044" s="385">
        <f>IF(RIGHT(S1044)="U",(+H1044-G1044),0)</f>
        <v>0</v>
      </c>
      <c r="N1044" s="385">
        <f>IF(RIGHT(S1044)="C",(+H1044-G1044),0)</f>
        <v>0</v>
      </c>
      <c r="O1044" s="385">
        <f>IF(RIGHT(S1044)="D",(+H1044-G1044),0)</f>
        <v>0</v>
      </c>
      <c r="P1044" s="518"/>
      <c r="Q1044" s="518"/>
      <c r="R1044" s="518"/>
      <c r="S1044" s="396"/>
      <c r="T1044" s="394"/>
      <c r="U1044" s="518"/>
      <c r="V1044" s="389"/>
      <c r="W1044" s="380"/>
      <c r="X1044" s="379"/>
      <c r="Y1044" s="390"/>
      <c r="Z1044" s="389"/>
      <c r="AA1044" s="389"/>
      <c r="AF1044" s="333"/>
      <c r="AG1044" s="333"/>
      <c r="AH1044" s="333"/>
      <c r="AI1044" s="333"/>
      <c r="AJ1044" s="333"/>
      <c r="AK1044" s="333"/>
      <c r="AL1044" s="333"/>
      <c r="AM1044" s="333"/>
      <c r="AN1044" s="333"/>
      <c r="AO1044" s="333"/>
      <c r="AP1044" s="333"/>
      <c r="AQ1044" s="333"/>
      <c r="AR1044" s="333"/>
    </row>
    <row r="1045" spans="1:44" ht="30" customHeight="1">
      <c r="A1045" s="369"/>
      <c r="B1045" s="372"/>
      <c r="C1045" s="506"/>
      <c r="D1045" s="380"/>
      <c r="E1045" s="380"/>
      <c r="F1045" s="381"/>
      <c r="G1045" s="392"/>
      <c r="H1045" s="392"/>
      <c r="I1045" s="507"/>
      <c r="J1045" s="507"/>
      <c r="K1045" s="507"/>
      <c r="L1045" s="385">
        <f t="shared" ref="L1045:L1046" si="1108">IF(RIGHT(S1045)="T",(+H1045-G1045),0)</f>
        <v>0</v>
      </c>
      <c r="M1045" s="385">
        <f t="shared" ref="M1045:M1046" si="1109">IF(RIGHT(S1045)="U",(+H1045-G1045),0)</f>
        <v>0</v>
      </c>
      <c r="N1045" s="385">
        <f t="shared" ref="N1045:N1046" si="1110">IF(RIGHT(S1045)="C",(+H1045-G1045),0)</f>
        <v>0</v>
      </c>
      <c r="O1045" s="385">
        <f t="shared" ref="O1045:O1046" si="1111">IF(RIGHT(S1045)="D",(+H1045-G1045),0)</f>
        <v>0</v>
      </c>
      <c r="P1045" s="518"/>
      <c r="Q1045" s="518"/>
      <c r="R1045" s="518"/>
      <c r="S1045" s="396"/>
      <c r="T1045" s="394"/>
      <c r="U1045" s="518"/>
      <c r="V1045" s="389"/>
      <c r="W1045" s="380"/>
      <c r="X1045" s="379"/>
      <c r="Y1045" s="390"/>
      <c r="Z1045" s="389"/>
      <c r="AA1045" s="389"/>
      <c r="AF1045" s="333"/>
      <c r="AG1045" s="333"/>
      <c r="AH1045" s="333"/>
      <c r="AI1045" s="333"/>
      <c r="AJ1045" s="333"/>
      <c r="AK1045" s="333"/>
      <c r="AL1045" s="333"/>
      <c r="AM1045" s="333"/>
      <c r="AN1045" s="333"/>
      <c r="AO1045" s="333"/>
      <c r="AP1045" s="333"/>
      <c r="AQ1045" s="333"/>
      <c r="AR1045" s="333"/>
    </row>
    <row r="1046" spans="1:44" ht="30" customHeight="1">
      <c r="A1046" s="369"/>
      <c r="B1046" s="372"/>
      <c r="C1046" s="506"/>
      <c r="D1046" s="380"/>
      <c r="E1046" s="380"/>
      <c r="F1046" s="381"/>
      <c r="G1046" s="392"/>
      <c r="H1046" s="392"/>
      <c r="I1046" s="507"/>
      <c r="J1046" s="507"/>
      <c r="K1046" s="507"/>
      <c r="L1046" s="385">
        <f t="shared" si="1108"/>
        <v>0</v>
      </c>
      <c r="M1046" s="385">
        <f t="shared" si="1109"/>
        <v>0</v>
      </c>
      <c r="N1046" s="385">
        <f t="shared" si="1110"/>
        <v>0</v>
      </c>
      <c r="O1046" s="385">
        <f t="shared" si="1111"/>
        <v>0</v>
      </c>
      <c r="P1046" s="518"/>
      <c r="Q1046" s="518"/>
      <c r="R1046" s="518"/>
      <c r="S1046" s="396"/>
      <c r="T1046" s="394"/>
      <c r="U1046" s="518"/>
      <c r="V1046" s="389"/>
      <c r="W1046" s="380"/>
      <c r="X1046" s="379"/>
      <c r="Y1046" s="390"/>
      <c r="Z1046" s="389"/>
      <c r="AA1046" s="389"/>
      <c r="AF1046" s="333"/>
      <c r="AG1046" s="333"/>
      <c r="AH1046" s="333"/>
      <c r="AI1046" s="333"/>
      <c r="AJ1046" s="333"/>
      <c r="AK1046" s="333"/>
      <c r="AL1046" s="333"/>
      <c r="AM1046" s="333"/>
      <c r="AN1046" s="333"/>
      <c r="AO1046" s="333"/>
      <c r="AP1046" s="333"/>
      <c r="AQ1046" s="333"/>
      <c r="AR1046" s="333"/>
    </row>
    <row r="1047" spans="1:44" s="404" customFormat="1" ht="30" customHeight="1">
      <c r="A1047" s="512"/>
      <c r="B1047" s="513"/>
      <c r="C1047" s="514" t="s">
        <v>52</v>
      </c>
      <c r="D1047" s="513"/>
      <c r="E1047" s="380"/>
      <c r="F1047" s="381" t="s">
        <v>48</v>
      </c>
      <c r="G1047" s="413"/>
      <c r="H1047" s="413"/>
      <c r="I1047" s="381" t="s">
        <v>48</v>
      </c>
      <c r="J1047" s="381" t="s">
        <v>48</v>
      </c>
      <c r="K1047" s="384"/>
      <c r="L1047" s="385">
        <f>SUM(L1044:L1046)</f>
        <v>0</v>
      </c>
      <c r="M1047" s="385">
        <f t="shared" ref="M1047:O1047" si="1112">SUM(M1044:M1046)</f>
        <v>0</v>
      </c>
      <c r="N1047" s="385">
        <f t="shared" si="1112"/>
        <v>0</v>
      </c>
      <c r="O1047" s="385">
        <f t="shared" si="1112"/>
        <v>0</v>
      </c>
      <c r="P1047" s="381"/>
      <c r="Q1047" s="381"/>
      <c r="R1047" s="381"/>
      <c r="S1047" s="513"/>
      <c r="T1047" s="515"/>
      <c r="U1047" s="513"/>
      <c r="V1047" s="389">
        <f t="shared" ref="V1047" si="1113">$AB$11-((N1047*24))</f>
        <v>720</v>
      </c>
      <c r="W1047" s="380">
        <v>125</v>
      </c>
      <c r="X1047" s="379"/>
      <c r="Y1047" s="390">
        <f t="shared" ref="Y1047" si="1114">W1047</f>
        <v>125</v>
      </c>
      <c r="Z1047" s="389">
        <f t="shared" ref="Z1047" si="1115">(Y1047*(V1047-L1047*24))/V1047</f>
        <v>125</v>
      </c>
      <c r="AA1047" s="389">
        <f t="shared" ref="AA1047" si="1116">(Z1047/Y1047)*100</f>
        <v>100</v>
      </c>
      <c r="AB1047" s="403"/>
    </row>
    <row r="1048" spans="1:44" s="404" customFormat="1" ht="30" customHeight="1">
      <c r="A1048" s="369">
        <v>20</v>
      </c>
      <c r="B1048" s="372" t="s">
        <v>457</v>
      </c>
      <c r="C1048" s="506" t="s">
        <v>458</v>
      </c>
      <c r="D1048" s="380">
        <v>125</v>
      </c>
      <c r="E1048" s="380" t="s">
        <v>534</v>
      </c>
      <c r="F1048" s="381" t="s">
        <v>48</v>
      </c>
      <c r="G1048" s="463"/>
      <c r="H1048" s="463"/>
      <c r="I1048" s="507"/>
      <c r="J1048" s="507"/>
      <c r="K1048" s="507"/>
      <c r="L1048" s="385">
        <f>IF(RIGHT(S1048)="T",(+H1048-G1048),0)</f>
        <v>0</v>
      </c>
      <c r="M1048" s="385">
        <f>IF(RIGHT(S1048)="U",(+H1048-G1048),0)</f>
        <v>0</v>
      </c>
      <c r="N1048" s="385">
        <f>IF(RIGHT(S1048)="C",(+H1048-G1048),0)</f>
        <v>0</v>
      </c>
      <c r="O1048" s="385">
        <f>IF(RIGHT(S1048)="D",(+H1048-G1048),0)</f>
        <v>0</v>
      </c>
      <c r="P1048" s="518"/>
      <c r="Q1048" s="518"/>
      <c r="R1048" s="518"/>
      <c r="S1048" s="559"/>
      <c r="T1048" s="464"/>
      <c r="U1048" s="518"/>
      <c r="V1048" s="389"/>
      <c r="W1048" s="380"/>
      <c r="X1048" s="379"/>
      <c r="Y1048" s="390"/>
      <c r="Z1048" s="389"/>
      <c r="AA1048" s="389"/>
      <c r="AB1048" s="403"/>
    </row>
    <row r="1049" spans="1:44" s="404" customFormat="1" ht="30" customHeight="1">
      <c r="A1049" s="369"/>
      <c r="B1049" s="372"/>
      <c r="C1049" s="506"/>
      <c r="D1049" s="380"/>
      <c r="E1049" s="380"/>
      <c r="F1049" s="381"/>
      <c r="G1049" s="392"/>
      <c r="H1049" s="392"/>
      <c r="I1049" s="507"/>
      <c r="J1049" s="507"/>
      <c r="K1049" s="507"/>
      <c r="L1049" s="385">
        <f t="shared" ref="L1049:L1050" si="1117">IF(RIGHT(S1049)="T",(+H1049-G1049),0)</f>
        <v>0</v>
      </c>
      <c r="M1049" s="385">
        <f t="shared" ref="M1049:M1050" si="1118">IF(RIGHT(S1049)="U",(+H1049-G1049),0)</f>
        <v>0</v>
      </c>
      <c r="N1049" s="385">
        <f t="shared" ref="N1049:N1050" si="1119">IF(RIGHT(S1049)="C",(+H1049-G1049),0)</f>
        <v>0</v>
      </c>
      <c r="O1049" s="385">
        <f t="shared" ref="O1049:O1050" si="1120">IF(RIGHT(S1049)="D",(+H1049-G1049),0)</f>
        <v>0</v>
      </c>
      <c r="P1049" s="518"/>
      <c r="Q1049" s="518"/>
      <c r="R1049" s="518"/>
      <c r="S1049" s="396"/>
      <c r="T1049" s="394"/>
      <c r="U1049" s="518"/>
      <c r="V1049" s="389"/>
      <c r="W1049" s="380"/>
      <c r="X1049" s="379"/>
      <c r="Y1049" s="390"/>
      <c r="Z1049" s="389"/>
      <c r="AA1049" s="389"/>
      <c r="AB1049" s="403"/>
    </row>
    <row r="1050" spans="1:44" s="404" customFormat="1" ht="30" customHeight="1">
      <c r="A1050" s="369"/>
      <c r="B1050" s="372"/>
      <c r="C1050" s="506"/>
      <c r="D1050" s="380"/>
      <c r="E1050" s="380"/>
      <c r="F1050" s="381"/>
      <c r="G1050" s="392"/>
      <c r="H1050" s="392"/>
      <c r="I1050" s="507"/>
      <c r="J1050" s="507"/>
      <c r="K1050" s="507"/>
      <c r="L1050" s="385">
        <f t="shared" si="1117"/>
        <v>0</v>
      </c>
      <c r="M1050" s="385">
        <f t="shared" si="1118"/>
        <v>0</v>
      </c>
      <c r="N1050" s="385">
        <f t="shared" si="1119"/>
        <v>0</v>
      </c>
      <c r="O1050" s="385">
        <f t="shared" si="1120"/>
        <v>0</v>
      </c>
      <c r="P1050" s="518"/>
      <c r="Q1050" s="518"/>
      <c r="R1050" s="518"/>
      <c r="S1050" s="396"/>
      <c r="T1050" s="394"/>
      <c r="U1050" s="518"/>
      <c r="V1050" s="389"/>
      <c r="W1050" s="380"/>
      <c r="X1050" s="379"/>
      <c r="Y1050" s="390"/>
      <c r="Z1050" s="389"/>
      <c r="AA1050" s="389"/>
      <c r="AB1050" s="403"/>
    </row>
    <row r="1051" spans="1:44" s="404" customFormat="1" ht="30" customHeight="1">
      <c r="A1051" s="512"/>
      <c r="B1051" s="513"/>
      <c r="C1051" s="514" t="s">
        <v>52</v>
      </c>
      <c r="D1051" s="513"/>
      <c r="E1051" s="380"/>
      <c r="F1051" s="381" t="s">
        <v>48</v>
      </c>
      <c r="G1051" s="413"/>
      <c r="H1051" s="413"/>
      <c r="I1051" s="381" t="s">
        <v>48</v>
      </c>
      <c r="J1051" s="381" t="s">
        <v>48</v>
      </c>
      <c r="K1051" s="384"/>
      <c r="L1051" s="385">
        <f>SUM(L1048:L1050)</f>
        <v>0</v>
      </c>
      <c r="M1051" s="385">
        <f t="shared" ref="M1051:O1051" si="1121">SUM(M1048:M1050)</f>
        <v>0</v>
      </c>
      <c r="N1051" s="385">
        <f t="shared" si="1121"/>
        <v>0</v>
      </c>
      <c r="O1051" s="385">
        <f t="shared" si="1121"/>
        <v>0</v>
      </c>
      <c r="P1051" s="385"/>
      <c r="Q1051" s="385"/>
      <c r="R1051" s="385"/>
      <c r="S1051" s="513"/>
      <c r="T1051" s="515"/>
      <c r="U1051" s="513"/>
      <c r="V1051" s="389">
        <f t="shared" ref="V1051" si="1122">$AB$11-((N1051*24))</f>
        <v>720</v>
      </c>
      <c r="W1051" s="380">
        <v>125</v>
      </c>
      <c r="X1051" s="379"/>
      <c r="Y1051" s="390">
        <f t="shared" ref="Y1051" si="1123">W1051</f>
        <v>125</v>
      </c>
      <c r="Z1051" s="389">
        <f t="shared" ref="Z1051" si="1124">(Y1051*(V1051-L1051*24))/V1051</f>
        <v>125</v>
      </c>
      <c r="AA1051" s="389">
        <f t="shared" ref="AA1051" si="1125">(Z1051/Y1051)*100</f>
        <v>100</v>
      </c>
      <c r="AB1051" s="403"/>
    </row>
    <row r="1052" spans="1:44" ht="30" customHeight="1">
      <c r="A1052" s="369">
        <v>21</v>
      </c>
      <c r="B1052" s="372" t="s">
        <v>379</v>
      </c>
      <c r="C1052" s="506" t="s">
        <v>380</v>
      </c>
      <c r="D1052" s="380">
        <v>80</v>
      </c>
      <c r="E1052" s="380" t="s">
        <v>534</v>
      </c>
      <c r="F1052" s="381" t="s">
        <v>48</v>
      </c>
      <c r="G1052" s="392"/>
      <c r="H1052" s="392"/>
      <c r="I1052" s="507"/>
      <c r="J1052" s="507"/>
      <c r="K1052" s="507"/>
      <c r="L1052" s="385">
        <f>IF(RIGHT(S1052)="T",(+H1052-G1052),0)</f>
        <v>0</v>
      </c>
      <c r="M1052" s="385">
        <f>IF(RIGHT(S1052)="U",(+H1052-G1052),0)</f>
        <v>0</v>
      </c>
      <c r="N1052" s="385">
        <f>IF(RIGHT(S1052)="C",(+H1052-G1052),0)</f>
        <v>0</v>
      </c>
      <c r="O1052" s="385">
        <f>IF(RIGHT(S1052)="D",(+H1052-G1052),0)</f>
        <v>0</v>
      </c>
      <c r="P1052" s="518"/>
      <c r="Q1052" s="518"/>
      <c r="R1052" s="518"/>
      <c r="S1052" s="396"/>
      <c r="T1052" s="394"/>
      <c r="U1052" s="518"/>
      <c r="V1052" s="389"/>
      <c r="W1052" s="380"/>
      <c r="X1052" s="379"/>
      <c r="Y1052" s="390"/>
      <c r="Z1052" s="389"/>
      <c r="AA1052" s="389"/>
      <c r="AF1052" s="333"/>
      <c r="AG1052" s="333"/>
      <c r="AH1052" s="333"/>
      <c r="AI1052" s="333"/>
      <c r="AJ1052" s="333"/>
      <c r="AK1052" s="333"/>
      <c r="AL1052" s="333"/>
      <c r="AM1052" s="333"/>
      <c r="AN1052" s="333"/>
      <c r="AO1052" s="333"/>
      <c r="AP1052" s="333"/>
      <c r="AQ1052" s="333"/>
      <c r="AR1052" s="333"/>
    </row>
    <row r="1053" spans="1:44" ht="30" customHeight="1">
      <c r="A1053" s="369"/>
      <c r="B1053" s="372"/>
      <c r="C1053" s="506"/>
      <c r="D1053" s="380"/>
      <c r="E1053" s="380"/>
      <c r="F1053" s="381"/>
      <c r="G1053" s="392"/>
      <c r="H1053" s="392"/>
      <c r="I1053" s="507"/>
      <c r="J1053" s="507"/>
      <c r="K1053" s="507"/>
      <c r="L1053" s="385">
        <f t="shared" ref="L1053:L1056" si="1126">IF(RIGHT(S1053)="T",(+H1053-G1053),0)</f>
        <v>0</v>
      </c>
      <c r="M1053" s="385">
        <f t="shared" ref="M1053:M1056" si="1127">IF(RIGHT(S1053)="U",(+H1053-G1053),0)</f>
        <v>0</v>
      </c>
      <c r="N1053" s="385">
        <f t="shared" ref="N1053:N1056" si="1128">IF(RIGHT(S1053)="C",(+H1053-G1053),0)</f>
        <v>0</v>
      </c>
      <c r="O1053" s="385">
        <f t="shared" ref="O1053:O1056" si="1129">IF(RIGHT(S1053)="D",(+H1053-G1053),0)</f>
        <v>0</v>
      </c>
      <c r="P1053" s="518"/>
      <c r="Q1053" s="518"/>
      <c r="R1053" s="518"/>
      <c r="S1053" s="396"/>
      <c r="T1053" s="394"/>
      <c r="U1053" s="518"/>
      <c r="V1053" s="389"/>
      <c r="W1053" s="380"/>
      <c r="X1053" s="379"/>
      <c r="Y1053" s="390"/>
      <c r="Z1053" s="389"/>
      <c r="AA1053" s="389"/>
      <c r="AF1053" s="333"/>
      <c r="AG1053" s="333"/>
      <c r="AH1053" s="333"/>
      <c r="AI1053" s="333"/>
      <c r="AJ1053" s="333"/>
      <c r="AK1053" s="333"/>
      <c r="AL1053" s="333"/>
      <c r="AM1053" s="333"/>
      <c r="AN1053" s="333"/>
      <c r="AO1053" s="333"/>
      <c r="AP1053" s="333"/>
      <c r="AQ1053" s="333"/>
      <c r="AR1053" s="333"/>
    </row>
    <row r="1054" spans="1:44" ht="30" customHeight="1">
      <c r="A1054" s="369"/>
      <c r="B1054" s="372"/>
      <c r="C1054" s="506"/>
      <c r="D1054" s="380"/>
      <c r="E1054" s="380"/>
      <c r="F1054" s="381"/>
      <c r="G1054" s="428"/>
      <c r="H1054" s="428"/>
      <c r="I1054" s="507"/>
      <c r="J1054" s="507"/>
      <c r="K1054" s="507"/>
      <c r="L1054" s="385">
        <f t="shared" si="1126"/>
        <v>0</v>
      </c>
      <c r="M1054" s="385">
        <f t="shared" si="1127"/>
        <v>0</v>
      </c>
      <c r="N1054" s="385">
        <f t="shared" si="1128"/>
        <v>0</v>
      </c>
      <c r="O1054" s="385">
        <f t="shared" si="1129"/>
        <v>0</v>
      </c>
      <c r="P1054" s="518"/>
      <c r="Q1054" s="518"/>
      <c r="R1054" s="518"/>
      <c r="S1054" s="396"/>
      <c r="T1054" s="455"/>
      <c r="U1054" s="518"/>
      <c r="V1054" s="389"/>
      <c r="W1054" s="380"/>
      <c r="X1054" s="379"/>
      <c r="Y1054" s="390"/>
      <c r="Z1054" s="389"/>
      <c r="AA1054" s="389"/>
      <c r="AF1054" s="333"/>
      <c r="AG1054" s="333"/>
      <c r="AH1054" s="333"/>
      <c r="AI1054" s="333"/>
      <c r="AJ1054" s="333"/>
      <c r="AK1054" s="333"/>
      <c r="AL1054" s="333"/>
      <c r="AM1054" s="333"/>
      <c r="AN1054" s="333"/>
      <c r="AO1054" s="333"/>
      <c r="AP1054" s="333"/>
      <c r="AQ1054" s="333"/>
      <c r="AR1054" s="333"/>
    </row>
    <row r="1055" spans="1:44" ht="30" customHeight="1">
      <c r="A1055" s="369"/>
      <c r="B1055" s="372"/>
      <c r="C1055" s="506"/>
      <c r="D1055" s="380"/>
      <c r="E1055" s="380"/>
      <c r="F1055" s="381"/>
      <c r="G1055" s="428"/>
      <c r="H1055" s="428"/>
      <c r="I1055" s="507"/>
      <c r="J1055" s="507"/>
      <c r="K1055" s="507"/>
      <c r="L1055" s="385">
        <f t="shared" si="1126"/>
        <v>0</v>
      </c>
      <c r="M1055" s="385">
        <f t="shared" si="1127"/>
        <v>0</v>
      </c>
      <c r="N1055" s="385">
        <f t="shared" si="1128"/>
        <v>0</v>
      </c>
      <c r="O1055" s="385">
        <f t="shared" si="1129"/>
        <v>0</v>
      </c>
      <c r="P1055" s="518"/>
      <c r="Q1055" s="518"/>
      <c r="R1055" s="518"/>
      <c r="S1055" s="396"/>
      <c r="T1055" s="455"/>
      <c r="U1055" s="518"/>
      <c r="V1055" s="389"/>
      <c r="W1055" s="380"/>
      <c r="X1055" s="379"/>
      <c r="Y1055" s="390"/>
      <c r="Z1055" s="389"/>
      <c r="AA1055" s="389"/>
      <c r="AF1055" s="333"/>
      <c r="AG1055" s="333"/>
      <c r="AH1055" s="333"/>
      <c r="AI1055" s="333"/>
      <c r="AJ1055" s="333"/>
      <c r="AK1055" s="333"/>
      <c r="AL1055" s="333"/>
      <c r="AM1055" s="333"/>
      <c r="AN1055" s="333"/>
      <c r="AO1055" s="333"/>
      <c r="AP1055" s="333"/>
      <c r="AQ1055" s="333"/>
      <c r="AR1055" s="333"/>
    </row>
    <row r="1056" spans="1:44" ht="30" customHeight="1">
      <c r="A1056" s="369"/>
      <c r="B1056" s="372"/>
      <c r="C1056" s="506"/>
      <c r="D1056" s="380"/>
      <c r="E1056" s="380"/>
      <c r="F1056" s="381"/>
      <c r="G1056" s="395"/>
      <c r="H1056" s="395"/>
      <c r="I1056" s="507"/>
      <c r="J1056" s="507"/>
      <c r="K1056" s="507"/>
      <c r="L1056" s="385">
        <f t="shared" si="1126"/>
        <v>0</v>
      </c>
      <c r="M1056" s="385">
        <f t="shared" si="1127"/>
        <v>0</v>
      </c>
      <c r="N1056" s="385">
        <f t="shared" si="1128"/>
        <v>0</v>
      </c>
      <c r="O1056" s="385">
        <f t="shared" si="1129"/>
        <v>0</v>
      </c>
      <c r="P1056" s="518"/>
      <c r="Q1056" s="518"/>
      <c r="R1056" s="518"/>
      <c r="S1056" s="563"/>
      <c r="T1056" s="397"/>
      <c r="U1056" s="518"/>
      <c r="V1056" s="389"/>
      <c r="W1056" s="380"/>
      <c r="X1056" s="379"/>
      <c r="Y1056" s="390"/>
      <c r="Z1056" s="389"/>
      <c r="AA1056" s="389"/>
      <c r="AF1056" s="333"/>
      <c r="AG1056" s="333"/>
      <c r="AH1056" s="333"/>
      <c r="AI1056" s="333"/>
      <c r="AJ1056" s="333"/>
      <c r="AK1056" s="333"/>
      <c r="AL1056" s="333"/>
      <c r="AM1056" s="333"/>
      <c r="AN1056" s="333"/>
      <c r="AO1056" s="333"/>
      <c r="AP1056" s="333"/>
      <c r="AQ1056" s="333"/>
      <c r="AR1056" s="333"/>
    </row>
    <row r="1057" spans="1:44" ht="30" customHeight="1">
      <c r="A1057" s="512"/>
      <c r="B1057" s="513"/>
      <c r="C1057" s="514" t="s">
        <v>52</v>
      </c>
      <c r="D1057" s="513"/>
      <c r="E1057" s="380"/>
      <c r="F1057" s="381" t="s">
        <v>48</v>
      </c>
      <c r="G1057" s="401"/>
      <c r="H1057" s="401"/>
      <c r="I1057" s="381" t="s">
        <v>48</v>
      </c>
      <c r="J1057" s="381" t="s">
        <v>48</v>
      </c>
      <c r="K1057" s="384"/>
      <c r="L1057" s="385">
        <f>SUM(L1052:L1056)</f>
        <v>0</v>
      </c>
      <c r="M1057" s="385">
        <f t="shared" ref="M1057:O1057" si="1130">SUM(M1052:M1056)</f>
        <v>0</v>
      </c>
      <c r="N1057" s="385">
        <f t="shared" si="1130"/>
        <v>0</v>
      </c>
      <c r="O1057" s="385">
        <f t="shared" si="1130"/>
        <v>0</v>
      </c>
      <c r="P1057" s="381"/>
      <c r="Q1057" s="381"/>
      <c r="R1057" s="381"/>
      <c r="S1057" s="513"/>
      <c r="T1057" s="515"/>
      <c r="U1057" s="513"/>
      <c r="V1057" s="389">
        <f t="shared" ref="V1057" si="1131">$AB$11-((N1057*24))</f>
        <v>720</v>
      </c>
      <c r="W1057" s="380">
        <v>80</v>
      </c>
      <c r="X1057" s="379"/>
      <c r="Y1057" s="390">
        <f t="shared" ref="Y1057" si="1132">W1057</f>
        <v>80</v>
      </c>
      <c r="Z1057" s="389">
        <f t="shared" ref="Z1057" si="1133">(Y1057*(V1057-L1057*24))/V1057</f>
        <v>80</v>
      </c>
      <c r="AA1057" s="389">
        <f t="shared" ref="AA1057" si="1134">(Z1057/Y1057)*100</f>
        <v>100</v>
      </c>
      <c r="AF1057" s="333"/>
      <c r="AG1057" s="333"/>
      <c r="AH1057" s="333"/>
      <c r="AI1057" s="333"/>
      <c r="AJ1057" s="333"/>
      <c r="AK1057" s="333"/>
      <c r="AL1057" s="333"/>
      <c r="AM1057" s="333"/>
      <c r="AN1057" s="333"/>
      <c r="AO1057" s="333"/>
      <c r="AP1057" s="333"/>
      <c r="AQ1057" s="333"/>
      <c r="AR1057" s="333"/>
    </row>
    <row r="1058" spans="1:44" ht="30" customHeight="1">
      <c r="A1058" s="369">
        <v>22</v>
      </c>
      <c r="B1058" s="372" t="s">
        <v>381</v>
      </c>
      <c r="C1058" s="506" t="s">
        <v>382</v>
      </c>
      <c r="D1058" s="380">
        <v>125</v>
      </c>
      <c r="E1058" s="380" t="s">
        <v>534</v>
      </c>
      <c r="F1058" s="381" t="s">
        <v>48</v>
      </c>
      <c r="G1058" s="392"/>
      <c r="H1058" s="392"/>
      <c r="I1058" s="507"/>
      <c r="J1058" s="507"/>
      <c r="K1058" s="507"/>
      <c r="L1058" s="385">
        <f>IF(RIGHT(S1058)="T",(+H1058-G1058),0)</f>
        <v>0</v>
      </c>
      <c r="M1058" s="385">
        <f>IF(RIGHT(S1058)="U",(+H1058-G1058),0)</f>
        <v>0</v>
      </c>
      <c r="N1058" s="385">
        <f>IF(RIGHT(S1058)="C",(+H1058-G1058),0)</f>
        <v>0</v>
      </c>
      <c r="O1058" s="385">
        <f>IF(RIGHT(S1058)="D",(+H1058-G1058),0)</f>
        <v>0</v>
      </c>
      <c r="P1058" s="518"/>
      <c r="Q1058" s="518"/>
      <c r="R1058" s="518"/>
      <c r="S1058" s="396"/>
      <c r="T1058" s="394"/>
      <c r="U1058" s="518"/>
      <c r="V1058" s="389"/>
      <c r="W1058" s="380"/>
      <c r="X1058" s="379"/>
      <c r="Y1058" s="390"/>
      <c r="Z1058" s="389"/>
      <c r="AA1058" s="389"/>
      <c r="AF1058" s="333"/>
      <c r="AG1058" s="333"/>
      <c r="AH1058" s="333"/>
      <c r="AI1058" s="333"/>
      <c r="AJ1058" s="333"/>
      <c r="AK1058" s="333"/>
      <c r="AL1058" s="333"/>
      <c r="AM1058" s="333"/>
      <c r="AN1058" s="333"/>
      <c r="AO1058" s="333"/>
      <c r="AP1058" s="333"/>
      <c r="AQ1058" s="333"/>
      <c r="AR1058" s="333"/>
    </row>
    <row r="1059" spans="1:44" ht="30" customHeight="1">
      <c r="A1059" s="369"/>
      <c r="B1059" s="372"/>
      <c r="C1059" s="506"/>
      <c r="D1059" s="380"/>
      <c r="E1059" s="380"/>
      <c r="F1059" s="381"/>
      <c r="G1059" s="418"/>
      <c r="H1059" s="418"/>
      <c r="I1059" s="507"/>
      <c r="J1059" s="507"/>
      <c r="K1059" s="507"/>
      <c r="L1059" s="385">
        <f>IF(RIGHT(S1059)="T",(+H1059-G1059),0)</f>
        <v>0</v>
      </c>
      <c r="M1059" s="385">
        <f>IF(RIGHT(S1059)="U",(+H1059-G1059),0)</f>
        <v>0</v>
      </c>
      <c r="N1059" s="385">
        <f>IF(RIGHT(S1059)="C",(+H1059-G1059),0)</f>
        <v>0</v>
      </c>
      <c r="O1059" s="385">
        <f>IF(RIGHT(S1059)="D",(+H1059-G1059),0)</f>
        <v>0</v>
      </c>
      <c r="P1059" s="518"/>
      <c r="Q1059" s="518"/>
      <c r="R1059" s="518"/>
      <c r="S1059" s="418"/>
      <c r="T1059" s="564"/>
      <c r="U1059" s="518"/>
      <c r="V1059" s="389"/>
      <c r="W1059" s="380"/>
      <c r="X1059" s="379"/>
      <c r="Y1059" s="390"/>
      <c r="Z1059" s="389"/>
      <c r="AA1059" s="389"/>
      <c r="AF1059" s="333"/>
      <c r="AG1059" s="333"/>
      <c r="AH1059" s="333"/>
      <c r="AI1059" s="333"/>
      <c r="AJ1059" s="333"/>
      <c r="AK1059" s="333"/>
      <c r="AL1059" s="333"/>
      <c r="AM1059" s="333"/>
      <c r="AN1059" s="333"/>
      <c r="AO1059" s="333"/>
      <c r="AP1059" s="333"/>
      <c r="AQ1059" s="333"/>
      <c r="AR1059" s="333"/>
    </row>
    <row r="1060" spans="1:44" s="404" customFormat="1" ht="30" customHeight="1">
      <c r="A1060" s="512"/>
      <c r="B1060" s="513"/>
      <c r="C1060" s="514" t="s">
        <v>52</v>
      </c>
      <c r="D1060" s="513"/>
      <c r="E1060" s="380"/>
      <c r="F1060" s="381" t="s">
        <v>48</v>
      </c>
      <c r="G1060" s="401"/>
      <c r="H1060" s="401"/>
      <c r="I1060" s="381" t="s">
        <v>48</v>
      </c>
      <c r="J1060" s="381" t="s">
        <v>48</v>
      </c>
      <c r="K1060" s="384"/>
      <c r="L1060" s="385">
        <f t="shared" ref="L1060:O1060" si="1135">SUM(L1058:L1059)</f>
        <v>0</v>
      </c>
      <c r="M1060" s="385">
        <f t="shared" si="1135"/>
        <v>0</v>
      </c>
      <c r="N1060" s="385">
        <f t="shared" si="1135"/>
        <v>0</v>
      </c>
      <c r="O1060" s="385">
        <f t="shared" si="1135"/>
        <v>0</v>
      </c>
      <c r="P1060" s="385"/>
      <c r="Q1060" s="385"/>
      <c r="R1060" s="385"/>
      <c r="S1060" s="513"/>
      <c r="T1060" s="515"/>
      <c r="U1060" s="513"/>
      <c r="V1060" s="389">
        <f t="shared" ref="V1060" si="1136">$AB$11-((N1060*24))</f>
        <v>720</v>
      </c>
      <c r="W1060" s="380">
        <v>125</v>
      </c>
      <c r="X1060" s="379"/>
      <c r="Y1060" s="390">
        <f t="shared" ref="Y1060" si="1137">W1060</f>
        <v>125</v>
      </c>
      <c r="Z1060" s="389">
        <f t="shared" ref="Z1060" si="1138">(Y1060*(V1060-L1060*24))/V1060</f>
        <v>125</v>
      </c>
      <c r="AA1060" s="389">
        <f t="shared" ref="AA1060" si="1139">(Z1060/Y1060)*100</f>
        <v>100</v>
      </c>
      <c r="AB1060" s="403"/>
    </row>
    <row r="1061" spans="1:44" ht="30" customHeight="1">
      <c r="A1061" s="369">
        <v>23</v>
      </c>
      <c r="B1061" s="372" t="s">
        <v>383</v>
      </c>
      <c r="C1061" s="506" t="s">
        <v>384</v>
      </c>
      <c r="D1061" s="380">
        <v>125</v>
      </c>
      <c r="E1061" s="380" t="s">
        <v>534</v>
      </c>
      <c r="F1061" s="381" t="s">
        <v>48</v>
      </c>
      <c r="G1061" s="569"/>
      <c r="H1061" s="569"/>
      <c r="I1061" s="507"/>
      <c r="J1061" s="507"/>
      <c r="K1061" s="507"/>
      <c r="L1061" s="385">
        <f>IF(RIGHT(S1061)="T",(+H1061-G1061),0)</f>
        <v>0</v>
      </c>
      <c r="M1061" s="385">
        <f>IF(RIGHT(S1061)="U",(+H1061-G1061),0)</f>
        <v>0</v>
      </c>
      <c r="N1061" s="385">
        <f>IF(RIGHT(S1061)="C",(+H1061-G1061),0)</f>
        <v>0</v>
      </c>
      <c r="O1061" s="385">
        <f>IF(RIGHT(S1061)="D",(+H1061-G1061),0)</f>
        <v>0</v>
      </c>
      <c r="P1061" s="518"/>
      <c r="Q1061" s="518"/>
      <c r="R1061" s="518"/>
      <c r="S1061" s="433"/>
      <c r="T1061" s="570"/>
      <c r="U1061" s="518"/>
      <c r="V1061" s="389">
        <f>$AB$11-((N1061*24))</f>
        <v>720</v>
      </c>
      <c r="W1061" s="380">
        <v>125</v>
      </c>
      <c r="X1061" s="379"/>
      <c r="Y1061" s="390">
        <f t="shared" si="1014"/>
        <v>125</v>
      </c>
      <c r="Z1061" s="389">
        <f t="shared" si="1103"/>
        <v>125</v>
      </c>
      <c r="AA1061" s="389">
        <f t="shared" si="1016"/>
        <v>100</v>
      </c>
      <c r="AF1061" s="333"/>
      <c r="AG1061" s="333"/>
      <c r="AH1061" s="333"/>
      <c r="AI1061" s="333"/>
      <c r="AJ1061" s="333"/>
      <c r="AK1061" s="333"/>
      <c r="AL1061" s="333"/>
      <c r="AM1061" s="333"/>
      <c r="AN1061" s="333"/>
      <c r="AO1061" s="333"/>
      <c r="AP1061" s="333"/>
      <c r="AQ1061" s="333"/>
      <c r="AR1061" s="333"/>
    </row>
    <row r="1062" spans="1:44" ht="30" customHeight="1">
      <c r="A1062" s="369"/>
      <c r="B1062" s="372"/>
      <c r="C1062" s="506" t="s">
        <v>52</v>
      </c>
      <c r="D1062" s="380"/>
      <c r="E1062" s="380"/>
      <c r="F1062" s="381" t="s">
        <v>48</v>
      </c>
      <c r="G1062" s="324"/>
      <c r="H1062" s="324"/>
      <c r="I1062" s="507" t="s">
        <v>48</v>
      </c>
      <c r="J1062" s="507" t="s">
        <v>48</v>
      </c>
      <c r="K1062" s="507" t="s">
        <v>48</v>
      </c>
      <c r="L1062" s="385">
        <f>SUM(L1061:L1061)</f>
        <v>0</v>
      </c>
      <c r="M1062" s="385">
        <f>SUM(M1061:M1061)</f>
        <v>0</v>
      </c>
      <c r="N1062" s="385">
        <f>SUM(N1061:N1061)</f>
        <v>0</v>
      </c>
      <c r="O1062" s="385">
        <f>SUM(O1061:O1061)</f>
        <v>0</v>
      </c>
      <c r="P1062" s="518"/>
      <c r="Q1062" s="518"/>
      <c r="R1062" s="518"/>
      <c r="S1062" s="518"/>
      <c r="T1062" s="536"/>
      <c r="U1062" s="518"/>
      <c r="V1062" s="389">
        <f>$AB$11-((N1062*24))</f>
        <v>720</v>
      </c>
      <c r="W1062" s="380">
        <v>125</v>
      </c>
      <c r="X1062" s="379"/>
      <c r="Y1062" s="390">
        <f>W1062</f>
        <v>125</v>
      </c>
      <c r="Z1062" s="389">
        <f>(Y1062*(V1062-L1062*24))/V1062</f>
        <v>125</v>
      </c>
      <c r="AA1062" s="389">
        <f>(Z1062/Y1062)*100</f>
        <v>100</v>
      </c>
      <c r="AF1062" s="333"/>
      <c r="AG1062" s="333"/>
      <c r="AH1062" s="333"/>
      <c r="AI1062" s="333"/>
      <c r="AJ1062" s="333"/>
      <c r="AK1062" s="333"/>
      <c r="AL1062" s="333"/>
      <c r="AM1062" s="333"/>
      <c r="AN1062" s="333"/>
      <c r="AO1062" s="333"/>
      <c r="AP1062" s="333"/>
      <c r="AQ1062" s="333"/>
      <c r="AR1062" s="333"/>
    </row>
    <row r="1063" spans="1:44" ht="30" customHeight="1">
      <c r="A1063" s="369">
        <v>24</v>
      </c>
      <c r="B1063" s="372" t="s">
        <v>385</v>
      </c>
      <c r="C1063" s="506" t="s">
        <v>386</v>
      </c>
      <c r="D1063" s="380">
        <v>240</v>
      </c>
      <c r="E1063" s="380" t="s">
        <v>534</v>
      </c>
      <c r="F1063" s="381" t="s">
        <v>48</v>
      </c>
      <c r="G1063" s="392"/>
      <c r="H1063" s="392"/>
      <c r="I1063" s="507"/>
      <c r="J1063" s="507"/>
      <c r="K1063" s="507"/>
      <c r="L1063" s="385">
        <f>IF(RIGHT(S1063)="T",(+H1063-G1063),0)</f>
        <v>0</v>
      </c>
      <c r="M1063" s="385">
        <f>IF(RIGHT(S1063)="U",(+H1063-G1063),0)</f>
        <v>0</v>
      </c>
      <c r="N1063" s="385">
        <f>IF(RIGHT(S1063)="C",(+H1063-G1063),0)</f>
        <v>0</v>
      </c>
      <c r="O1063" s="385">
        <f>IF(RIGHT(S1063)="D",(+H1063-G1063),0)</f>
        <v>0</v>
      </c>
      <c r="P1063" s="518"/>
      <c r="Q1063" s="518"/>
      <c r="R1063" s="518"/>
      <c r="S1063" s="396"/>
      <c r="T1063" s="394"/>
      <c r="U1063" s="518"/>
      <c r="V1063" s="389"/>
      <c r="W1063" s="380"/>
      <c r="X1063" s="379"/>
      <c r="Y1063" s="390"/>
      <c r="Z1063" s="389"/>
      <c r="AA1063" s="389"/>
      <c r="AF1063" s="333"/>
      <c r="AG1063" s="333"/>
      <c r="AH1063" s="333"/>
      <c r="AI1063" s="333"/>
      <c r="AJ1063" s="333"/>
      <c r="AK1063" s="333"/>
      <c r="AL1063" s="333"/>
      <c r="AM1063" s="333"/>
      <c r="AN1063" s="333"/>
      <c r="AO1063" s="333"/>
      <c r="AP1063" s="333"/>
      <c r="AQ1063" s="333"/>
      <c r="AR1063" s="333"/>
    </row>
    <row r="1064" spans="1:44" ht="30" customHeight="1">
      <c r="A1064" s="369"/>
      <c r="B1064" s="372"/>
      <c r="C1064" s="506"/>
      <c r="D1064" s="380"/>
      <c r="E1064" s="380"/>
      <c r="F1064" s="381"/>
      <c r="G1064" s="392"/>
      <c r="H1064" s="392"/>
      <c r="I1064" s="507"/>
      <c r="J1064" s="507"/>
      <c r="K1064" s="507"/>
      <c r="L1064" s="385">
        <f t="shared" ref="L1064" si="1140">IF(RIGHT(S1064)="T",(+H1064-G1064),0)</f>
        <v>0</v>
      </c>
      <c r="M1064" s="385">
        <f t="shared" ref="M1064" si="1141">IF(RIGHT(S1064)="U",(+H1064-G1064),0)</f>
        <v>0</v>
      </c>
      <c r="N1064" s="385">
        <f t="shared" ref="N1064" si="1142">IF(RIGHT(S1064)="C",(+H1064-G1064),0)</f>
        <v>0</v>
      </c>
      <c r="O1064" s="385">
        <f t="shared" ref="O1064" si="1143">IF(RIGHT(S1064)="D",(+H1064-G1064),0)</f>
        <v>0</v>
      </c>
      <c r="P1064" s="518"/>
      <c r="Q1064" s="518"/>
      <c r="R1064" s="518"/>
      <c r="S1064" s="396"/>
      <c r="T1064" s="394"/>
      <c r="U1064" s="518"/>
      <c r="V1064" s="389"/>
      <c r="W1064" s="380"/>
      <c r="X1064" s="379"/>
      <c r="Y1064" s="390"/>
      <c r="Z1064" s="389"/>
      <c r="AA1064" s="389"/>
      <c r="AF1064" s="333"/>
      <c r="AG1064" s="333"/>
      <c r="AH1064" s="333"/>
      <c r="AI1064" s="333"/>
      <c r="AJ1064" s="333"/>
      <c r="AK1064" s="333"/>
      <c r="AL1064" s="333"/>
      <c r="AM1064" s="333"/>
      <c r="AN1064" s="333"/>
      <c r="AO1064" s="333"/>
      <c r="AP1064" s="333"/>
      <c r="AQ1064" s="333"/>
      <c r="AR1064" s="333"/>
    </row>
    <row r="1065" spans="1:44" ht="30" customHeight="1">
      <c r="A1065" s="369"/>
      <c r="B1065" s="372"/>
      <c r="C1065" s="506"/>
      <c r="D1065" s="380"/>
      <c r="E1065" s="380"/>
      <c r="F1065" s="381"/>
      <c r="G1065" s="392"/>
      <c r="H1065" s="392"/>
      <c r="I1065" s="507"/>
      <c r="J1065" s="507"/>
      <c r="K1065" s="507"/>
      <c r="L1065" s="385">
        <f t="shared" ref="L1065:L1067" si="1144">IF(RIGHT(S1065)="T",(+H1065-G1065),0)</f>
        <v>0</v>
      </c>
      <c r="M1065" s="385">
        <f t="shared" ref="M1065:M1067" si="1145">IF(RIGHT(S1065)="U",(+H1065-G1065),0)</f>
        <v>0</v>
      </c>
      <c r="N1065" s="385">
        <f t="shared" ref="N1065:N1067" si="1146">IF(RIGHT(S1065)="C",(+H1065-G1065),0)</f>
        <v>0</v>
      </c>
      <c r="O1065" s="385">
        <f t="shared" ref="O1065:O1067" si="1147">IF(RIGHT(S1065)="D",(+H1065-G1065),0)</f>
        <v>0</v>
      </c>
      <c r="P1065" s="518"/>
      <c r="Q1065" s="518"/>
      <c r="R1065" s="518"/>
      <c r="S1065" s="396"/>
      <c r="T1065" s="394"/>
      <c r="U1065" s="518"/>
      <c r="V1065" s="389"/>
      <c r="W1065" s="380"/>
      <c r="X1065" s="379"/>
      <c r="Y1065" s="390"/>
      <c r="Z1065" s="389"/>
      <c r="AA1065" s="389"/>
      <c r="AF1065" s="333"/>
      <c r="AG1065" s="333"/>
      <c r="AH1065" s="333"/>
      <c r="AI1065" s="333"/>
      <c r="AJ1065" s="333"/>
      <c r="AK1065" s="333"/>
      <c r="AL1065" s="333"/>
      <c r="AM1065" s="333"/>
      <c r="AN1065" s="333"/>
      <c r="AO1065" s="333"/>
      <c r="AP1065" s="333"/>
      <c r="AQ1065" s="333"/>
      <c r="AR1065" s="333"/>
    </row>
    <row r="1066" spans="1:44" ht="30" customHeight="1">
      <c r="A1066" s="369"/>
      <c r="B1066" s="372"/>
      <c r="C1066" s="506"/>
      <c r="D1066" s="380"/>
      <c r="E1066" s="380"/>
      <c r="F1066" s="381"/>
      <c r="G1066" s="428"/>
      <c r="H1066" s="428"/>
      <c r="I1066" s="507"/>
      <c r="J1066" s="507"/>
      <c r="K1066" s="507"/>
      <c r="L1066" s="385">
        <f t="shared" si="1144"/>
        <v>0</v>
      </c>
      <c r="M1066" s="385">
        <f t="shared" si="1145"/>
        <v>0</v>
      </c>
      <c r="N1066" s="385">
        <f t="shared" si="1146"/>
        <v>0</v>
      </c>
      <c r="O1066" s="385">
        <f t="shared" si="1147"/>
        <v>0</v>
      </c>
      <c r="P1066" s="518"/>
      <c r="Q1066" s="518"/>
      <c r="R1066" s="518"/>
      <c r="S1066" s="396"/>
      <c r="T1066" s="455"/>
      <c r="U1066" s="518"/>
      <c r="V1066" s="389"/>
      <c r="W1066" s="380"/>
      <c r="X1066" s="379"/>
      <c r="Y1066" s="390"/>
      <c r="Z1066" s="389"/>
      <c r="AA1066" s="389"/>
      <c r="AF1066" s="333"/>
      <c r="AG1066" s="333"/>
      <c r="AH1066" s="333"/>
      <c r="AI1066" s="333"/>
      <c r="AJ1066" s="333"/>
      <c r="AK1066" s="333"/>
      <c r="AL1066" s="333"/>
      <c r="AM1066" s="333"/>
      <c r="AN1066" s="333"/>
      <c r="AO1066" s="333"/>
      <c r="AP1066" s="333"/>
      <c r="AQ1066" s="333"/>
      <c r="AR1066" s="333"/>
    </row>
    <row r="1067" spans="1:44" ht="30" customHeight="1">
      <c r="A1067" s="512"/>
      <c r="B1067" s="513"/>
      <c r="C1067" s="514" t="s">
        <v>52</v>
      </c>
      <c r="D1067" s="513"/>
      <c r="E1067" s="380"/>
      <c r="F1067" s="381" t="s">
        <v>48</v>
      </c>
      <c r="G1067" s="444"/>
      <c r="H1067" s="444"/>
      <c r="I1067" s="381" t="s">
        <v>48</v>
      </c>
      <c r="J1067" s="381" t="s">
        <v>48</v>
      </c>
      <c r="K1067" s="384"/>
      <c r="L1067" s="385">
        <f t="shared" si="1144"/>
        <v>0</v>
      </c>
      <c r="M1067" s="385">
        <f t="shared" si="1145"/>
        <v>0</v>
      </c>
      <c r="N1067" s="385">
        <f t="shared" si="1146"/>
        <v>0</v>
      </c>
      <c r="O1067" s="385">
        <f t="shared" si="1147"/>
        <v>0</v>
      </c>
      <c r="P1067" s="381"/>
      <c r="Q1067" s="381"/>
      <c r="R1067" s="381"/>
      <c r="S1067" s="513"/>
      <c r="T1067" s="515"/>
      <c r="U1067" s="518"/>
      <c r="V1067" s="389">
        <f t="shared" ref="V1067" si="1148">$AB$11-((N1067*24))</f>
        <v>720</v>
      </c>
      <c r="W1067" s="380">
        <v>240</v>
      </c>
      <c r="X1067" s="379"/>
      <c r="Y1067" s="390">
        <f t="shared" ref="Y1067" si="1149">W1067</f>
        <v>240</v>
      </c>
      <c r="Z1067" s="389">
        <f t="shared" ref="Z1067" si="1150">(Y1067*(V1067-L1067*24))/V1067</f>
        <v>240</v>
      </c>
      <c r="AA1067" s="389">
        <f t="shared" ref="AA1067" si="1151">(Z1067/Y1067)*100</f>
        <v>100</v>
      </c>
      <c r="AF1067" s="333"/>
      <c r="AG1067" s="333"/>
      <c r="AH1067" s="333"/>
      <c r="AI1067" s="333"/>
      <c r="AJ1067" s="333"/>
      <c r="AK1067" s="333"/>
      <c r="AL1067" s="333"/>
      <c r="AM1067" s="333"/>
      <c r="AN1067" s="333"/>
      <c r="AO1067" s="333"/>
      <c r="AP1067" s="333"/>
      <c r="AQ1067" s="333"/>
      <c r="AR1067" s="333"/>
    </row>
    <row r="1068" spans="1:44" ht="30" customHeight="1">
      <c r="A1068" s="369">
        <v>25</v>
      </c>
      <c r="B1068" s="372" t="s">
        <v>387</v>
      </c>
      <c r="C1068" s="506" t="s">
        <v>388</v>
      </c>
      <c r="D1068" s="380">
        <v>125</v>
      </c>
      <c r="E1068" s="380" t="s">
        <v>534</v>
      </c>
      <c r="F1068" s="381" t="s">
        <v>48</v>
      </c>
      <c r="G1068" s="395"/>
      <c r="H1068" s="395"/>
      <c r="I1068" s="507"/>
      <c r="J1068" s="507"/>
      <c r="K1068" s="507"/>
      <c r="L1068" s="385">
        <f>IF(RIGHT(S1068)="T",(+H1068-G1068),0)</f>
        <v>0</v>
      </c>
      <c r="M1068" s="385">
        <f>IF(RIGHT(S1068)="U",(+H1068-G1068),0)</f>
        <v>0</v>
      </c>
      <c r="N1068" s="385">
        <f>IF(RIGHT(S1068)="C",(+H1068-G1068),0)</f>
        <v>0</v>
      </c>
      <c r="O1068" s="385">
        <f>IF(RIGHT(S1068)="D",(+H1068-G1068),0)</f>
        <v>0</v>
      </c>
      <c r="P1068" s="518"/>
      <c r="Q1068" s="518"/>
      <c r="R1068" s="518"/>
      <c r="S1068" s="563"/>
      <c r="T1068" s="397"/>
      <c r="U1068" s="518"/>
      <c r="V1068" s="389"/>
      <c r="W1068" s="380"/>
      <c r="X1068" s="379"/>
      <c r="Y1068" s="390"/>
      <c r="Z1068" s="389"/>
      <c r="AA1068" s="389"/>
      <c r="AF1068" s="333"/>
      <c r="AG1068" s="333"/>
      <c r="AH1068" s="333"/>
      <c r="AI1068" s="333"/>
      <c r="AJ1068" s="333"/>
      <c r="AK1068" s="333"/>
      <c r="AL1068" s="333"/>
      <c r="AM1068" s="333"/>
      <c r="AN1068" s="333"/>
      <c r="AO1068" s="333"/>
      <c r="AP1068" s="333"/>
      <c r="AQ1068" s="333"/>
      <c r="AR1068" s="333"/>
    </row>
    <row r="1069" spans="1:44" ht="30" customHeight="1">
      <c r="A1069" s="369"/>
      <c r="B1069" s="372"/>
      <c r="C1069" s="506"/>
      <c r="D1069" s="380"/>
      <c r="E1069" s="380"/>
      <c r="F1069" s="381"/>
      <c r="G1069" s="395"/>
      <c r="H1069" s="395"/>
      <c r="I1069" s="507"/>
      <c r="J1069" s="507"/>
      <c r="K1069" s="507"/>
      <c r="L1069" s="385">
        <f>IF(RIGHT(S1069)="T",(+H1069-G1069),0)</f>
        <v>0</v>
      </c>
      <c r="M1069" s="385">
        <f>IF(RIGHT(S1069)="U",(+H1069-G1069),0)</f>
        <v>0</v>
      </c>
      <c r="N1069" s="385">
        <f>IF(RIGHT(S1069)="C",(+H1069-G1069),0)</f>
        <v>0</v>
      </c>
      <c r="O1069" s="385">
        <f>IF(RIGHT(S1069)="D",(+H1069-G1069),0)</f>
        <v>0</v>
      </c>
      <c r="P1069" s="518"/>
      <c r="Q1069" s="518"/>
      <c r="R1069" s="518"/>
      <c r="S1069" s="563"/>
      <c r="T1069" s="397"/>
      <c r="U1069" s="518"/>
      <c r="V1069" s="389"/>
      <c r="W1069" s="380"/>
      <c r="X1069" s="379"/>
      <c r="Y1069" s="390"/>
      <c r="Z1069" s="389"/>
      <c r="AA1069" s="389"/>
      <c r="AF1069" s="333"/>
      <c r="AG1069" s="333"/>
      <c r="AH1069" s="333"/>
      <c r="AI1069" s="333"/>
      <c r="AJ1069" s="333"/>
      <c r="AK1069" s="333"/>
      <c r="AL1069" s="333"/>
      <c r="AM1069" s="333"/>
      <c r="AN1069" s="333"/>
      <c r="AO1069" s="333"/>
      <c r="AP1069" s="333"/>
      <c r="AQ1069" s="333"/>
      <c r="AR1069" s="333"/>
    </row>
    <row r="1070" spans="1:44" ht="30" customHeight="1">
      <c r="A1070" s="512"/>
      <c r="B1070" s="513"/>
      <c r="C1070" s="514" t="s">
        <v>52</v>
      </c>
      <c r="D1070" s="513"/>
      <c r="E1070" s="380"/>
      <c r="F1070" s="381" t="s">
        <v>48</v>
      </c>
      <c r="G1070" s="444"/>
      <c r="H1070" s="444"/>
      <c r="I1070" s="381" t="s">
        <v>48</v>
      </c>
      <c r="J1070" s="381" t="s">
        <v>48</v>
      </c>
      <c r="K1070" s="384"/>
      <c r="L1070" s="385">
        <f>SUM(L1068:L1069)</f>
        <v>0</v>
      </c>
      <c r="M1070" s="385">
        <f t="shared" ref="M1070:O1070" si="1152">SUM(M1068:M1069)</f>
        <v>0</v>
      </c>
      <c r="N1070" s="385">
        <f t="shared" si="1152"/>
        <v>0</v>
      </c>
      <c r="O1070" s="385">
        <f t="shared" si="1152"/>
        <v>0</v>
      </c>
      <c r="P1070" s="381"/>
      <c r="Q1070" s="381"/>
      <c r="R1070" s="381"/>
      <c r="S1070" s="513"/>
      <c r="T1070" s="515"/>
      <c r="U1070" s="518"/>
      <c r="V1070" s="389">
        <f t="shared" ref="V1070" si="1153">$AB$11-((N1070*24))</f>
        <v>720</v>
      </c>
      <c r="W1070" s="380">
        <v>125</v>
      </c>
      <c r="X1070" s="379"/>
      <c r="Y1070" s="390">
        <f t="shared" ref="Y1070" si="1154">W1070</f>
        <v>125</v>
      </c>
      <c r="Z1070" s="389">
        <f t="shared" ref="Z1070" si="1155">(Y1070*(V1070-L1070*24))/V1070</f>
        <v>125</v>
      </c>
      <c r="AA1070" s="389">
        <f t="shared" ref="AA1070" si="1156">(Z1070/Y1070)*100</f>
        <v>100</v>
      </c>
      <c r="AF1070" s="333"/>
      <c r="AG1070" s="333"/>
      <c r="AH1070" s="333"/>
      <c r="AI1070" s="333"/>
      <c r="AJ1070" s="333"/>
      <c r="AK1070" s="333"/>
      <c r="AL1070" s="333"/>
      <c r="AM1070" s="333"/>
      <c r="AN1070" s="333"/>
      <c r="AO1070" s="333"/>
      <c r="AP1070" s="333"/>
      <c r="AQ1070" s="333"/>
      <c r="AR1070" s="333"/>
    </row>
    <row r="1071" spans="1:44" s="404" customFormat="1" ht="30" customHeight="1">
      <c r="A1071" s="369">
        <v>26</v>
      </c>
      <c r="B1071" s="372" t="s">
        <v>460</v>
      </c>
      <c r="C1071" s="506" t="s">
        <v>492</v>
      </c>
      <c r="D1071" s="380">
        <v>125</v>
      </c>
      <c r="E1071" s="380" t="s">
        <v>534</v>
      </c>
      <c r="F1071" s="381" t="s">
        <v>48</v>
      </c>
      <c r="G1071" s="392"/>
      <c r="H1071" s="392"/>
      <c r="I1071" s="507"/>
      <c r="J1071" s="507"/>
      <c r="K1071" s="507"/>
      <c r="L1071" s="385">
        <f>IF(RIGHT(S1071)="T",(+H1071-G1071),0)</f>
        <v>0</v>
      </c>
      <c r="M1071" s="385">
        <f>IF(RIGHT(S1071)="U",(+H1071-G1071),0)</f>
        <v>0</v>
      </c>
      <c r="N1071" s="385">
        <f>IF(RIGHT(S1071)="C",(+H1071-G1071),0)</f>
        <v>0</v>
      </c>
      <c r="O1071" s="385">
        <f>IF(RIGHT(S1071)="D",(+H1071-G1071),0)</f>
        <v>0</v>
      </c>
      <c r="P1071" s="518"/>
      <c r="Q1071" s="518"/>
      <c r="R1071" s="518"/>
      <c r="S1071" s="396"/>
      <c r="T1071" s="394"/>
      <c r="U1071" s="518"/>
      <c r="V1071" s="389"/>
      <c r="W1071" s="380"/>
      <c r="X1071" s="379"/>
      <c r="Y1071" s="390"/>
      <c r="Z1071" s="389"/>
      <c r="AA1071" s="389"/>
      <c r="AB1071" s="403"/>
    </row>
    <row r="1072" spans="1:44" s="404" customFormat="1" ht="30" customHeight="1">
      <c r="A1072" s="369"/>
      <c r="B1072" s="372"/>
      <c r="C1072" s="506"/>
      <c r="D1072" s="380"/>
      <c r="E1072" s="380"/>
      <c r="F1072" s="381" t="s">
        <v>48</v>
      </c>
      <c r="G1072" s="449"/>
      <c r="H1072" s="449"/>
      <c r="I1072" s="507"/>
      <c r="J1072" s="507"/>
      <c r="K1072" s="507"/>
      <c r="L1072" s="385">
        <f>IF(RIGHT(S1072)="T",(+H1072-G1072),0)</f>
        <v>0</v>
      </c>
      <c r="M1072" s="385">
        <f>IF(RIGHT(S1072)="U",(+H1072-G1072),0)</f>
        <v>0</v>
      </c>
      <c r="N1072" s="385">
        <f>IF(RIGHT(S1072)="C",(+H1072-G1072),0)</f>
        <v>0</v>
      </c>
      <c r="O1072" s="385">
        <f>IF(RIGHT(S1072)="D",(+H1072-G1072),0)</f>
        <v>0</v>
      </c>
      <c r="P1072" s="518"/>
      <c r="Q1072" s="518"/>
      <c r="R1072" s="518"/>
      <c r="S1072" s="567"/>
      <c r="T1072" s="565"/>
      <c r="U1072" s="518"/>
      <c r="V1072" s="389"/>
      <c r="W1072" s="380"/>
      <c r="X1072" s="379"/>
      <c r="Y1072" s="390"/>
      <c r="Z1072" s="389"/>
      <c r="AA1072" s="389"/>
      <c r="AB1072" s="403"/>
    </row>
    <row r="1073" spans="1:44" s="404" customFormat="1" ht="30" customHeight="1">
      <c r="A1073" s="399"/>
      <c r="B1073" s="513"/>
      <c r="C1073" s="514" t="s">
        <v>52</v>
      </c>
      <c r="D1073" s="513"/>
      <c r="E1073" s="380"/>
      <c r="F1073" s="381" t="s">
        <v>48</v>
      </c>
      <c r="G1073" s="401"/>
      <c r="H1073" s="401"/>
      <c r="I1073" s="381" t="s">
        <v>48</v>
      </c>
      <c r="J1073" s="381" t="s">
        <v>48</v>
      </c>
      <c r="K1073" s="381" t="s">
        <v>48</v>
      </c>
      <c r="L1073" s="385">
        <f>SUM(L1071:L1072)</f>
        <v>0</v>
      </c>
      <c r="M1073" s="385">
        <f>SUM(M1071:M1072)</f>
        <v>0</v>
      </c>
      <c r="N1073" s="385">
        <f>SUM(N1071:N1072)</f>
        <v>0</v>
      </c>
      <c r="O1073" s="385">
        <f>SUM(O1071:O1072)</f>
        <v>0</v>
      </c>
      <c r="P1073" s="381"/>
      <c r="Q1073" s="381"/>
      <c r="R1073" s="381"/>
      <c r="S1073" s="513"/>
      <c r="T1073" s="515"/>
      <c r="U1073" s="513"/>
      <c r="V1073" s="389">
        <f t="shared" ref="V1073" si="1157">$AB$11-((N1073*24))</f>
        <v>720</v>
      </c>
      <c r="W1073" s="380">
        <v>125</v>
      </c>
      <c r="X1073" s="379"/>
      <c r="Y1073" s="390">
        <f t="shared" ref="Y1073" si="1158">W1073</f>
        <v>125</v>
      </c>
      <c r="Z1073" s="389">
        <f t="shared" ref="Z1073" si="1159">(Y1073*(V1073-L1073*24))/V1073</f>
        <v>125</v>
      </c>
      <c r="AA1073" s="389">
        <f t="shared" ref="AA1073" si="1160">(Z1073/Y1073)*100</f>
        <v>100</v>
      </c>
      <c r="AB1073" s="403"/>
    </row>
    <row r="1074" spans="1:44" ht="30" customHeight="1">
      <c r="A1074" s="369">
        <v>27</v>
      </c>
      <c r="B1074" s="372" t="s">
        <v>390</v>
      </c>
      <c r="C1074" s="506" t="s">
        <v>391</v>
      </c>
      <c r="D1074" s="380">
        <v>80</v>
      </c>
      <c r="E1074" s="380" t="s">
        <v>534</v>
      </c>
      <c r="F1074" s="381" t="s">
        <v>48</v>
      </c>
      <c r="G1074" s="449"/>
      <c r="H1074" s="449"/>
      <c r="I1074" s="507"/>
      <c r="J1074" s="507"/>
      <c r="K1074" s="507"/>
      <c r="L1074" s="385">
        <f>IF(RIGHT(S1074)="T",(+H1074-G1074),0)</f>
        <v>0</v>
      </c>
      <c r="M1074" s="385">
        <f>IF(RIGHT(S1074)="U",(+H1074-G1074),0)</f>
        <v>0</v>
      </c>
      <c r="N1074" s="385">
        <f>IF(RIGHT(S1074)="C",(+H1074-G1074),0)</f>
        <v>0</v>
      </c>
      <c r="O1074" s="385">
        <f>IF(RIGHT(S1074)="D",(+H1074-G1074),0)</f>
        <v>0</v>
      </c>
      <c r="P1074" s="518"/>
      <c r="Q1074" s="518"/>
      <c r="R1074" s="518"/>
      <c r="S1074" s="567"/>
      <c r="T1074" s="565"/>
      <c r="U1074" s="518"/>
      <c r="V1074" s="389"/>
      <c r="W1074" s="380"/>
      <c r="X1074" s="379"/>
      <c r="Y1074" s="390"/>
      <c r="Z1074" s="389"/>
      <c r="AA1074" s="389"/>
      <c r="AF1074" s="333"/>
      <c r="AG1074" s="333"/>
      <c r="AH1074" s="333"/>
      <c r="AI1074" s="333"/>
      <c r="AJ1074" s="333"/>
      <c r="AK1074" s="333"/>
      <c r="AL1074" s="333"/>
      <c r="AM1074" s="333"/>
      <c r="AN1074" s="333"/>
      <c r="AO1074" s="333"/>
      <c r="AP1074" s="333"/>
      <c r="AQ1074" s="333"/>
      <c r="AR1074" s="333"/>
    </row>
    <row r="1075" spans="1:44" s="404" customFormat="1" ht="30" customHeight="1">
      <c r="A1075" s="399"/>
      <c r="B1075" s="513"/>
      <c r="C1075" s="514" t="s">
        <v>52</v>
      </c>
      <c r="D1075" s="513"/>
      <c r="E1075" s="380"/>
      <c r="F1075" s="381" t="s">
        <v>48</v>
      </c>
      <c r="G1075" s="401"/>
      <c r="H1075" s="401"/>
      <c r="I1075" s="381" t="s">
        <v>48</v>
      </c>
      <c r="J1075" s="381" t="s">
        <v>48</v>
      </c>
      <c r="K1075" s="381" t="s">
        <v>48</v>
      </c>
      <c r="L1075" s="385">
        <f>SUM(L1074:L1074)</f>
        <v>0</v>
      </c>
      <c r="M1075" s="385">
        <f>SUM(M1074:M1074)</f>
        <v>0</v>
      </c>
      <c r="N1075" s="385">
        <f>SUM(N1074:N1074)</f>
        <v>0</v>
      </c>
      <c r="O1075" s="385">
        <f>SUM(O1074:O1074)</f>
        <v>0</v>
      </c>
      <c r="P1075" s="381"/>
      <c r="Q1075" s="381"/>
      <c r="R1075" s="381"/>
      <c r="S1075" s="513"/>
      <c r="T1075" s="515"/>
      <c r="U1075" s="513"/>
      <c r="V1075" s="389">
        <f t="shared" ref="V1075" si="1161">$AB$11-((N1075*24))</f>
        <v>720</v>
      </c>
      <c r="W1075" s="380">
        <v>80</v>
      </c>
      <c r="X1075" s="379"/>
      <c r="Y1075" s="390">
        <f t="shared" ref="Y1075" si="1162">W1075</f>
        <v>80</v>
      </c>
      <c r="Z1075" s="389">
        <f t="shared" ref="Z1075" si="1163">(Y1075*(V1075-L1075*24))/V1075</f>
        <v>80</v>
      </c>
      <c r="AA1075" s="389">
        <f t="shared" si="1016"/>
        <v>100</v>
      </c>
      <c r="AB1075" s="403"/>
    </row>
    <row r="1076" spans="1:44" ht="30" customHeight="1">
      <c r="A1076" s="369">
        <v>28</v>
      </c>
      <c r="B1076" s="372" t="s">
        <v>392</v>
      </c>
      <c r="C1076" s="506" t="s">
        <v>393</v>
      </c>
      <c r="D1076" s="380">
        <v>93.2</v>
      </c>
      <c r="E1076" s="380" t="s">
        <v>534</v>
      </c>
      <c r="F1076" s="381" t="s">
        <v>48</v>
      </c>
      <c r="G1076" s="324"/>
      <c r="H1076" s="324"/>
      <c r="I1076" s="507"/>
      <c r="J1076" s="507"/>
      <c r="K1076" s="507"/>
      <c r="L1076" s="537">
        <v>0</v>
      </c>
      <c r="M1076" s="537">
        <v>0</v>
      </c>
      <c r="N1076" s="537">
        <v>0</v>
      </c>
      <c r="O1076" s="537">
        <v>0</v>
      </c>
      <c r="P1076" s="518"/>
      <c r="Q1076" s="518"/>
      <c r="R1076" s="518"/>
      <c r="S1076" s="518"/>
      <c r="T1076" s="536"/>
      <c r="U1076" s="518"/>
      <c r="V1076" s="389">
        <f>$AB$11-((N1076*24))</f>
        <v>720</v>
      </c>
      <c r="W1076" s="380">
        <v>93.2</v>
      </c>
      <c r="X1076" s="379"/>
      <c r="Y1076" s="390">
        <f t="shared" si="1014"/>
        <v>93.2</v>
      </c>
      <c r="Z1076" s="389">
        <f t="shared" ref="Z1076:Z1116" si="1164">(Y1076*(V1076-L1076*24))/V1076</f>
        <v>93.2</v>
      </c>
      <c r="AA1076" s="389">
        <f t="shared" si="1016"/>
        <v>100</v>
      </c>
      <c r="AF1076" s="333"/>
      <c r="AG1076" s="333"/>
      <c r="AH1076" s="333"/>
      <c r="AI1076" s="333"/>
      <c r="AJ1076" s="333"/>
      <c r="AK1076" s="333"/>
      <c r="AL1076" s="333"/>
      <c r="AM1076" s="333"/>
      <c r="AN1076" s="333"/>
      <c r="AO1076" s="333"/>
      <c r="AP1076" s="333"/>
      <c r="AQ1076" s="333"/>
      <c r="AR1076" s="333"/>
    </row>
    <row r="1077" spans="1:44" ht="30" customHeight="1">
      <c r="A1077" s="369"/>
      <c r="B1077" s="372"/>
      <c r="C1077" s="506" t="s">
        <v>52</v>
      </c>
      <c r="D1077" s="380"/>
      <c r="E1077" s="380"/>
      <c r="F1077" s="381" t="s">
        <v>48</v>
      </c>
      <c r="G1077" s="324"/>
      <c r="H1077" s="324"/>
      <c r="I1077" s="507" t="s">
        <v>48</v>
      </c>
      <c r="J1077" s="507" t="s">
        <v>48</v>
      </c>
      <c r="K1077" s="507" t="s">
        <v>48</v>
      </c>
      <c r="L1077" s="385">
        <f>SUM(L1076:L1076)</f>
        <v>0</v>
      </c>
      <c r="M1077" s="385">
        <f>SUM(M1076:M1076)</f>
        <v>0</v>
      </c>
      <c r="N1077" s="385">
        <f>SUM(N1076:N1076)</f>
        <v>0</v>
      </c>
      <c r="O1077" s="385">
        <f>SUM(O1076:O1076)</f>
        <v>0</v>
      </c>
      <c r="P1077" s="518"/>
      <c r="Q1077" s="518"/>
      <c r="R1077" s="518"/>
      <c r="S1077" s="518"/>
      <c r="T1077" s="536"/>
      <c r="U1077" s="518"/>
      <c r="V1077" s="389">
        <f>$AB$11-((N1077*24))</f>
        <v>720</v>
      </c>
      <c r="W1077" s="380">
        <v>125</v>
      </c>
      <c r="X1077" s="379"/>
      <c r="Y1077" s="390">
        <f>W1077</f>
        <v>125</v>
      </c>
      <c r="Z1077" s="389">
        <f>(Y1077*(V1077-L1077*24))/V1077</f>
        <v>125</v>
      </c>
      <c r="AA1077" s="389">
        <f>(Z1077/Y1077)*100</f>
        <v>100</v>
      </c>
      <c r="AF1077" s="333"/>
      <c r="AG1077" s="333"/>
      <c r="AH1077" s="333"/>
      <c r="AI1077" s="333"/>
      <c r="AJ1077" s="333"/>
      <c r="AK1077" s="333"/>
      <c r="AL1077" s="333"/>
      <c r="AM1077" s="333"/>
      <c r="AN1077" s="333"/>
      <c r="AO1077" s="333"/>
      <c r="AP1077" s="333"/>
      <c r="AQ1077" s="333"/>
      <c r="AR1077" s="333"/>
    </row>
    <row r="1078" spans="1:44" ht="30" customHeight="1">
      <c r="A1078" s="369">
        <v>29</v>
      </c>
      <c r="B1078" s="372" t="s">
        <v>394</v>
      </c>
      <c r="C1078" s="506" t="s">
        <v>395</v>
      </c>
      <c r="D1078" s="380">
        <v>93.2</v>
      </c>
      <c r="E1078" s="380" t="s">
        <v>534</v>
      </c>
      <c r="F1078" s="381" t="s">
        <v>48</v>
      </c>
      <c r="G1078" s="324"/>
      <c r="H1078" s="324"/>
      <c r="I1078" s="507"/>
      <c r="J1078" s="507"/>
      <c r="K1078" s="507"/>
      <c r="L1078" s="537">
        <v>0</v>
      </c>
      <c r="M1078" s="537">
        <v>0</v>
      </c>
      <c r="N1078" s="537">
        <v>0</v>
      </c>
      <c r="O1078" s="537">
        <v>0</v>
      </c>
      <c r="P1078" s="518"/>
      <c r="Q1078" s="518"/>
      <c r="R1078" s="518"/>
      <c r="S1078" s="518"/>
      <c r="T1078" s="536"/>
      <c r="U1078" s="518"/>
      <c r="V1078" s="389">
        <f>$AB$11-((N1078*24))</f>
        <v>720</v>
      </c>
      <c r="W1078" s="380">
        <v>93.2</v>
      </c>
      <c r="X1078" s="379"/>
      <c r="Y1078" s="390">
        <f t="shared" si="1014"/>
        <v>93.2</v>
      </c>
      <c r="Z1078" s="389">
        <f t="shared" si="1164"/>
        <v>93.2</v>
      </c>
      <c r="AA1078" s="389">
        <f t="shared" si="1016"/>
        <v>100</v>
      </c>
      <c r="AF1078" s="333"/>
      <c r="AG1078" s="333"/>
      <c r="AH1078" s="333"/>
      <c r="AI1078" s="333"/>
      <c r="AJ1078" s="333"/>
      <c r="AK1078" s="333"/>
      <c r="AL1078" s="333"/>
      <c r="AM1078" s="333"/>
      <c r="AN1078" s="333"/>
      <c r="AO1078" s="333"/>
      <c r="AP1078" s="333"/>
      <c r="AQ1078" s="333"/>
      <c r="AR1078" s="333"/>
    </row>
    <row r="1079" spans="1:44" ht="30" customHeight="1">
      <c r="A1079" s="369"/>
      <c r="B1079" s="372"/>
      <c r="C1079" s="506" t="s">
        <v>52</v>
      </c>
      <c r="D1079" s="380"/>
      <c r="E1079" s="380"/>
      <c r="F1079" s="381" t="s">
        <v>48</v>
      </c>
      <c r="G1079" s="324"/>
      <c r="H1079" s="324"/>
      <c r="I1079" s="507" t="s">
        <v>48</v>
      </c>
      <c r="J1079" s="507" t="s">
        <v>48</v>
      </c>
      <c r="K1079" s="507" t="s">
        <v>48</v>
      </c>
      <c r="L1079" s="385">
        <f>SUM(L1078:L1078)</f>
        <v>0</v>
      </c>
      <c r="M1079" s="385">
        <f>SUM(M1078:M1078)</f>
        <v>0</v>
      </c>
      <c r="N1079" s="385">
        <f>SUM(N1078:N1078)</f>
        <v>0</v>
      </c>
      <c r="O1079" s="385">
        <f>SUM(O1078:O1078)</f>
        <v>0</v>
      </c>
      <c r="P1079" s="518"/>
      <c r="Q1079" s="518"/>
      <c r="R1079" s="518"/>
      <c r="S1079" s="518"/>
      <c r="T1079" s="536"/>
      <c r="U1079" s="518"/>
      <c r="V1079" s="389">
        <f>$AB$11-((N1079*24))</f>
        <v>720</v>
      </c>
      <c r="W1079" s="380">
        <v>125</v>
      </c>
      <c r="X1079" s="379"/>
      <c r="Y1079" s="390">
        <f>W1079</f>
        <v>125</v>
      </c>
      <c r="Z1079" s="389">
        <f>(Y1079*(V1079-L1079*24))/V1079</f>
        <v>125</v>
      </c>
      <c r="AA1079" s="389">
        <f>(Z1079/Y1079)*100</f>
        <v>100</v>
      </c>
      <c r="AF1079" s="333"/>
      <c r="AG1079" s="333"/>
      <c r="AH1079" s="333"/>
      <c r="AI1079" s="333"/>
      <c r="AJ1079" s="333"/>
      <c r="AK1079" s="333"/>
      <c r="AL1079" s="333"/>
      <c r="AM1079" s="333"/>
      <c r="AN1079" s="333"/>
      <c r="AO1079" s="333"/>
      <c r="AP1079" s="333"/>
      <c r="AQ1079" s="333"/>
      <c r="AR1079" s="333"/>
    </row>
    <row r="1080" spans="1:44" ht="30" customHeight="1">
      <c r="A1080" s="369">
        <v>30</v>
      </c>
      <c r="B1080" s="372" t="s">
        <v>396</v>
      </c>
      <c r="C1080" s="506" t="s">
        <v>397</v>
      </c>
      <c r="D1080" s="380">
        <v>125</v>
      </c>
      <c r="E1080" s="380" t="s">
        <v>534</v>
      </c>
      <c r="F1080" s="381" t="s">
        <v>48</v>
      </c>
      <c r="G1080" s="449"/>
      <c r="H1080" s="449"/>
      <c r="I1080" s="381" t="s">
        <v>48</v>
      </c>
      <c r="J1080" s="381" t="s">
        <v>48</v>
      </c>
      <c r="K1080" s="381" t="s">
        <v>48</v>
      </c>
      <c r="L1080" s="385">
        <f>IF(RIGHT(S1080)="T",(+H1080-G1080),0)</f>
        <v>0</v>
      </c>
      <c r="M1080" s="385">
        <f>IF(RIGHT(S1080)="U",(+H1080-G1080),0)</f>
        <v>0</v>
      </c>
      <c r="N1080" s="385">
        <f>IF(RIGHT(S1080)="C",(+H1080-G1080),0)</f>
        <v>0</v>
      </c>
      <c r="O1080" s="385">
        <f>IF(RIGHT(S1080)="D",(+H1080-G1080),0)</f>
        <v>0</v>
      </c>
      <c r="P1080" s="381"/>
      <c r="Q1080" s="381"/>
      <c r="R1080" s="381"/>
      <c r="S1080" s="567"/>
      <c r="T1080" s="565"/>
      <c r="U1080" s="386"/>
      <c r="V1080" s="389"/>
      <c r="W1080" s="380"/>
      <c r="X1080" s="379"/>
      <c r="Y1080" s="390"/>
      <c r="Z1080" s="389"/>
      <c r="AA1080" s="389"/>
      <c r="AF1080" s="333"/>
      <c r="AG1080" s="333"/>
      <c r="AH1080" s="333"/>
      <c r="AI1080" s="333"/>
      <c r="AJ1080" s="333"/>
      <c r="AK1080" s="333"/>
      <c r="AL1080" s="333"/>
      <c r="AM1080" s="333"/>
      <c r="AN1080" s="333"/>
      <c r="AO1080" s="333"/>
      <c r="AP1080" s="333"/>
      <c r="AQ1080" s="333"/>
      <c r="AR1080" s="333"/>
    </row>
    <row r="1081" spans="1:44" ht="30" customHeight="1">
      <c r="A1081" s="399"/>
      <c r="B1081" s="513"/>
      <c r="C1081" s="514" t="s">
        <v>52</v>
      </c>
      <c r="D1081" s="513"/>
      <c r="E1081" s="380"/>
      <c r="F1081" s="381" t="s">
        <v>48</v>
      </c>
      <c r="G1081" s="401"/>
      <c r="H1081" s="401"/>
      <c r="I1081" s="381" t="s">
        <v>48</v>
      </c>
      <c r="J1081" s="381" t="s">
        <v>48</v>
      </c>
      <c r="K1081" s="381" t="s">
        <v>48</v>
      </c>
      <c r="L1081" s="385">
        <f>SUM(L1080:L1080)</f>
        <v>0</v>
      </c>
      <c r="M1081" s="385">
        <f>SUM(M1080:M1080)</f>
        <v>0</v>
      </c>
      <c r="N1081" s="385">
        <f>SUM(N1080:N1080)</f>
        <v>0</v>
      </c>
      <c r="O1081" s="385">
        <f>SUM(O1080:O1080)</f>
        <v>0</v>
      </c>
      <c r="P1081" s="381"/>
      <c r="Q1081" s="381"/>
      <c r="R1081" s="381"/>
      <c r="S1081" s="513"/>
      <c r="T1081" s="515"/>
      <c r="U1081" s="513"/>
      <c r="V1081" s="389">
        <f t="shared" ref="V1081" si="1165">$AB$11-((N1081*24))</f>
        <v>720</v>
      </c>
      <c r="W1081" s="380">
        <v>125</v>
      </c>
      <c r="X1081" s="379"/>
      <c r="Y1081" s="390">
        <f t="shared" ref="Y1081" si="1166">W1081</f>
        <v>125</v>
      </c>
      <c r="Z1081" s="389">
        <f t="shared" ref="Z1081" si="1167">(Y1081*(V1081-L1081*24))/V1081</f>
        <v>125</v>
      </c>
      <c r="AA1081" s="389">
        <f t="shared" ref="AA1081" si="1168">(Z1081/Y1081)*100</f>
        <v>100</v>
      </c>
      <c r="AF1081" s="333"/>
      <c r="AG1081" s="333"/>
      <c r="AH1081" s="333"/>
      <c r="AI1081" s="333"/>
      <c r="AJ1081" s="333"/>
      <c r="AK1081" s="333"/>
      <c r="AL1081" s="333"/>
      <c r="AM1081" s="333"/>
      <c r="AN1081" s="333"/>
      <c r="AO1081" s="333"/>
      <c r="AP1081" s="333"/>
      <c r="AQ1081" s="333"/>
      <c r="AR1081" s="333"/>
    </row>
    <row r="1082" spans="1:44" ht="30" customHeight="1">
      <c r="A1082" s="369">
        <v>31</v>
      </c>
      <c r="B1082" s="372" t="s">
        <v>398</v>
      </c>
      <c r="C1082" s="506" t="s">
        <v>399</v>
      </c>
      <c r="D1082" s="380">
        <v>125</v>
      </c>
      <c r="E1082" s="380" t="s">
        <v>534</v>
      </c>
      <c r="F1082" s="381" t="s">
        <v>48</v>
      </c>
      <c r="G1082" s="449"/>
      <c r="H1082" s="449"/>
      <c r="I1082" s="381" t="s">
        <v>48</v>
      </c>
      <c r="J1082" s="381" t="s">
        <v>48</v>
      </c>
      <c r="K1082" s="381" t="s">
        <v>48</v>
      </c>
      <c r="L1082" s="385">
        <f>IF(RIGHT(S1082)="T",(+H1082-G1082),0)</f>
        <v>0</v>
      </c>
      <c r="M1082" s="385">
        <f>IF(RIGHT(S1082)="U",(+H1082-G1082),0)</f>
        <v>0</v>
      </c>
      <c r="N1082" s="385">
        <f>IF(RIGHT(S1082)="C",(+H1082-G1082),0)</f>
        <v>0</v>
      </c>
      <c r="O1082" s="385">
        <f>IF(RIGHT(S1082)="D",(+H1082-G1082),0)</f>
        <v>0</v>
      </c>
      <c r="P1082" s="381"/>
      <c r="Q1082" s="381"/>
      <c r="R1082" s="381"/>
      <c r="S1082" s="567"/>
      <c r="T1082" s="565"/>
      <c r="U1082" s="386"/>
      <c r="V1082" s="389"/>
      <c r="W1082" s="380"/>
      <c r="X1082" s="379"/>
      <c r="Y1082" s="390"/>
      <c r="Z1082" s="389"/>
      <c r="AA1082" s="389"/>
      <c r="AF1082" s="333"/>
      <c r="AG1082" s="333"/>
      <c r="AH1082" s="333"/>
      <c r="AI1082" s="333"/>
      <c r="AJ1082" s="333"/>
      <c r="AK1082" s="333"/>
      <c r="AL1082" s="333"/>
      <c r="AM1082" s="333"/>
      <c r="AN1082" s="333"/>
      <c r="AO1082" s="333"/>
      <c r="AP1082" s="333"/>
      <c r="AQ1082" s="333"/>
      <c r="AR1082" s="333"/>
    </row>
    <row r="1083" spans="1:44" ht="30" customHeight="1">
      <c r="A1083" s="399"/>
      <c r="B1083" s="513"/>
      <c r="C1083" s="514" t="s">
        <v>52</v>
      </c>
      <c r="D1083" s="513"/>
      <c r="E1083" s="380"/>
      <c r="F1083" s="381" t="s">
        <v>48</v>
      </c>
      <c r="G1083" s="401"/>
      <c r="H1083" s="401"/>
      <c r="I1083" s="381" t="s">
        <v>48</v>
      </c>
      <c r="J1083" s="381" t="s">
        <v>48</v>
      </c>
      <c r="K1083" s="381" t="s">
        <v>48</v>
      </c>
      <c r="L1083" s="385">
        <f>SUM(L1082:L1082)</f>
        <v>0</v>
      </c>
      <c r="M1083" s="385">
        <f>SUM(M1082:M1082)</f>
        <v>0</v>
      </c>
      <c r="N1083" s="385">
        <f>SUM(N1082:N1082)</f>
        <v>0</v>
      </c>
      <c r="O1083" s="385">
        <f>SUM(O1082:O1082)</f>
        <v>0</v>
      </c>
      <c r="P1083" s="381"/>
      <c r="Q1083" s="381"/>
      <c r="R1083" s="381"/>
      <c r="S1083" s="513"/>
      <c r="T1083" s="515"/>
      <c r="U1083" s="513"/>
      <c r="V1083" s="389">
        <f t="shared" ref="V1083" si="1169">$AB$11-((N1083*24))</f>
        <v>720</v>
      </c>
      <c r="W1083" s="380">
        <v>125</v>
      </c>
      <c r="X1083" s="379"/>
      <c r="Y1083" s="390">
        <f t="shared" ref="Y1083" si="1170">W1083</f>
        <v>125</v>
      </c>
      <c r="Z1083" s="389">
        <f t="shared" ref="Z1083" si="1171">(Y1083*(V1083-L1083*24))/V1083</f>
        <v>125</v>
      </c>
      <c r="AA1083" s="389">
        <f t="shared" ref="AA1083" si="1172">(Z1083/Y1083)*100</f>
        <v>100</v>
      </c>
      <c r="AF1083" s="333"/>
      <c r="AG1083" s="333"/>
      <c r="AH1083" s="333"/>
      <c r="AI1083" s="333"/>
      <c r="AJ1083" s="333"/>
      <c r="AK1083" s="333"/>
      <c r="AL1083" s="333"/>
      <c r="AM1083" s="333"/>
      <c r="AN1083" s="333"/>
      <c r="AO1083" s="333"/>
      <c r="AP1083" s="333"/>
      <c r="AQ1083" s="333"/>
      <c r="AR1083" s="333"/>
    </row>
    <row r="1084" spans="1:44" ht="30" customHeight="1">
      <c r="A1084" s="369">
        <v>32</v>
      </c>
      <c r="B1084" s="372" t="s">
        <v>400</v>
      </c>
      <c r="C1084" s="506" t="s">
        <v>401</v>
      </c>
      <c r="D1084" s="380">
        <v>240</v>
      </c>
      <c r="E1084" s="380" t="s">
        <v>534</v>
      </c>
      <c r="F1084" s="381" t="s">
        <v>48</v>
      </c>
      <c r="G1084" s="324"/>
      <c r="H1084" s="324"/>
      <c r="I1084" s="507"/>
      <c r="J1084" s="507"/>
      <c r="K1084" s="507"/>
      <c r="L1084" s="385">
        <f>IF(RIGHT(S1084)="T",(+H1084-G1084),0)</f>
        <v>0</v>
      </c>
      <c r="M1084" s="385">
        <f>IF(RIGHT(S1084)="U",(+H1084-G1084),0)</f>
        <v>0</v>
      </c>
      <c r="N1084" s="385">
        <f>IF(RIGHT(S1084)="C",(+H1084-G1084),0)</f>
        <v>0</v>
      </c>
      <c r="O1084" s="385">
        <f>IF(RIGHT(S1084)="D",(+H1084-G1084),0)</f>
        <v>0</v>
      </c>
      <c r="P1084" s="518"/>
      <c r="Q1084" s="518"/>
      <c r="R1084" s="518"/>
      <c r="S1084" s="518"/>
      <c r="T1084" s="536"/>
      <c r="U1084" s="518"/>
      <c r="V1084" s="389">
        <f t="shared" ref="V1084:V1108" si="1173">$AB$11-((N1084*24))</f>
        <v>720</v>
      </c>
      <c r="W1084" s="380">
        <v>240</v>
      </c>
      <c r="X1084" s="379"/>
      <c r="Y1084" s="390">
        <f t="shared" si="1014"/>
        <v>240</v>
      </c>
      <c r="Z1084" s="389">
        <f t="shared" si="1164"/>
        <v>240</v>
      </c>
      <c r="AA1084" s="389">
        <f t="shared" si="1016"/>
        <v>100</v>
      </c>
      <c r="AF1084" s="333"/>
      <c r="AG1084" s="333"/>
      <c r="AH1084" s="333"/>
      <c r="AI1084" s="333"/>
      <c r="AJ1084" s="333"/>
      <c r="AK1084" s="333"/>
      <c r="AL1084" s="333"/>
      <c r="AM1084" s="333"/>
      <c r="AN1084" s="333"/>
      <c r="AO1084" s="333"/>
      <c r="AP1084" s="333"/>
      <c r="AQ1084" s="333"/>
      <c r="AR1084" s="333"/>
    </row>
    <row r="1085" spans="1:44" ht="30" customHeight="1">
      <c r="A1085" s="369"/>
      <c r="B1085" s="372"/>
      <c r="C1085" s="506" t="s">
        <v>52</v>
      </c>
      <c r="D1085" s="380"/>
      <c r="E1085" s="380"/>
      <c r="F1085" s="381" t="s">
        <v>48</v>
      </c>
      <c r="G1085" s="324"/>
      <c r="H1085" s="324"/>
      <c r="I1085" s="507" t="s">
        <v>48</v>
      </c>
      <c r="J1085" s="507" t="s">
        <v>48</v>
      </c>
      <c r="K1085" s="507" t="s">
        <v>48</v>
      </c>
      <c r="L1085" s="385">
        <f>SUM(L1084:L1084)</f>
        <v>0</v>
      </c>
      <c r="M1085" s="385">
        <f>SUM(M1084:M1084)</f>
        <v>0</v>
      </c>
      <c r="N1085" s="385">
        <f>SUM(N1084:N1084)</f>
        <v>0</v>
      </c>
      <c r="O1085" s="385">
        <f>SUM(O1084:O1084)</f>
        <v>0</v>
      </c>
      <c r="P1085" s="518"/>
      <c r="Q1085" s="518"/>
      <c r="R1085" s="518"/>
      <c r="S1085" s="518"/>
      <c r="T1085" s="536"/>
      <c r="U1085" s="518"/>
      <c r="V1085" s="389">
        <f>$AB$11-((N1085*24))</f>
        <v>720</v>
      </c>
      <c r="W1085" s="380">
        <v>125</v>
      </c>
      <c r="X1085" s="379"/>
      <c r="Y1085" s="390">
        <f>W1085</f>
        <v>125</v>
      </c>
      <c r="Z1085" s="389">
        <f>(Y1085*(V1085-L1085*24))/V1085</f>
        <v>125</v>
      </c>
      <c r="AA1085" s="389">
        <f>(Z1085/Y1085)*100</f>
        <v>100</v>
      </c>
      <c r="AF1085" s="333"/>
      <c r="AG1085" s="333"/>
      <c r="AH1085" s="333"/>
      <c r="AI1085" s="333"/>
      <c r="AJ1085" s="333"/>
      <c r="AK1085" s="333"/>
      <c r="AL1085" s="333"/>
      <c r="AM1085" s="333"/>
      <c r="AN1085" s="333"/>
      <c r="AO1085" s="333"/>
      <c r="AP1085" s="333"/>
      <c r="AQ1085" s="333"/>
      <c r="AR1085" s="333"/>
    </row>
    <row r="1086" spans="1:44" ht="30" customHeight="1">
      <c r="A1086" s="369">
        <v>33</v>
      </c>
      <c r="B1086" s="372" t="s">
        <v>402</v>
      </c>
      <c r="C1086" s="506" t="s">
        <v>403</v>
      </c>
      <c r="D1086" s="380">
        <v>50</v>
      </c>
      <c r="E1086" s="380" t="s">
        <v>534</v>
      </c>
      <c r="F1086" s="381" t="s">
        <v>48</v>
      </c>
      <c r="G1086" s="324"/>
      <c r="H1086" s="324"/>
      <c r="I1086" s="507"/>
      <c r="J1086" s="507"/>
      <c r="K1086" s="507"/>
      <c r="L1086" s="385">
        <f t="shared" ref="L1086:L1116" si="1174">IF(RIGHT(S1086)="T",(+H1086-G1086),0)</f>
        <v>0</v>
      </c>
      <c r="M1086" s="385">
        <f t="shared" ref="M1086:M1116" si="1175">IF(RIGHT(S1086)="U",(+H1086-G1086),0)</f>
        <v>0</v>
      </c>
      <c r="N1086" s="385">
        <f t="shared" ref="N1086:N1116" si="1176">IF(RIGHT(S1086)="C",(+H1086-G1086),0)</f>
        <v>0</v>
      </c>
      <c r="O1086" s="385">
        <f t="shared" ref="O1086:O1116" si="1177">IF(RIGHT(S1086)="D",(+H1086-G1086),0)</f>
        <v>0</v>
      </c>
      <c r="P1086" s="518"/>
      <c r="Q1086" s="518"/>
      <c r="R1086" s="518"/>
      <c r="S1086" s="518"/>
      <c r="T1086" s="536"/>
      <c r="U1086" s="518"/>
      <c r="V1086" s="389">
        <f t="shared" si="1173"/>
        <v>720</v>
      </c>
      <c r="W1086" s="380">
        <v>50</v>
      </c>
      <c r="X1086" s="379"/>
      <c r="Y1086" s="390">
        <f t="shared" si="1014"/>
        <v>50</v>
      </c>
      <c r="Z1086" s="389">
        <f t="shared" si="1164"/>
        <v>50</v>
      </c>
      <c r="AA1086" s="389">
        <f t="shared" si="1016"/>
        <v>100</v>
      </c>
      <c r="AF1086" s="333"/>
      <c r="AG1086" s="333"/>
      <c r="AH1086" s="333"/>
      <c r="AI1086" s="333"/>
      <c r="AJ1086" s="333"/>
      <c r="AK1086" s="333"/>
      <c r="AL1086" s="333"/>
      <c r="AM1086" s="333"/>
      <c r="AN1086" s="333"/>
      <c r="AO1086" s="333"/>
      <c r="AP1086" s="333"/>
      <c r="AQ1086" s="333"/>
      <c r="AR1086" s="333"/>
    </row>
    <row r="1087" spans="1:44" ht="30" customHeight="1">
      <c r="A1087" s="369"/>
      <c r="B1087" s="372"/>
      <c r="C1087" s="506" t="s">
        <v>52</v>
      </c>
      <c r="D1087" s="380"/>
      <c r="E1087" s="380"/>
      <c r="F1087" s="381" t="s">
        <v>48</v>
      </c>
      <c r="G1087" s="324"/>
      <c r="H1087" s="324"/>
      <c r="I1087" s="507" t="s">
        <v>48</v>
      </c>
      <c r="J1087" s="507" t="s">
        <v>48</v>
      </c>
      <c r="K1087" s="507" t="s">
        <v>48</v>
      </c>
      <c r="L1087" s="385">
        <f>SUM(L1086:L1086)</f>
        <v>0</v>
      </c>
      <c r="M1087" s="385">
        <f>SUM(M1086:M1086)</f>
        <v>0</v>
      </c>
      <c r="N1087" s="385">
        <f>SUM(N1086:N1086)</f>
        <v>0</v>
      </c>
      <c r="O1087" s="385">
        <f>SUM(O1086:O1086)</f>
        <v>0</v>
      </c>
      <c r="P1087" s="518"/>
      <c r="Q1087" s="518"/>
      <c r="R1087" s="518"/>
      <c r="S1087" s="518"/>
      <c r="T1087" s="536"/>
      <c r="U1087" s="518"/>
      <c r="V1087" s="389">
        <f>$AB$11-((N1087*24))</f>
        <v>720</v>
      </c>
      <c r="W1087" s="380">
        <v>125</v>
      </c>
      <c r="X1087" s="379"/>
      <c r="Y1087" s="390">
        <f>W1087</f>
        <v>125</v>
      </c>
      <c r="Z1087" s="389">
        <f>(Y1087*(V1087-L1087*24))/V1087</f>
        <v>125</v>
      </c>
      <c r="AA1087" s="389">
        <f>(Z1087/Y1087)*100</f>
        <v>100</v>
      </c>
      <c r="AF1087" s="333"/>
      <c r="AG1087" s="333"/>
      <c r="AH1087" s="333"/>
      <c r="AI1087" s="333"/>
      <c r="AJ1087" s="333"/>
      <c r="AK1087" s="333"/>
      <c r="AL1087" s="333"/>
      <c r="AM1087" s="333"/>
      <c r="AN1087" s="333"/>
      <c r="AO1087" s="333"/>
      <c r="AP1087" s="333"/>
      <c r="AQ1087" s="333"/>
      <c r="AR1087" s="333"/>
    </row>
    <row r="1088" spans="1:44" ht="30" customHeight="1">
      <c r="A1088" s="369">
        <v>34</v>
      </c>
      <c r="B1088" s="372" t="s">
        <v>404</v>
      </c>
      <c r="C1088" s="506" t="s">
        <v>405</v>
      </c>
      <c r="D1088" s="380">
        <v>50</v>
      </c>
      <c r="E1088" s="380" t="s">
        <v>534</v>
      </c>
      <c r="F1088" s="381" t="s">
        <v>48</v>
      </c>
      <c r="G1088" s="324"/>
      <c r="H1088" s="324"/>
      <c r="I1088" s="507"/>
      <c r="J1088" s="507"/>
      <c r="K1088" s="507"/>
      <c r="L1088" s="385">
        <f t="shared" si="1174"/>
        <v>0</v>
      </c>
      <c r="M1088" s="385">
        <f t="shared" si="1175"/>
        <v>0</v>
      </c>
      <c r="N1088" s="385">
        <f t="shared" si="1176"/>
        <v>0</v>
      </c>
      <c r="O1088" s="385">
        <f t="shared" si="1177"/>
        <v>0</v>
      </c>
      <c r="P1088" s="518"/>
      <c r="Q1088" s="518"/>
      <c r="R1088" s="518"/>
      <c r="S1088" s="518"/>
      <c r="T1088" s="536"/>
      <c r="U1088" s="518"/>
      <c r="V1088" s="389">
        <f t="shared" si="1173"/>
        <v>720</v>
      </c>
      <c r="W1088" s="380">
        <v>50</v>
      </c>
      <c r="X1088" s="379"/>
      <c r="Y1088" s="390">
        <f t="shared" si="1014"/>
        <v>50</v>
      </c>
      <c r="Z1088" s="389">
        <f t="shared" si="1164"/>
        <v>50</v>
      </c>
      <c r="AA1088" s="389">
        <f t="shared" si="1016"/>
        <v>100</v>
      </c>
      <c r="AF1088" s="333"/>
      <c r="AG1088" s="333"/>
      <c r="AH1088" s="333"/>
      <c r="AI1088" s="333"/>
      <c r="AJ1088" s="333"/>
      <c r="AK1088" s="333"/>
      <c r="AL1088" s="333"/>
      <c r="AM1088" s="333"/>
      <c r="AN1088" s="333"/>
      <c r="AO1088" s="333"/>
      <c r="AP1088" s="333"/>
      <c r="AQ1088" s="333"/>
      <c r="AR1088" s="333"/>
    </row>
    <row r="1089" spans="1:44" ht="30" customHeight="1">
      <c r="A1089" s="369"/>
      <c r="B1089" s="372"/>
      <c r="C1089" s="506" t="s">
        <v>52</v>
      </c>
      <c r="D1089" s="380"/>
      <c r="E1089" s="380"/>
      <c r="F1089" s="381" t="s">
        <v>48</v>
      </c>
      <c r="G1089" s="324"/>
      <c r="H1089" s="324"/>
      <c r="I1089" s="507" t="s">
        <v>48</v>
      </c>
      <c r="J1089" s="507" t="s">
        <v>48</v>
      </c>
      <c r="K1089" s="507" t="s">
        <v>48</v>
      </c>
      <c r="L1089" s="385">
        <f>SUM(L1088:L1088)</f>
        <v>0</v>
      </c>
      <c r="M1089" s="385">
        <f>SUM(M1088:M1088)</f>
        <v>0</v>
      </c>
      <c r="N1089" s="385">
        <f>SUM(N1088:N1088)</f>
        <v>0</v>
      </c>
      <c r="O1089" s="385">
        <f>SUM(O1088:O1088)</f>
        <v>0</v>
      </c>
      <c r="P1089" s="518"/>
      <c r="Q1089" s="518"/>
      <c r="R1089" s="518"/>
      <c r="S1089" s="518"/>
      <c r="T1089" s="536"/>
      <c r="U1089" s="518"/>
      <c r="V1089" s="389">
        <f>$AB$11-((N1089*24))</f>
        <v>720</v>
      </c>
      <c r="W1089" s="380">
        <v>125</v>
      </c>
      <c r="X1089" s="379"/>
      <c r="Y1089" s="390">
        <f>W1089</f>
        <v>125</v>
      </c>
      <c r="Z1089" s="389">
        <f>(Y1089*(V1089-L1089*24))/V1089</f>
        <v>125</v>
      </c>
      <c r="AA1089" s="389">
        <f>(Z1089/Y1089)*100</f>
        <v>100</v>
      </c>
      <c r="AF1089" s="333"/>
      <c r="AG1089" s="333"/>
      <c r="AH1089" s="333"/>
      <c r="AI1089" s="333"/>
      <c r="AJ1089" s="333"/>
      <c r="AK1089" s="333"/>
      <c r="AL1089" s="333"/>
      <c r="AM1089" s="333"/>
      <c r="AN1089" s="333"/>
      <c r="AO1089" s="333"/>
      <c r="AP1089" s="333"/>
      <c r="AQ1089" s="333"/>
      <c r="AR1089" s="333"/>
    </row>
    <row r="1090" spans="1:44" ht="30" customHeight="1">
      <c r="A1090" s="369">
        <v>35</v>
      </c>
      <c r="B1090" s="372" t="s">
        <v>408</v>
      </c>
      <c r="C1090" s="506" t="s">
        <v>409</v>
      </c>
      <c r="D1090" s="380">
        <v>240</v>
      </c>
      <c r="E1090" s="380" t="s">
        <v>534</v>
      </c>
      <c r="F1090" s="381" t="s">
        <v>48</v>
      </c>
      <c r="G1090" s="324"/>
      <c r="H1090" s="324"/>
      <c r="I1090" s="507"/>
      <c r="J1090" s="507"/>
      <c r="K1090" s="507"/>
      <c r="L1090" s="385">
        <f t="shared" si="1174"/>
        <v>0</v>
      </c>
      <c r="M1090" s="385">
        <f t="shared" si="1175"/>
        <v>0</v>
      </c>
      <c r="N1090" s="385">
        <f t="shared" si="1176"/>
        <v>0</v>
      </c>
      <c r="O1090" s="385">
        <f t="shared" si="1177"/>
        <v>0</v>
      </c>
      <c r="P1090" s="518"/>
      <c r="Q1090" s="518"/>
      <c r="R1090" s="518"/>
      <c r="S1090" s="518"/>
      <c r="T1090" s="536"/>
      <c r="U1090" s="518"/>
      <c r="V1090" s="389">
        <f t="shared" si="1173"/>
        <v>720</v>
      </c>
      <c r="W1090" s="380">
        <v>240</v>
      </c>
      <c r="X1090" s="379"/>
      <c r="Y1090" s="390">
        <f t="shared" si="1014"/>
        <v>240</v>
      </c>
      <c r="Z1090" s="389">
        <f t="shared" si="1164"/>
        <v>240</v>
      </c>
      <c r="AA1090" s="389">
        <f t="shared" si="1016"/>
        <v>100</v>
      </c>
      <c r="AF1090" s="333"/>
      <c r="AG1090" s="333"/>
      <c r="AH1090" s="333"/>
      <c r="AI1090" s="333"/>
      <c r="AJ1090" s="333"/>
      <c r="AK1090" s="333"/>
      <c r="AL1090" s="333"/>
      <c r="AM1090" s="333"/>
      <c r="AN1090" s="333"/>
      <c r="AO1090" s="333"/>
      <c r="AP1090" s="333"/>
      <c r="AQ1090" s="333"/>
      <c r="AR1090" s="333"/>
    </row>
    <row r="1091" spans="1:44" ht="30" customHeight="1">
      <c r="A1091" s="369"/>
      <c r="B1091" s="372"/>
      <c r="C1091" s="506" t="s">
        <v>52</v>
      </c>
      <c r="D1091" s="380"/>
      <c r="E1091" s="380"/>
      <c r="F1091" s="381" t="s">
        <v>48</v>
      </c>
      <c r="G1091" s="324"/>
      <c r="H1091" s="324"/>
      <c r="I1091" s="507" t="s">
        <v>48</v>
      </c>
      <c r="J1091" s="507" t="s">
        <v>48</v>
      </c>
      <c r="K1091" s="507" t="s">
        <v>48</v>
      </c>
      <c r="L1091" s="385">
        <f>SUM(L1090:L1090)</f>
        <v>0</v>
      </c>
      <c r="M1091" s="385">
        <f>SUM(M1090:M1090)</f>
        <v>0</v>
      </c>
      <c r="N1091" s="385">
        <f>SUM(N1090:N1090)</f>
        <v>0</v>
      </c>
      <c r="O1091" s="385">
        <f>SUM(O1090:O1090)</f>
        <v>0</v>
      </c>
      <c r="P1091" s="518"/>
      <c r="Q1091" s="518"/>
      <c r="R1091" s="518"/>
      <c r="S1091" s="518"/>
      <c r="T1091" s="536"/>
      <c r="U1091" s="518"/>
      <c r="V1091" s="389">
        <f>$AB$11-((N1091*24))</f>
        <v>720</v>
      </c>
      <c r="W1091" s="380">
        <v>125</v>
      </c>
      <c r="X1091" s="379"/>
      <c r="Y1091" s="390">
        <f>W1091</f>
        <v>125</v>
      </c>
      <c r="Z1091" s="389">
        <f>(Y1091*(V1091-L1091*24))/V1091</f>
        <v>125</v>
      </c>
      <c r="AA1091" s="389">
        <f>(Z1091/Y1091)*100</f>
        <v>100</v>
      </c>
      <c r="AF1091" s="333"/>
      <c r="AG1091" s="333"/>
      <c r="AH1091" s="333"/>
      <c r="AI1091" s="333"/>
      <c r="AJ1091" s="333"/>
      <c r="AK1091" s="333"/>
      <c r="AL1091" s="333"/>
      <c r="AM1091" s="333"/>
      <c r="AN1091" s="333"/>
      <c r="AO1091" s="333"/>
      <c r="AP1091" s="333"/>
      <c r="AQ1091" s="333"/>
      <c r="AR1091" s="333"/>
    </row>
    <row r="1092" spans="1:44" ht="30" customHeight="1">
      <c r="A1092" s="369">
        <v>36</v>
      </c>
      <c r="B1092" s="372" t="s">
        <v>410</v>
      </c>
      <c r="C1092" s="506" t="s">
        <v>411</v>
      </c>
      <c r="D1092" s="380">
        <v>330</v>
      </c>
      <c r="E1092" s="380" t="s">
        <v>534</v>
      </c>
      <c r="F1092" s="381" t="s">
        <v>48</v>
      </c>
      <c r="G1092" s="324"/>
      <c r="H1092" s="324"/>
      <c r="I1092" s="507"/>
      <c r="J1092" s="507"/>
      <c r="K1092" s="507"/>
      <c r="L1092" s="385">
        <f t="shared" si="1174"/>
        <v>0</v>
      </c>
      <c r="M1092" s="385">
        <f t="shared" si="1175"/>
        <v>0</v>
      </c>
      <c r="N1092" s="385">
        <f t="shared" si="1176"/>
        <v>0</v>
      </c>
      <c r="O1092" s="385">
        <f t="shared" si="1177"/>
        <v>0</v>
      </c>
      <c r="P1092" s="518"/>
      <c r="Q1092" s="518"/>
      <c r="R1092" s="518"/>
      <c r="S1092" s="518"/>
      <c r="T1092" s="536"/>
      <c r="U1092" s="518"/>
      <c r="V1092" s="389">
        <f t="shared" si="1173"/>
        <v>720</v>
      </c>
      <c r="W1092" s="380">
        <v>330</v>
      </c>
      <c r="X1092" s="379"/>
      <c r="Y1092" s="390">
        <f t="shared" si="1014"/>
        <v>330</v>
      </c>
      <c r="Z1092" s="389">
        <f t="shared" si="1164"/>
        <v>330</v>
      </c>
      <c r="AA1092" s="389">
        <f t="shared" si="1016"/>
        <v>100</v>
      </c>
      <c r="AF1092" s="333"/>
      <c r="AG1092" s="333"/>
      <c r="AH1092" s="333"/>
      <c r="AI1092" s="333"/>
      <c r="AJ1092" s="333"/>
      <c r="AK1092" s="333"/>
      <c r="AL1092" s="333"/>
      <c r="AM1092" s="333"/>
      <c r="AN1092" s="333"/>
      <c r="AO1092" s="333"/>
      <c r="AP1092" s="333"/>
      <c r="AQ1092" s="333"/>
      <c r="AR1092" s="333"/>
    </row>
    <row r="1093" spans="1:44" ht="30" customHeight="1">
      <c r="A1093" s="369"/>
      <c r="B1093" s="372"/>
      <c r="C1093" s="506" t="s">
        <v>52</v>
      </c>
      <c r="D1093" s="380"/>
      <c r="E1093" s="380"/>
      <c r="F1093" s="381" t="s">
        <v>48</v>
      </c>
      <c r="G1093" s="324"/>
      <c r="H1093" s="324"/>
      <c r="I1093" s="507" t="s">
        <v>48</v>
      </c>
      <c r="J1093" s="507" t="s">
        <v>48</v>
      </c>
      <c r="K1093" s="507" t="s">
        <v>48</v>
      </c>
      <c r="L1093" s="385">
        <f>SUM(L1092:L1092)</f>
        <v>0</v>
      </c>
      <c r="M1093" s="385">
        <f>SUM(M1092:M1092)</f>
        <v>0</v>
      </c>
      <c r="N1093" s="385">
        <f>SUM(N1092:N1092)</f>
        <v>0</v>
      </c>
      <c r="O1093" s="385">
        <f>SUM(O1092:O1092)</f>
        <v>0</v>
      </c>
      <c r="P1093" s="518"/>
      <c r="Q1093" s="518"/>
      <c r="R1093" s="518"/>
      <c r="S1093" s="518"/>
      <c r="T1093" s="536"/>
      <c r="U1093" s="518"/>
      <c r="V1093" s="389">
        <f>$AB$11-((N1093*24))</f>
        <v>720</v>
      </c>
      <c r="W1093" s="380">
        <v>125</v>
      </c>
      <c r="X1093" s="379"/>
      <c r="Y1093" s="390">
        <f>W1093</f>
        <v>125</v>
      </c>
      <c r="Z1093" s="389">
        <f>(Y1093*(V1093-L1093*24))/V1093</f>
        <v>125</v>
      </c>
      <c r="AA1093" s="389">
        <f>(Z1093/Y1093)*100</f>
        <v>100</v>
      </c>
      <c r="AF1093" s="333"/>
      <c r="AG1093" s="333"/>
      <c r="AH1093" s="333"/>
      <c r="AI1093" s="333"/>
      <c r="AJ1093" s="333"/>
      <c r="AK1093" s="333"/>
      <c r="AL1093" s="333"/>
      <c r="AM1093" s="333"/>
      <c r="AN1093" s="333"/>
      <c r="AO1093" s="333"/>
      <c r="AP1093" s="333"/>
      <c r="AQ1093" s="333"/>
      <c r="AR1093" s="333"/>
    </row>
    <row r="1094" spans="1:44" ht="30" customHeight="1">
      <c r="A1094" s="369">
        <v>37</v>
      </c>
      <c r="B1094" s="372" t="s">
        <v>412</v>
      </c>
      <c r="C1094" s="506" t="s">
        <v>413</v>
      </c>
      <c r="D1094" s="380">
        <v>50</v>
      </c>
      <c r="E1094" s="380" t="s">
        <v>534</v>
      </c>
      <c r="F1094" s="381" t="s">
        <v>48</v>
      </c>
      <c r="G1094" s="324"/>
      <c r="H1094" s="324"/>
      <c r="I1094" s="507"/>
      <c r="J1094" s="507"/>
      <c r="K1094" s="507"/>
      <c r="L1094" s="385">
        <f t="shared" si="1174"/>
        <v>0</v>
      </c>
      <c r="M1094" s="385">
        <f t="shared" si="1175"/>
        <v>0</v>
      </c>
      <c r="N1094" s="385">
        <f t="shared" si="1176"/>
        <v>0</v>
      </c>
      <c r="O1094" s="385">
        <f t="shared" si="1177"/>
        <v>0</v>
      </c>
      <c r="P1094" s="518"/>
      <c r="Q1094" s="518"/>
      <c r="R1094" s="518"/>
      <c r="S1094" s="518"/>
      <c r="T1094" s="536"/>
      <c r="U1094" s="518"/>
      <c r="V1094" s="389">
        <f t="shared" si="1173"/>
        <v>720</v>
      </c>
      <c r="W1094" s="380">
        <v>50</v>
      </c>
      <c r="X1094" s="379"/>
      <c r="Y1094" s="390">
        <f t="shared" si="1014"/>
        <v>50</v>
      </c>
      <c r="Z1094" s="389">
        <f t="shared" si="1164"/>
        <v>50</v>
      </c>
      <c r="AA1094" s="389">
        <f t="shared" si="1016"/>
        <v>100</v>
      </c>
      <c r="AF1094" s="333"/>
      <c r="AG1094" s="333"/>
      <c r="AH1094" s="333"/>
      <c r="AI1094" s="333"/>
      <c r="AJ1094" s="333"/>
      <c r="AK1094" s="333"/>
      <c r="AL1094" s="333"/>
      <c r="AM1094" s="333"/>
      <c r="AN1094" s="333"/>
      <c r="AO1094" s="333"/>
      <c r="AP1094" s="333"/>
      <c r="AQ1094" s="333"/>
      <c r="AR1094" s="333"/>
    </row>
    <row r="1095" spans="1:44" ht="30" customHeight="1">
      <c r="A1095" s="369"/>
      <c r="B1095" s="372"/>
      <c r="C1095" s="506" t="s">
        <v>52</v>
      </c>
      <c r="D1095" s="380"/>
      <c r="E1095" s="380"/>
      <c r="F1095" s="381" t="s">
        <v>48</v>
      </c>
      <c r="G1095" s="324"/>
      <c r="H1095" s="324"/>
      <c r="I1095" s="507" t="s">
        <v>48</v>
      </c>
      <c r="J1095" s="507" t="s">
        <v>48</v>
      </c>
      <c r="K1095" s="507" t="s">
        <v>48</v>
      </c>
      <c r="L1095" s="385">
        <f>SUM(L1094:L1094)</f>
        <v>0</v>
      </c>
      <c r="M1095" s="385">
        <f>SUM(M1094:M1094)</f>
        <v>0</v>
      </c>
      <c r="N1095" s="385">
        <f>SUM(N1094:N1094)</f>
        <v>0</v>
      </c>
      <c r="O1095" s="385">
        <f>SUM(O1094:O1094)</f>
        <v>0</v>
      </c>
      <c r="P1095" s="518"/>
      <c r="Q1095" s="518"/>
      <c r="R1095" s="518"/>
      <c r="S1095" s="518"/>
      <c r="T1095" s="536"/>
      <c r="U1095" s="518"/>
      <c r="V1095" s="389">
        <f>$AB$11-((N1095*24))</f>
        <v>720</v>
      </c>
      <c r="W1095" s="380">
        <v>125</v>
      </c>
      <c r="X1095" s="379"/>
      <c r="Y1095" s="390">
        <f>W1095</f>
        <v>125</v>
      </c>
      <c r="Z1095" s="389">
        <f>(Y1095*(V1095-L1095*24))/V1095</f>
        <v>125</v>
      </c>
      <c r="AA1095" s="389">
        <f>(Z1095/Y1095)*100</f>
        <v>100</v>
      </c>
      <c r="AF1095" s="333"/>
      <c r="AG1095" s="333"/>
      <c r="AH1095" s="333"/>
      <c r="AI1095" s="333"/>
      <c r="AJ1095" s="333"/>
      <c r="AK1095" s="333"/>
      <c r="AL1095" s="333"/>
      <c r="AM1095" s="333"/>
      <c r="AN1095" s="333"/>
      <c r="AO1095" s="333"/>
      <c r="AP1095" s="333"/>
      <c r="AQ1095" s="333"/>
      <c r="AR1095" s="333"/>
    </row>
    <row r="1096" spans="1:44" ht="30" customHeight="1">
      <c r="A1096" s="369">
        <v>38</v>
      </c>
      <c r="B1096" s="372" t="s">
        <v>414</v>
      </c>
      <c r="C1096" s="506" t="s">
        <v>415</v>
      </c>
      <c r="D1096" s="380">
        <v>50</v>
      </c>
      <c r="E1096" s="380" t="s">
        <v>534</v>
      </c>
      <c r="F1096" s="381" t="s">
        <v>48</v>
      </c>
      <c r="G1096" s="324"/>
      <c r="H1096" s="324"/>
      <c r="I1096" s="507"/>
      <c r="J1096" s="507"/>
      <c r="K1096" s="507"/>
      <c r="L1096" s="385">
        <f t="shared" si="1174"/>
        <v>0</v>
      </c>
      <c r="M1096" s="385">
        <f t="shared" si="1175"/>
        <v>0</v>
      </c>
      <c r="N1096" s="385">
        <f t="shared" si="1176"/>
        <v>0</v>
      </c>
      <c r="O1096" s="385">
        <f t="shared" si="1177"/>
        <v>0</v>
      </c>
      <c r="P1096" s="518"/>
      <c r="Q1096" s="518"/>
      <c r="R1096" s="518"/>
      <c r="S1096" s="518"/>
      <c r="T1096" s="536"/>
      <c r="U1096" s="518"/>
      <c r="V1096" s="389">
        <f t="shared" si="1173"/>
        <v>720</v>
      </c>
      <c r="W1096" s="380">
        <v>50</v>
      </c>
      <c r="X1096" s="379"/>
      <c r="Y1096" s="390">
        <f t="shared" si="1014"/>
        <v>50</v>
      </c>
      <c r="Z1096" s="389">
        <f t="shared" si="1164"/>
        <v>50</v>
      </c>
      <c r="AA1096" s="389">
        <f t="shared" si="1016"/>
        <v>100</v>
      </c>
      <c r="AF1096" s="333"/>
      <c r="AG1096" s="333"/>
      <c r="AH1096" s="333"/>
      <c r="AI1096" s="333"/>
      <c r="AJ1096" s="333"/>
      <c r="AK1096" s="333"/>
      <c r="AL1096" s="333"/>
      <c r="AM1096" s="333"/>
      <c r="AN1096" s="333"/>
      <c r="AO1096" s="333"/>
      <c r="AP1096" s="333"/>
      <c r="AQ1096" s="333"/>
      <c r="AR1096" s="333"/>
    </row>
    <row r="1097" spans="1:44" ht="30" customHeight="1">
      <c r="A1097" s="369"/>
      <c r="B1097" s="372"/>
      <c r="C1097" s="506" t="s">
        <v>52</v>
      </c>
      <c r="D1097" s="380"/>
      <c r="E1097" s="380"/>
      <c r="F1097" s="381" t="s">
        <v>48</v>
      </c>
      <c r="G1097" s="324"/>
      <c r="H1097" s="324"/>
      <c r="I1097" s="507" t="s">
        <v>48</v>
      </c>
      <c r="J1097" s="507" t="s">
        <v>48</v>
      </c>
      <c r="K1097" s="507" t="s">
        <v>48</v>
      </c>
      <c r="L1097" s="385">
        <f>SUM(L1096:L1096)</f>
        <v>0</v>
      </c>
      <c r="M1097" s="385">
        <f>SUM(M1096:M1096)</f>
        <v>0</v>
      </c>
      <c r="N1097" s="385">
        <f>SUM(N1096:N1096)</f>
        <v>0</v>
      </c>
      <c r="O1097" s="385">
        <f>SUM(O1096:O1096)</f>
        <v>0</v>
      </c>
      <c r="P1097" s="518"/>
      <c r="Q1097" s="518"/>
      <c r="R1097" s="518"/>
      <c r="S1097" s="518"/>
      <c r="T1097" s="536"/>
      <c r="U1097" s="518"/>
      <c r="V1097" s="389">
        <f>$AB$11-((N1097*24))</f>
        <v>720</v>
      </c>
      <c r="W1097" s="380">
        <v>125</v>
      </c>
      <c r="X1097" s="379"/>
      <c r="Y1097" s="390">
        <f>W1097</f>
        <v>125</v>
      </c>
      <c r="Z1097" s="389">
        <f>(Y1097*(V1097-L1097*24))/V1097</f>
        <v>125</v>
      </c>
      <c r="AA1097" s="389">
        <f>(Z1097/Y1097)*100</f>
        <v>100</v>
      </c>
      <c r="AF1097" s="333"/>
      <c r="AG1097" s="333"/>
      <c r="AH1097" s="333"/>
      <c r="AI1097" s="333"/>
      <c r="AJ1097" s="333"/>
      <c r="AK1097" s="333"/>
      <c r="AL1097" s="333"/>
      <c r="AM1097" s="333"/>
      <c r="AN1097" s="333"/>
      <c r="AO1097" s="333"/>
      <c r="AP1097" s="333"/>
      <c r="AQ1097" s="333"/>
      <c r="AR1097" s="333"/>
    </row>
    <row r="1098" spans="1:44" ht="30" customHeight="1">
      <c r="A1098" s="369">
        <v>39</v>
      </c>
      <c r="B1098" s="372" t="s">
        <v>416</v>
      </c>
      <c r="C1098" s="506" t="s">
        <v>417</v>
      </c>
      <c r="D1098" s="380">
        <v>63</v>
      </c>
      <c r="E1098" s="380" t="s">
        <v>534</v>
      </c>
      <c r="F1098" s="381" t="s">
        <v>48</v>
      </c>
      <c r="G1098" s="324"/>
      <c r="H1098" s="324"/>
      <c r="I1098" s="507"/>
      <c r="J1098" s="507"/>
      <c r="K1098" s="507"/>
      <c r="L1098" s="385">
        <f t="shared" si="1174"/>
        <v>0</v>
      </c>
      <c r="M1098" s="385">
        <f t="shared" si="1175"/>
        <v>0</v>
      </c>
      <c r="N1098" s="385">
        <f t="shared" si="1176"/>
        <v>0</v>
      </c>
      <c r="O1098" s="385">
        <f t="shared" si="1177"/>
        <v>0</v>
      </c>
      <c r="P1098" s="518"/>
      <c r="Q1098" s="518"/>
      <c r="R1098" s="518"/>
      <c r="S1098" s="518"/>
      <c r="T1098" s="536"/>
      <c r="U1098" s="518"/>
      <c r="V1098" s="389">
        <f t="shared" si="1173"/>
        <v>720</v>
      </c>
      <c r="W1098" s="380">
        <v>63</v>
      </c>
      <c r="X1098" s="379"/>
      <c r="Y1098" s="390">
        <f t="shared" si="1014"/>
        <v>63</v>
      </c>
      <c r="Z1098" s="389">
        <f t="shared" si="1164"/>
        <v>63</v>
      </c>
      <c r="AA1098" s="389">
        <f t="shared" si="1016"/>
        <v>100</v>
      </c>
      <c r="AF1098" s="333"/>
      <c r="AG1098" s="333"/>
      <c r="AH1098" s="333"/>
      <c r="AI1098" s="333"/>
      <c r="AJ1098" s="333"/>
      <c r="AK1098" s="333"/>
      <c r="AL1098" s="333"/>
      <c r="AM1098" s="333"/>
      <c r="AN1098" s="333"/>
      <c r="AO1098" s="333"/>
      <c r="AP1098" s="333"/>
      <c r="AQ1098" s="333"/>
      <c r="AR1098" s="333"/>
    </row>
    <row r="1099" spans="1:44" ht="30" customHeight="1">
      <c r="A1099" s="369"/>
      <c r="B1099" s="372"/>
      <c r="C1099" s="506" t="s">
        <v>52</v>
      </c>
      <c r="D1099" s="380"/>
      <c r="E1099" s="380"/>
      <c r="F1099" s="381" t="s">
        <v>48</v>
      </c>
      <c r="G1099" s="324"/>
      <c r="H1099" s="324"/>
      <c r="I1099" s="507" t="s">
        <v>48</v>
      </c>
      <c r="J1099" s="507" t="s">
        <v>48</v>
      </c>
      <c r="K1099" s="507" t="s">
        <v>48</v>
      </c>
      <c r="L1099" s="385">
        <f>SUM(L1098:L1098)</f>
        <v>0</v>
      </c>
      <c r="M1099" s="385">
        <f>SUM(M1098:M1098)</f>
        <v>0</v>
      </c>
      <c r="N1099" s="385">
        <f>SUM(N1098:N1098)</f>
        <v>0</v>
      </c>
      <c r="O1099" s="385">
        <f>SUM(O1098:O1098)</f>
        <v>0</v>
      </c>
      <c r="P1099" s="518"/>
      <c r="Q1099" s="518"/>
      <c r="R1099" s="518"/>
      <c r="S1099" s="518"/>
      <c r="T1099" s="536"/>
      <c r="U1099" s="518"/>
      <c r="V1099" s="389">
        <f>$AB$11-((N1099*24))</f>
        <v>720</v>
      </c>
      <c r="W1099" s="380">
        <v>125</v>
      </c>
      <c r="X1099" s="379"/>
      <c r="Y1099" s="390">
        <f>W1099</f>
        <v>125</v>
      </c>
      <c r="Z1099" s="389">
        <f>(Y1099*(V1099-L1099*24))/V1099</f>
        <v>125</v>
      </c>
      <c r="AA1099" s="389">
        <f>(Z1099/Y1099)*100</f>
        <v>100</v>
      </c>
      <c r="AF1099" s="333"/>
      <c r="AG1099" s="333"/>
      <c r="AH1099" s="333"/>
      <c r="AI1099" s="333"/>
      <c r="AJ1099" s="333"/>
      <c r="AK1099" s="333"/>
      <c r="AL1099" s="333"/>
      <c r="AM1099" s="333"/>
      <c r="AN1099" s="333"/>
      <c r="AO1099" s="333"/>
      <c r="AP1099" s="333"/>
      <c r="AQ1099" s="333"/>
      <c r="AR1099" s="333"/>
    </row>
    <row r="1100" spans="1:44" ht="30" customHeight="1">
      <c r="A1100" s="369">
        <v>40</v>
      </c>
      <c r="B1100" s="372" t="s">
        <v>418</v>
      </c>
      <c r="C1100" s="506" t="s">
        <v>419</v>
      </c>
      <c r="D1100" s="380">
        <v>63</v>
      </c>
      <c r="E1100" s="380" t="s">
        <v>534</v>
      </c>
      <c r="F1100" s="381" t="s">
        <v>48</v>
      </c>
      <c r="G1100" s="324"/>
      <c r="H1100" s="324"/>
      <c r="I1100" s="507"/>
      <c r="J1100" s="507"/>
      <c r="K1100" s="507"/>
      <c r="L1100" s="385">
        <f t="shared" si="1174"/>
        <v>0</v>
      </c>
      <c r="M1100" s="385">
        <f t="shared" si="1175"/>
        <v>0</v>
      </c>
      <c r="N1100" s="385">
        <f t="shared" si="1176"/>
        <v>0</v>
      </c>
      <c r="O1100" s="385">
        <f t="shared" si="1177"/>
        <v>0</v>
      </c>
      <c r="P1100" s="518"/>
      <c r="Q1100" s="518"/>
      <c r="R1100" s="518"/>
      <c r="S1100" s="518"/>
      <c r="T1100" s="536"/>
      <c r="U1100" s="518"/>
      <c r="V1100" s="389">
        <f t="shared" si="1173"/>
        <v>720</v>
      </c>
      <c r="W1100" s="380">
        <v>63</v>
      </c>
      <c r="X1100" s="379"/>
      <c r="Y1100" s="390">
        <f t="shared" si="1014"/>
        <v>63</v>
      </c>
      <c r="Z1100" s="389">
        <f t="shared" si="1164"/>
        <v>63</v>
      </c>
      <c r="AA1100" s="389">
        <f t="shared" si="1016"/>
        <v>100</v>
      </c>
      <c r="AF1100" s="333"/>
      <c r="AG1100" s="333"/>
      <c r="AH1100" s="333"/>
      <c r="AI1100" s="333"/>
      <c r="AJ1100" s="333"/>
      <c r="AK1100" s="333"/>
      <c r="AL1100" s="333"/>
      <c r="AM1100" s="333"/>
      <c r="AN1100" s="333"/>
      <c r="AO1100" s="333"/>
      <c r="AP1100" s="333"/>
      <c r="AQ1100" s="333"/>
      <c r="AR1100" s="333"/>
    </row>
    <row r="1101" spans="1:44" ht="30" customHeight="1">
      <c r="A1101" s="369"/>
      <c r="B1101" s="372"/>
      <c r="C1101" s="506" t="s">
        <v>52</v>
      </c>
      <c r="D1101" s="380"/>
      <c r="E1101" s="380"/>
      <c r="F1101" s="381" t="s">
        <v>48</v>
      </c>
      <c r="G1101" s="324"/>
      <c r="H1101" s="324"/>
      <c r="I1101" s="507" t="s">
        <v>48</v>
      </c>
      <c r="J1101" s="507" t="s">
        <v>48</v>
      </c>
      <c r="K1101" s="507" t="s">
        <v>48</v>
      </c>
      <c r="L1101" s="385">
        <f>SUM(L1100:L1100)</f>
        <v>0</v>
      </c>
      <c r="M1101" s="385">
        <f>SUM(M1100:M1100)</f>
        <v>0</v>
      </c>
      <c r="N1101" s="385">
        <f>SUM(N1100:N1100)</f>
        <v>0</v>
      </c>
      <c r="O1101" s="385">
        <f>SUM(O1100:O1100)</f>
        <v>0</v>
      </c>
      <c r="P1101" s="518"/>
      <c r="Q1101" s="518"/>
      <c r="R1101" s="518"/>
      <c r="S1101" s="518"/>
      <c r="T1101" s="536"/>
      <c r="U1101" s="518"/>
      <c r="V1101" s="389">
        <f>$AB$11-((N1101*24))</f>
        <v>720</v>
      </c>
      <c r="W1101" s="380">
        <v>125</v>
      </c>
      <c r="X1101" s="379"/>
      <c r="Y1101" s="390">
        <f>W1101</f>
        <v>125</v>
      </c>
      <c r="Z1101" s="389">
        <f>(Y1101*(V1101-L1101*24))/V1101</f>
        <v>125</v>
      </c>
      <c r="AA1101" s="389">
        <f>(Z1101/Y1101)*100</f>
        <v>100</v>
      </c>
      <c r="AF1101" s="333"/>
      <c r="AG1101" s="333"/>
      <c r="AH1101" s="333"/>
      <c r="AI1101" s="333"/>
      <c r="AJ1101" s="333"/>
      <c r="AK1101" s="333"/>
      <c r="AL1101" s="333"/>
      <c r="AM1101" s="333"/>
      <c r="AN1101" s="333"/>
      <c r="AO1101" s="333"/>
      <c r="AP1101" s="333"/>
      <c r="AQ1101" s="333"/>
      <c r="AR1101" s="333"/>
    </row>
    <row r="1102" spans="1:44" ht="30" customHeight="1">
      <c r="A1102" s="369">
        <v>41</v>
      </c>
      <c r="B1102" s="372" t="s">
        <v>420</v>
      </c>
      <c r="C1102" s="506" t="s">
        <v>421</v>
      </c>
      <c r="D1102" s="380">
        <v>240</v>
      </c>
      <c r="E1102" s="380" t="s">
        <v>534</v>
      </c>
      <c r="F1102" s="381" t="s">
        <v>48</v>
      </c>
      <c r="G1102" s="324"/>
      <c r="H1102" s="324"/>
      <c r="I1102" s="507"/>
      <c r="J1102" s="507"/>
      <c r="K1102" s="507"/>
      <c r="L1102" s="385">
        <f t="shared" si="1174"/>
        <v>0</v>
      </c>
      <c r="M1102" s="385">
        <f t="shared" si="1175"/>
        <v>0</v>
      </c>
      <c r="N1102" s="385">
        <f t="shared" si="1176"/>
        <v>0</v>
      </c>
      <c r="O1102" s="385">
        <f t="shared" si="1177"/>
        <v>0</v>
      </c>
      <c r="P1102" s="518"/>
      <c r="Q1102" s="518"/>
      <c r="R1102" s="518"/>
      <c r="S1102" s="518"/>
      <c r="T1102" s="536"/>
      <c r="U1102" s="518"/>
      <c r="V1102" s="389">
        <f t="shared" si="1173"/>
        <v>720</v>
      </c>
      <c r="W1102" s="380">
        <v>240</v>
      </c>
      <c r="X1102" s="379"/>
      <c r="Y1102" s="390">
        <f t="shared" si="1014"/>
        <v>240</v>
      </c>
      <c r="Z1102" s="389">
        <f t="shared" si="1164"/>
        <v>240</v>
      </c>
      <c r="AA1102" s="389">
        <f t="shared" si="1016"/>
        <v>100</v>
      </c>
      <c r="AF1102" s="333"/>
      <c r="AG1102" s="333"/>
      <c r="AH1102" s="333"/>
      <c r="AI1102" s="333"/>
      <c r="AJ1102" s="333"/>
      <c r="AK1102" s="333"/>
      <c r="AL1102" s="333"/>
      <c r="AM1102" s="333"/>
      <c r="AN1102" s="333"/>
      <c r="AO1102" s="333"/>
      <c r="AP1102" s="333"/>
      <c r="AQ1102" s="333"/>
      <c r="AR1102" s="333"/>
    </row>
    <row r="1103" spans="1:44" ht="30" customHeight="1">
      <c r="A1103" s="369"/>
      <c r="B1103" s="372"/>
      <c r="C1103" s="506" t="s">
        <v>52</v>
      </c>
      <c r="D1103" s="380"/>
      <c r="E1103" s="380"/>
      <c r="F1103" s="381" t="s">
        <v>48</v>
      </c>
      <c r="G1103" s="324"/>
      <c r="H1103" s="324"/>
      <c r="I1103" s="507" t="s">
        <v>48</v>
      </c>
      <c r="J1103" s="507" t="s">
        <v>48</v>
      </c>
      <c r="K1103" s="507" t="s">
        <v>48</v>
      </c>
      <c r="L1103" s="385">
        <f>SUM(L1102:L1102)</f>
        <v>0</v>
      </c>
      <c r="M1103" s="385">
        <f>SUM(M1102:M1102)</f>
        <v>0</v>
      </c>
      <c r="N1103" s="385">
        <f>SUM(N1102:N1102)</f>
        <v>0</v>
      </c>
      <c r="O1103" s="385">
        <f>SUM(O1102:O1102)</f>
        <v>0</v>
      </c>
      <c r="P1103" s="518"/>
      <c r="Q1103" s="518"/>
      <c r="R1103" s="518"/>
      <c r="S1103" s="518"/>
      <c r="T1103" s="536"/>
      <c r="U1103" s="518"/>
      <c r="V1103" s="389">
        <f>$AB$11-((N1103*24))</f>
        <v>720</v>
      </c>
      <c r="W1103" s="380">
        <v>125</v>
      </c>
      <c r="X1103" s="379"/>
      <c r="Y1103" s="390">
        <f>W1103</f>
        <v>125</v>
      </c>
      <c r="Z1103" s="389">
        <f>(Y1103*(V1103-L1103*24))/V1103</f>
        <v>125</v>
      </c>
      <c r="AA1103" s="389">
        <f>(Z1103/Y1103)*100</f>
        <v>100</v>
      </c>
      <c r="AF1103" s="333"/>
      <c r="AG1103" s="333"/>
      <c r="AH1103" s="333"/>
      <c r="AI1103" s="333"/>
      <c r="AJ1103" s="333"/>
      <c r="AK1103" s="333"/>
      <c r="AL1103" s="333"/>
      <c r="AM1103" s="333"/>
      <c r="AN1103" s="333"/>
      <c r="AO1103" s="333"/>
      <c r="AP1103" s="333"/>
      <c r="AQ1103" s="333"/>
      <c r="AR1103" s="333"/>
    </row>
    <row r="1104" spans="1:44" ht="30" customHeight="1">
      <c r="A1104" s="369">
        <v>42</v>
      </c>
      <c r="B1104" s="372" t="s">
        <v>422</v>
      </c>
      <c r="C1104" s="506" t="s">
        <v>423</v>
      </c>
      <c r="D1104" s="380">
        <v>63</v>
      </c>
      <c r="E1104" s="380" t="s">
        <v>534</v>
      </c>
      <c r="F1104" s="381" t="s">
        <v>48</v>
      </c>
      <c r="G1104" s="324"/>
      <c r="H1104" s="324"/>
      <c r="I1104" s="507"/>
      <c r="J1104" s="507"/>
      <c r="K1104" s="507"/>
      <c r="L1104" s="385">
        <f t="shared" si="1174"/>
        <v>0</v>
      </c>
      <c r="M1104" s="385">
        <f t="shared" si="1175"/>
        <v>0</v>
      </c>
      <c r="N1104" s="385">
        <f t="shared" si="1176"/>
        <v>0</v>
      </c>
      <c r="O1104" s="385">
        <f t="shared" si="1177"/>
        <v>0</v>
      </c>
      <c r="P1104" s="518"/>
      <c r="Q1104" s="518"/>
      <c r="R1104" s="518"/>
      <c r="S1104" s="518"/>
      <c r="T1104" s="536"/>
      <c r="U1104" s="518"/>
      <c r="V1104" s="389">
        <f t="shared" si="1173"/>
        <v>720</v>
      </c>
      <c r="W1104" s="380">
        <v>63</v>
      </c>
      <c r="X1104" s="379"/>
      <c r="Y1104" s="390">
        <f t="shared" si="1014"/>
        <v>63</v>
      </c>
      <c r="Z1104" s="389">
        <f t="shared" si="1164"/>
        <v>63</v>
      </c>
      <c r="AA1104" s="389">
        <f t="shared" si="1016"/>
        <v>100</v>
      </c>
      <c r="AF1104" s="333"/>
      <c r="AG1104" s="333"/>
      <c r="AH1104" s="333"/>
      <c r="AI1104" s="333"/>
      <c r="AJ1104" s="333"/>
      <c r="AK1104" s="333"/>
      <c r="AL1104" s="333"/>
      <c r="AM1104" s="333"/>
      <c r="AN1104" s="333"/>
      <c r="AO1104" s="333"/>
      <c r="AP1104" s="333"/>
      <c r="AQ1104" s="333"/>
      <c r="AR1104" s="333"/>
    </row>
    <row r="1105" spans="1:44" ht="30" customHeight="1">
      <c r="A1105" s="369"/>
      <c r="B1105" s="372"/>
      <c r="C1105" s="506" t="s">
        <v>52</v>
      </c>
      <c r="D1105" s="380"/>
      <c r="E1105" s="380"/>
      <c r="F1105" s="381" t="s">
        <v>48</v>
      </c>
      <c r="G1105" s="324"/>
      <c r="H1105" s="324"/>
      <c r="I1105" s="507" t="s">
        <v>48</v>
      </c>
      <c r="J1105" s="507" t="s">
        <v>48</v>
      </c>
      <c r="K1105" s="507" t="s">
        <v>48</v>
      </c>
      <c r="L1105" s="385">
        <f>SUM(L1104:L1104)</f>
        <v>0</v>
      </c>
      <c r="M1105" s="385">
        <f>SUM(M1104:M1104)</f>
        <v>0</v>
      </c>
      <c r="N1105" s="385">
        <f>SUM(N1104:N1104)</f>
        <v>0</v>
      </c>
      <c r="O1105" s="385">
        <f>SUM(O1104:O1104)</f>
        <v>0</v>
      </c>
      <c r="P1105" s="518"/>
      <c r="Q1105" s="518"/>
      <c r="R1105" s="518"/>
      <c r="S1105" s="518"/>
      <c r="T1105" s="536"/>
      <c r="U1105" s="518"/>
      <c r="V1105" s="389">
        <f>$AB$11-((N1105*24))</f>
        <v>720</v>
      </c>
      <c r="W1105" s="380">
        <v>125</v>
      </c>
      <c r="X1105" s="379"/>
      <c r="Y1105" s="390">
        <f>W1105</f>
        <v>125</v>
      </c>
      <c r="Z1105" s="389">
        <f>(Y1105*(V1105-L1105*24))/V1105</f>
        <v>125</v>
      </c>
      <c r="AA1105" s="389">
        <f>(Z1105/Y1105)*100</f>
        <v>100</v>
      </c>
      <c r="AF1105" s="333"/>
      <c r="AG1105" s="333"/>
      <c r="AH1105" s="333"/>
      <c r="AI1105" s="333"/>
      <c r="AJ1105" s="333"/>
      <c r="AK1105" s="333"/>
      <c r="AL1105" s="333"/>
      <c r="AM1105" s="333"/>
      <c r="AN1105" s="333"/>
      <c r="AO1105" s="333"/>
      <c r="AP1105" s="333"/>
      <c r="AQ1105" s="333"/>
      <c r="AR1105" s="333"/>
    </row>
    <row r="1106" spans="1:44" ht="30" customHeight="1">
      <c r="A1106" s="369">
        <v>43</v>
      </c>
      <c r="B1106" s="372" t="s">
        <v>424</v>
      </c>
      <c r="C1106" s="506" t="s">
        <v>425</v>
      </c>
      <c r="D1106" s="380">
        <v>63</v>
      </c>
      <c r="E1106" s="380" t="s">
        <v>534</v>
      </c>
      <c r="F1106" s="381" t="s">
        <v>48</v>
      </c>
      <c r="G1106" s="324"/>
      <c r="H1106" s="324"/>
      <c r="I1106" s="507"/>
      <c r="J1106" s="507"/>
      <c r="K1106" s="507"/>
      <c r="L1106" s="385">
        <f t="shared" si="1174"/>
        <v>0</v>
      </c>
      <c r="M1106" s="385">
        <f t="shared" si="1175"/>
        <v>0</v>
      </c>
      <c r="N1106" s="385">
        <f t="shared" si="1176"/>
        <v>0</v>
      </c>
      <c r="O1106" s="385">
        <f t="shared" si="1177"/>
        <v>0</v>
      </c>
      <c r="P1106" s="518"/>
      <c r="Q1106" s="518"/>
      <c r="R1106" s="518"/>
      <c r="S1106" s="518"/>
      <c r="T1106" s="536"/>
      <c r="U1106" s="518"/>
      <c r="V1106" s="389">
        <f t="shared" si="1173"/>
        <v>720</v>
      </c>
      <c r="W1106" s="380">
        <v>63</v>
      </c>
      <c r="X1106" s="379"/>
      <c r="Y1106" s="390">
        <f t="shared" si="1014"/>
        <v>63</v>
      </c>
      <c r="Z1106" s="389">
        <f t="shared" si="1164"/>
        <v>63</v>
      </c>
      <c r="AA1106" s="389">
        <f t="shared" si="1016"/>
        <v>100</v>
      </c>
      <c r="AF1106" s="333"/>
      <c r="AG1106" s="333"/>
      <c r="AH1106" s="333"/>
      <c r="AI1106" s="333"/>
      <c r="AJ1106" s="333"/>
      <c r="AK1106" s="333"/>
      <c r="AL1106" s="333"/>
      <c r="AM1106" s="333"/>
      <c r="AN1106" s="333"/>
      <c r="AO1106" s="333"/>
      <c r="AP1106" s="333"/>
      <c r="AQ1106" s="333"/>
      <c r="AR1106" s="333"/>
    </row>
    <row r="1107" spans="1:44" ht="30" customHeight="1">
      <c r="A1107" s="369"/>
      <c r="B1107" s="372"/>
      <c r="C1107" s="506" t="s">
        <v>52</v>
      </c>
      <c r="D1107" s="380"/>
      <c r="E1107" s="380"/>
      <c r="F1107" s="381" t="s">
        <v>48</v>
      </c>
      <c r="G1107" s="324"/>
      <c r="H1107" s="324"/>
      <c r="I1107" s="507" t="s">
        <v>48</v>
      </c>
      <c r="J1107" s="507" t="s">
        <v>48</v>
      </c>
      <c r="K1107" s="507" t="s">
        <v>48</v>
      </c>
      <c r="L1107" s="385">
        <f>SUM(L1106:L1106)</f>
        <v>0</v>
      </c>
      <c r="M1107" s="385">
        <f>SUM(M1106:M1106)</f>
        <v>0</v>
      </c>
      <c r="N1107" s="385">
        <f>SUM(N1106:N1106)</f>
        <v>0</v>
      </c>
      <c r="O1107" s="385">
        <f>SUM(O1106:O1106)</f>
        <v>0</v>
      </c>
      <c r="P1107" s="518"/>
      <c r="Q1107" s="518"/>
      <c r="R1107" s="518"/>
      <c r="S1107" s="518"/>
      <c r="T1107" s="536"/>
      <c r="U1107" s="518"/>
      <c r="V1107" s="389">
        <f>$AB$11-((N1107*24))</f>
        <v>720</v>
      </c>
      <c r="W1107" s="380">
        <v>125</v>
      </c>
      <c r="X1107" s="379"/>
      <c r="Y1107" s="390">
        <f>W1107</f>
        <v>125</v>
      </c>
      <c r="Z1107" s="389">
        <f>(Y1107*(V1107-L1107*24))/V1107</f>
        <v>125</v>
      </c>
      <c r="AA1107" s="389">
        <f>(Z1107/Y1107)*100</f>
        <v>100</v>
      </c>
      <c r="AF1107" s="333"/>
      <c r="AG1107" s="333"/>
      <c r="AH1107" s="333"/>
      <c r="AI1107" s="333"/>
      <c r="AJ1107" s="333"/>
      <c r="AK1107" s="333"/>
      <c r="AL1107" s="333"/>
      <c r="AM1107" s="333"/>
      <c r="AN1107" s="333"/>
      <c r="AO1107" s="333"/>
      <c r="AP1107" s="333"/>
      <c r="AQ1107" s="333"/>
      <c r="AR1107" s="333"/>
    </row>
    <row r="1108" spans="1:44" ht="30" customHeight="1">
      <c r="A1108" s="369">
        <v>44</v>
      </c>
      <c r="B1108" s="372" t="s">
        <v>426</v>
      </c>
      <c r="C1108" s="506" t="s">
        <v>427</v>
      </c>
      <c r="D1108" s="380">
        <v>240</v>
      </c>
      <c r="E1108" s="380" t="s">
        <v>534</v>
      </c>
      <c r="F1108" s="381" t="s">
        <v>48</v>
      </c>
      <c r="G1108" s="324"/>
      <c r="H1108" s="324"/>
      <c r="I1108" s="507"/>
      <c r="J1108" s="507"/>
      <c r="K1108" s="507"/>
      <c r="L1108" s="385">
        <f t="shared" si="1174"/>
        <v>0</v>
      </c>
      <c r="M1108" s="385">
        <f t="shared" si="1175"/>
        <v>0</v>
      </c>
      <c r="N1108" s="385">
        <f t="shared" si="1176"/>
        <v>0</v>
      </c>
      <c r="O1108" s="385">
        <f t="shared" si="1177"/>
        <v>0</v>
      </c>
      <c r="P1108" s="518"/>
      <c r="Q1108" s="518"/>
      <c r="R1108" s="518"/>
      <c r="S1108" s="518"/>
      <c r="T1108" s="536"/>
      <c r="U1108" s="518"/>
      <c r="V1108" s="389">
        <f t="shared" si="1173"/>
        <v>720</v>
      </c>
      <c r="W1108" s="380">
        <v>240</v>
      </c>
      <c r="X1108" s="379"/>
      <c r="Y1108" s="390">
        <f t="shared" si="1014"/>
        <v>240</v>
      </c>
      <c r="Z1108" s="389">
        <f t="shared" si="1164"/>
        <v>240</v>
      </c>
      <c r="AA1108" s="389">
        <f t="shared" si="1016"/>
        <v>100</v>
      </c>
      <c r="AF1108" s="333"/>
      <c r="AG1108" s="333"/>
      <c r="AH1108" s="333"/>
      <c r="AI1108" s="333"/>
      <c r="AJ1108" s="333"/>
      <c r="AK1108" s="333"/>
      <c r="AL1108" s="333"/>
      <c r="AM1108" s="333"/>
      <c r="AN1108" s="333"/>
      <c r="AO1108" s="333"/>
      <c r="AP1108" s="333"/>
      <c r="AQ1108" s="333"/>
      <c r="AR1108" s="333"/>
    </row>
    <row r="1109" spans="1:44" ht="30" customHeight="1">
      <c r="A1109" s="369"/>
      <c r="B1109" s="372"/>
      <c r="C1109" s="506" t="s">
        <v>52</v>
      </c>
      <c r="D1109" s="380"/>
      <c r="E1109" s="380"/>
      <c r="F1109" s="381" t="s">
        <v>48</v>
      </c>
      <c r="G1109" s="324"/>
      <c r="H1109" s="324"/>
      <c r="I1109" s="507" t="s">
        <v>48</v>
      </c>
      <c r="J1109" s="507" t="s">
        <v>48</v>
      </c>
      <c r="K1109" s="507" t="s">
        <v>48</v>
      </c>
      <c r="L1109" s="385">
        <f>SUM(L1108:L1108)</f>
        <v>0</v>
      </c>
      <c r="M1109" s="385">
        <f>SUM(M1108:M1108)</f>
        <v>0</v>
      </c>
      <c r="N1109" s="385">
        <f>SUM(N1108:N1108)</f>
        <v>0</v>
      </c>
      <c r="O1109" s="385">
        <f>SUM(O1108:O1108)</f>
        <v>0</v>
      </c>
      <c r="P1109" s="518"/>
      <c r="Q1109" s="518"/>
      <c r="R1109" s="518"/>
      <c r="S1109" s="518"/>
      <c r="T1109" s="536"/>
      <c r="U1109" s="518"/>
      <c r="V1109" s="389">
        <f>$AB$11-((N1109*24))</f>
        <v>720</v>
      </c>
      <c r="W1109" s="380">
        <v>125</v>
      </c>
      <c r="X1109" s="379"/>
      <c r="Y1109" s="390">
        <f>W1109</f>
        <v>125</v>
      </c>
      <c r="Z1109" s="389">
        <f>(Y1109*(V1109-L1109*24))/V1109</f>
        <v>125</v>
      </c>
      <c r="AA1109" s="389">
        <f>(Z1109/Y1109)*100</f>
        <v>100</v>
      </c>
      <c r="AF1109" s="333"/>
      <c r="AG1109" s="333"/>
      <c r="AH1109" s="333"/>
      <c r="AI1109" s="333"/>
      <c r="AJ1109" s="333"/>
      <c r="AK1109" s="333"/>
      <c r="AL1109" s="333"/>
      <c r="AM1109" s="333"/>
      <c r="AN1109" s="333"/>
      <c r="AO1109" s="333"/>
      <c r="AP1109" s="333"/>
      <c r="AQ1109" s="333"/>
      <c r="AR1109" s="333"/>
    </row>
    <row r="1110" spans="1:44" ht="30" customHeight="1">
      <c r="A1110" s="369">
        <v>45</v>
      </c>
      <c r="B1110" s="372" t="s">
        <v>466</v>
      </c>
      <c r="C1110" s="506" t="s">
        <v>463</v>
      </c>
      <c r="D1110" s="380">
        <v>240</v>
      </c>
      <c r="E1110" s="380" t="s">
        <v>534</v>
      </c>
      <c r="F1110" s="381" t="s">
        <v>48</v>
      </c>
      <c r="G1110" s="324"/>
      <c r="H1110" s="324"/>
      <c r="I1110" s="507"/>
      <c r="J1110" s="507"/>
      <c r="K1110" s="507"/>
      <c r="L1110" s="385">
        <f t="shared" si="1174"/>
        <v>0</v>
      </c>
      <c r="M1110" s="385">
        <f t="shared" si="1175"/>
        <v>0</v>
      </c>
      <c r="N1110" s="385">
        <f t="shared" si="1176"/>
        <v>0</v>
      </c>
      <c r="O1110" s="385">
        <f t="shared" si="1177"/>
        <v>0</v>
      </c>
      <c r="P1110" s="518"/>
      <c r="Q1110" s="518"/>
      <c r="R1110" s="518"/>
      <c r="S1110" s="518"/>
      <c r="T1110" s="536"/>
      <c r="U1110" s="518"/>
      <c r="V1110" s="389">
        <f t="shared" ref="V1110" si="1178">$AB$11-((N1110*24))</f>
        <v>720</v>
      </c>
      <c r="W1110" s="380">
        <v>240</v>
      </c>
      <c r="X1110" s="379"/>
      <c r="Y1110" s="390">
        <f t="shared" ref="Y1110" si="1179">W1110</f>
        <v>240</v>
      </c>
      <c r="Z1110" s="389">
        <f t="shared" ref="Z1110" si="1180">(Y1110*(V1110-L1110*24))/V1110</f>
        <v>240</v>
      </c>
      <c r="AA1110" s="389">
        <f t="shared" ref="AA1110" si="1181">(Z1110/Y1110)*100</f>
        <v>100</v>
      </c>
      <c r="AF1110" s="333"/>
      <c r="AG1110" s="333"/>
      <c r="AH1110" s="333"/>
      <c r="AI1110" s="333"/>
      <c r="AJ1110" s="333"/>
      <c r="AK1110" s="333"/>
      <c r="AL1110" s="333"/>
      <c r="AM1110" s="333"/>
      <c r="AN1110" s="333"/>
      <c r="AO1110" s="333"/>
      <c r="AP1110" s="333"/>
      <c r="AQ1110" s="333"/>
      <c r="AR1110" s="333"/>
    </row>
    <row r="1111" spans="1:44" ht="30" customHeight="1">
      <c r="A1111" s="369"/>
      <c r="B1111" s="372"/>
      <c r="C1111" s="506" t="s">
        <v>52</v>
      </c>
      <c r="D1111" s="380"/>
      <c r="E1111" s="380"/>
      <c r="F1111" s="381" t="s">
        <v>48</v>
      </c>
      <c r="G1111" s="324"/>
      <c r="H1111" s="324"/>
      <c r="I1111" s="507" t="s">
        <v>48</v>
      </c>
      <c r="J1111" s="507" t="s">
        <v>48</v>
      </c>
      <c r="K1111" s="507" t="s">
        <v>48</v>
      </c>
      <c r="L1111" s="385">
        <f>SUM(L1110:L1110)</f>
        <v>0</v>
      </c>
      <c r="M1111" s="385">
        <f>SUM(M1110:M1110)</f>
        <v>0</v>
      </c>
      <c r="N1111" s="385">
        <f>SUM(N1110:N1110)</f>
        <v>0</v>
      </c>
      <c r="O1111" s="385">
        <f>SUM(O1110:O1110)</f>
        <v>0</v>
      </c>
      <c r="P1111" s="518"/>
      <c r="Q1111" s="518"/>
      <c r="R1111" s="518"/>
      <c r="S1111" s="518"/>
      <c r="T1111" s="536"/>
      <c r="U1111" s="518"/>
      <c r="V1111" s="389">
        <f t="shared" ref="V1111:V1116" si="1182">$AB$11-((N1111*24))</f>
        <v>720</v>
      </c>
      <c r="W1111" s="380">
        <v>125</v>
      </c>
      <c r="X1111" s="379"/>
      <c r="Y1111" s="390">
        <f t="shared" ref="Y1111:Y1116" si="1183">W1111</f>
        <v>125</v>
      </c>
      <c r="Z1111" s="389">
        <f>(Y1111*(V1111-L1111*24))/V1111</f>
        <v>125</v>
      </c>
      <c r="AA1111" s="389">
        <f t="shared" ref="AA1111:AA1116" si="1184">(Z1111/Y1111)*100</f>
        <v>100</v>
      </c>
      <c r="AF1111" s="333"/>
      <c r="AG1111" s="333"/>
      <c r="AH1111" s="333"/>
      <c r="AI1111" s="333"/>
      <c r="AJ1111" s="333"/>
      <c r="AK1111" s="333"/>
      <c r="AL1111" s="333"/>
      <c r="AM1111" s="333"/>
      <c r="AN1111" s="333"/>
      <c r="AO1111" s="333"/>
      <c r="AP1111" s="333"/>
      <c r="AQ1111" s="333"/>
      <c r="AR1111" s="333"/>
    </row>
    <row r="1112" spans="1:44" ht="30" customHeight="1">
      <c r="A1112" s="369">
        <v>46</v>
      </c>
      <c r="B1112" s="372" t="s">
        <v>428</v>
      </c>
      <c r="C1112" s="506" t="s">
        <v>429</v>
      </c>
      <c r="D1112" s="380">
        <v>240</v>
      </c>
      <c r="E1112" s="380" t="s">
        <v>534</v>
      </c>
      <c r="F1112" s="381" t="s">
        <v>48</v>
      </c>
      <c r="G1112" s="324"/>
      <c r="H1112" s="324"/>
      <c r="I1112" s="507"/>
      <c r="J1112" s="507"/>
      <c r="K1112" s="507"/>
      <c r="L1112" s="385">
        <f t="shared" si="1174"/>
        <v>0</v>
      </c>
      <c r="M1112" s="385">
        <f t="shared" si="1175"/>
        <v>0</v>
      </c>
      <c r="N1112" s="385">
        <f t="shared" si="1176"/>
        <v>0</v>
      </c>
      <c r="O1112" s="385">
        <f t="shared" si="1177"/>
        <v>0</v>
      </c>
      <c r="P1112" s="518"/>
      <c r="Q1112" s="518"/>
      <c r="R1112" s="518"/>
      <c r="S1112" s="518"/>
      <c r="T1112" s="536"/>
      <c r="U1112" s="518"/>
      <c r="V1112" s="389">
        <f t="shared" si="1182"/>
        <v>720</v>
      </c>
      <c r="W1112" s="380">
        <v>240</v>
      </c>
      <c r="X1112" s="379"/>
      <c r="Y1112" s="390">
        <f t="shared" si="1183"/>
        <v>240</v>
      </c>
      <c r="Z1112" s="389">
        <f t="shared" si="1164"/>
        <v>240</v>
      </c>
      <c r="AA1112" s="389">
        <f t="shared" si="1184"/>
        <v>100</v>
      </c>
      <c r="AF1112" s="333"/>
      <c r="AG1112" s="333"/>
      <c r="AH1112" s="333"/>
      <c r="AI1112" s="333"/>
      <c r="AJ1112" s="333"/>
      <c r="AK1112" s="333"/>
      <c r="AL1112" s="333"/>
      <c r="AM1112" s="333"/>
      <c r="AN1112" s="333"/>
      <c r="AO1112" s="333"/>
      <c r="AP1112" s="333"/>
      <c r="AQ1112" s="333"/>
      <c r="AR1112" s="333"/>
    </row>
    <row r="1113" spans="1:44" ht="30" customHeight="1">
      <c r="A1113" s="369"/>
      <c r="B1113" s="372"/>
      <c r="C1113" s="506" t="s">
        <v>52</v>
      </c>
      <c r="D1113" s="380"/>
      <c r="E1113" s="380"/>
      <c r="F1113" s="381" t="s">
        <v>48</v>
      </c>
      <c r="G1113" s="324"/>
      <c r="H1113" s="324"/>
      <c r="I1113" s="507" t="s">
        <v>48</v>
      </c>
      <c r="J1113" s="507" t="s">
        <v>48</v>
      </c>
      <c r="K1113" s="507" t="s">
        <v>48</v>
      </c>
      <c r="L1113" s="385">
        <f>SUM(L1112:L1112)</f>
        <v>0</v>
      </c>
      <c r="M1113" s="385">
        <f>SUM(M1112:M1112)</f>
        <v>0</v>
      </c>
      <c r="N1113" s="385">
        <f>SUM(N1112:N1112)</f>
        <v>0</v>
      </c>
      <c r="O1113" s="385">
        <f>SUM(O1112:O1112)</f>
        <v>0</v>
      </c>
      <c r="P1113" s="518"/>
      <c r="Q1113" s="518"/>
      <c r="R1113" s="518"/>
      <c r="S1113" s="518"/>
      <c r="T1113" s="536"/>
      <c r="U1113" s="518"/>
      <c r="V1113" s="389">
        <f t="shared" si="1182"/>
        <v>720</v>
      </c>
      <c r="W1113" s="380">
        <v>125</v>
      </c>
      <c r="X1113" s="379"/>
      <c r="Y1113" s="390">
        <f t="shared" si="1183"/>
        <v>125</v>
      </c>
      <c r="Z1113" s="389">
        <f>(Y1113*(V1113-L1113*24))/V1113</f>
        <v>125</v>
      </c>
      <c r="AA1113" s="389">
        <f t="shared" si="1184"/>
        <v>100</v>
      </c>
      <c r="AF1113" s="333"/>
      <c r="AG1113" s="333"/>
      <c r="AH1113" s="333"/>
      <c r="AI1113" s="333"/>
      <c r="AJ1113" s="333"/>
      <c r="AK1113" s="333"/>
      <c r="AL1113" s="333"/>
      <c r="AM1113" s="333"/>
      <c r="AN1113" s="333"/>
      <c r="AO1113" s="333"/>
      <c r="AP1113" s="333"/>
      <c r="AQ1113" s="333"/>
      <c r="AR1113" s="333"/>
    </row>
    <row r="1114" spans="1:44" ht="30" customHeight="1">
      <c r="A1114" s="369">
        <v>47</v>
      </c>
      <c r="B1114" s="372" t="s">
        <v>430</v>
      </c>
      <c r="C1114" s="571" t="s">
        <v>431</v>
      </c>
      <c r="D1114" s="380">
        <v>50</v>
      </c>
      <c r="E1114" s="380" t="s">
        <v>534</v>
      </c>
      <c r="F1114" s="381" t="s">
        <v>48</v>
      </c>
      <c r="G1114" s="572"/>
      <c r="H1114" s="572"/>
      <c r="I1114" s="573"/>
      <c r="J1114" s="573"/>
      <c r="K1114" s="573"/>
      <c r="L1114" s="385">
        <f t="shared" si="1174"/>
        <v>0</v>
      </c>
      <c r="M1114" s="385">
        <f t="shared" si="1175"/>
        <v>0</v>
      </c>
      <c r="N1114" s="385">
        <f t="shared" si="1176"/>
        <v>0</v>
      </c>
      <c r="O1114" s="385">
        <f t="shared" si="1177"/>
        <v>0</v>
      </c>
      <c r="P1114" s="518"/>
      <c r="Q1114" s="518"/>
      <c r="R1114" s="518"/>
      <c r="S1114" s="518"/>
      <c r="T1114" s="536"/>
      <c r="U1114" s="518"/>
      <c r="V1114" s="389">
        <f t="shared" si="1182"/>
        <v>720</v>
      </c>
      <c r="W1114" s="380">
        <v>50</v>
      </c>
      <c r="X1114" s="379"/>
      <c r="Y1114" s="390">
        <f t="shared" si="1183"/>
        <v>50</v>
      </c>
      <c r="Z1114" s="389">
        <f t="shared" si="1164"/>
        <v>50</v>
      </c>
      <c r="AA1114" s="389">
        <f t="shared" si="1184"/>
        <v>100</v>
      </c>
      <c r="AF1114" s="333"/>
      <c r="AG1114" s="333"/>
      <c r="AH1114" s="333"/>
      <c r="AI1114" s="333"/>
      <c r="AJ1114" s="333"/>
      <c r="AK1114" s="333"/>
      <c r="AL1114" s="333"/>
      <c r="AM1114" s="333"/>
      <c r="AN1114" s="333"/>
      <c r="AO1114" s="333"/>
      <c r="AP1114" s="333"/>
      <c r="AQ1114" s="333"/>
      <c r="AR1114" s="333"/>
    </row>
    <row r="1115" spans="1:44" ht="30" customHeight="1">
      <c r="A1115" s="369"/>
      <c r="B1115" s="372"/>
      <c r="C1115" s="506" t="s">
        <v>52</v>
      </c>
      <c r="D1115" s="380"/>
      <c r="E1115" s="380"/>
      <c r="F1115" s="381" t="s">
        <v>48</v>
      </c>
      <c r="G1115" s="324"/>
      <c r="H1115" s="324"/>
      <c r="I1115" s="507" t="s">
        <v>48</v>
      </c>
      <c r="J1115" s="507" t="s">
        <v>48</v>
      </c>
      <c r="K1115" s="507" t="s">
        <v>48</v>
      </c>
      <c r="L1115" s="385">
        <f>SUM(L1114:L1114)</f>
        <v>0</v>
      </c>
      <c r="M1115" s="385">
        <f>SUM(M1114:M1114)</f>
        <v>0</v>
      </c>
      <c r="N1115" s="385">
        <f>SUM(N1114:N1114)</f>
        <v>0</v>
      </c>
      <c r="O1115" s="385">
        <f>SUM(O1114:O1114)</f>
        <v>0</v>
      </c>
      <c r="P1115" s="518"/>
      <c r="Q1115" s="518"/>
      <c r="R1115" s="518"/>
      <c r="S1115" s="518"/>
      <c r="T1115" s="536"/>
      <c r="U1115" s="518"/>
      <c r="V1115" s="389">
        <f t="shared" si="1182"/>
        <v>720</v>
      </c>
      <c r="W1115" s="380">
        <v>125</v>
      </c>
      <c r="X1115" s="379"/>
      <c r="Y1115" s="390">
        <f t="shared" si="1183"/>
        <v>125</v>
      </c>
      <c r="Z1115" s="389">
        <f>(Y1115*(V1115-L1115*24))/V1115</f>
        <v>125</v>
      </c>
      <c r="AA1115" s="389">
        <f t="shared" si="1184"/>
        <v>100</v>
      </c>
      <c r="AF1115" s="333"/>
      <c r="AG1115" s="333"/>
      <c r="AH1115" s="333"/>
      <c r="AI1115" s="333"/>
      <c r="AJ1115" s="333"/>
      <c r="AK1115" s="333"/>
      <c r="AL1115" s="333"/>
      <c r="AM1115" s="333"/>
      <c r="AN1115" s="333"/>
      <c r="AO1115" s="333"/>
      <c r="AP1115" s="333"/>
      <c r="AQ1115" s="333"/>
      <c r="AR1115" s="333"/>
    </row>
    <row r="1116" spans="1:44" ht="30" customHeight="1">
      <c r="A1116" s="369">
        <v>48</v>
      </c>
      <c r="B1116" s="372" t="s">
        <v>432</v>
      </c>
      <c r="C1116" s="571" t="s">
        <v>433</v>
      </c>
      <c r="D1116" s="380">
        <v>50</v>
      </c>
      <c r="E1116" s="380" t="s">
        <v>534</v>
      </c>
      <c r="F1116" s="381" t="s">
        <v>48</v>
      </c>
      <c r="G1116" s="572"/>
      <c r="H1116" s="572"/>
      <c r="I1116" s="573"/>
      <c r="J1116" s="573"/>
      <c r="K1116" s="573"/>
      <c r="L1116" s="385">
        <f t="shared" si="1174"/>
        <v>0</v>
      </c>
      <c r="M1116" s="385">
        <f t="shared" si="1175"/>
        <v>0</v>
      </c>
      <c r="N1116" s="385">
        <f t="shared" si="1176"/>
        <v>0</v>
      </c>
      <c r="O1116" s="385">
        <f t="shared" si="1177"/>
        <v>0</v>
      </c>
      <c r="P1116" s="518"/>
      <c r="Q1116" s="518"/>
      <c r="R1116" s="518"/>
      <c r="S1116" s="518"/>
      <c r="T1116" s="536"/>
      <c r="U1116" s="518"/>
      <c r="V1116" s="389">
        <f t="shared" si="1182"/>
        <v>720</v>
      </c>
      <c r="W1116" s="380">
        <v>50</v>
      </c>
      <c r="X1116" s="379"/>
      <c r="Y1116" s="390">
        <f t="shared" si="1183"/>
        <v>50</v>
      </c>
      <c r="Z1116" s="389">
        <f t="shared" si="1164"/>
        <v>50</v>
      </c>
      <c r="AA1116" s="389">
        <f t="shared" si="1184"/>
        <v>100</v>
      </c>
      <c r="AF1116" s="333"/>
      <c r="AG1116" s="333"/>
      <c r="AH1116" s="333"/>
      <c r="AI1116" s="333"/>
      <c r="AJ1116" s="333"/>
      <c r="AK1116" s="333"/>
      <c r="AL1116" s="333"/>
      <c r="AM1116" s="333"/>
      <c r="AN1116" s="333"/>
      <c r="AO1116" s="333"/>
      <c r="AP1116" s="333"/>
      <c r="AQ1116" s="333"/>
      <c r="AR1116" s="333"/>
    </row>
    <row r="1117" spans="1:44" ht="30" customHeight="1">
      <c r="A1117" s="369"/>
      <c r="B1117" s="372"/>
      <c r="C1117" s="571"/>
      <c r="D1117" s="380"/>
      <c r="E1117" s="380"/>
      <c r="F1117" s="381"/>
      <c r="G1117" s="572"/>
      <c r="H1117" s="572"/>
      <c r="I1117" s="573"/>
      <c r="J1117" s="573"/>
      <c r="K1117" s="573"/>
      <c r="L1117" s="385"/>
      <c r="M1117" s="385"/>
      <c r="N1117" s="385"/>
      <c r="O1117" s="385"/>
      <c r="P1117" s="518"/>
      <c r="Q1117" s="518"/>
      <c r="R1117" s="518"/>
      <c r="S1117" s="518"/>
      <c r="T1117" s="536"/>
      <c r="U1117" s="518"/>
      <c r="V1117" s="389"/>
      <c r="W1117" s="380"/>
      <c r="X1117" s="379"/>
      <c r="Y1117" s="390"/>
      <c r="Z1117" s="389"/>
      <c r="AA1117" s="389"/>
      <c r="AF1117" s="333"/>
      <c r="AG1117" s="333"/>
      <c r="AH1117" s="333"/>
      <c r="AI1117" s="333"/>
      <c r="AJ1117" s="333"/>
      <c r="AK1117" s="333"/>
      <c r="AL1117" s="333"/>
      <c r="AM1117" s="333"/>
      <c r="AN1117" s="333"/>
      <c r="AO1117" s="333"/>
      <c r="AP1117" s="333"/>
      <c r="AQ1117" s="333"/>
      <c r="AR1117" s="333"/>
    </row>
    <row r="1118" spans="1:44" ht="30" customHeight="1">
      <c r="A1118" s="369">
        <v>49</v>
      </c>
      <c r="B1118" s="546" t="s">
        <v>465</v>
      </c>
      <c r="C1118" s="469" t="s">
        <v>464</v>
      </c>
      <c r="D1118" s="380">
        <v>240</v>
      </c>
      <c r="E1118" s="380" t="s">
        <v>534</v>
      </c>
      <c r="F1118" s="381" t="s">
        <v>48</v>
      </c>
      <c r="G1118" s="121">
        <v>43212.8125</v>
      </c>
      <c r="H1118" s="121">
        <v>43215.029166666667</v>
      </c>
      <c r="I1118" s="507"/>
      <c r="J1118" s="507"/>
      <c r="K1118" s="507"/>
      <c r="L1118" s="385">
        <f>IF(RIGHT(S1118)="T",(+H1118-G1118),0)</f>
        <v>0</v>
      </c>
      <c r="M1118" s="385">
        <f>IF(RIGHT(S1118)="U",(+H1118-G1118),0)</f>
        <v>0</v>
      </c>
      <c r="N1118" s="385">
        <f>IF(RIGHT(S1118)="C",(+H1118-G1118),0)</f>
        <v>0</v>
      </c>
      <c r="O1118" s="385">
        <f>IF(RIGHT(S1118)="D",(+H1118-G1118),0)</f>
        <v>2.2166666666671517</v>
      </c>
      <c r="P1118" s="518"/>
      <c r="Q1118" s="518"/>
      <c r="R1118" s="518"/>
      <c r="S1118" s="11" t="s">
        <v>472</v>
      </c>
      <c r="T1118" s="140" t="s">
        <v>1400</v>
      </c>
      <c r="U1118" s="518"/>
      <c r="V1118" s="389"/>
      <c r="W1118" s="380"/>
      <c r="X1118" s="379"/>
      <c r="Y1118" s="390"/>
      <c r="Z1118" s="389"/>
      <c r="AA1118" s="389"/>
      <c r="AF1118" s="333"/>
      <c r="AG1118" s="333"/>
      <c r="AH1118" s="333"/>
      <c r="AI1118" s="333"/>
      <c r="AJ1118" s="333"/>
      <c r="AK1118" s="333"/>
      <c r="AL1118" s="333"/>
      <c r="AM1118" s="333"/>
      <c r="AN1118" s="333"/>
      <c r="AO1118" s="333"/>
      <c r="AP1118" s="333"/>
      <c r="AQ1118" s="333"/>
      <c r="AR1118" s="333"/>
    </row>
    <row r="1119" spans="1:44" ht="30" customHeight="1">
      <c r="A1119" s="369"/>
      <c r="B1119" s="546"/>
      <c r="C1119" s="469"/>
      <c r="D1119" s="380"/>
      <c r="E1119" s="380"/>
      <c r="F1119" s="381"/>
      <c r="G1119" s="392"/>
      <c r="H1119" s="392"/>
      <c r="I1119" s="507"/>
      <c r="J1119" s="507"/>
      <c r="K1119" s="507"/>
      <c r="L1119" s="385">
        <f t="shared" ref="L1119:L1126" si="1185">IF(RIGHT(S1119)="T",(+H1119-G1119),0)</f>
        <v>0</v>
      </c>
      <c r="M1119" s="385">
        <f t="shared" ref="M1119:M1126" si="1186">IF(RIGHT(S1119)="U",(+H1119-G1119),0)</f>
        <v>0</v>
      </c>
      <c r="N1119" s="385">
        <f t="shared" ref="N1119:N1126" si="1187">IF(RIGHT(S1119)="C",(+H1119-G1119),0)</f>
        <v>0</v>
      </c>
      <c r="O1119" s="385">
        <f t="shared" ref="O1119:O1126" si="1188">IF(RIGHT(S1119)="D",(+H1119-G1119),0)</f>
        <v>0</v>
      </c>
      <c r="P1119" s="518"/>
      <c r="Q1119" s="518"/>
      <c r="R1119" s="518"/>
      <c r="S1119" s="396"/>
      <c r="T1119" s="394"/>
      <c r="U1119" s="518"/>
      <c r="V1119" s="389"/>
      <c r="W1119" s="380"/>
      <c r="X1119" s="379"/>
      <c r="Y1119" s="390"/>
      <c r="Z1119" s="389"/>
      <c r="AA1119" s="389"/>
      <c r="AF1119" s="333"/>
      <c r="AG1119" s="333"/>
      <c r="AH1119" s="333"/>
      <c r="AI1119" s="333"/>
      <c r="AJ1119" s="333"/>
      <c r="AK1119" s="333"/>
      <c r="AL1119" s="333"/>
      <c r="AM1119" s="333"/>
      <c r="AN1119" s="333"/>
      <c r="AO1119" s="333"/>
      <c r="AP1119" s="333"/>
      <c r="AQ1119" s="333"/>
      <c r="AR1119" s="333"/>
    </row>
    <row r="1120" spans="1:44" ht="30" customHeight="1">
      <c r="A1120" s="369"/>
      <c r="B1120" s="546"/>
      <c r="C1120" s="469"/>
      <c r="D1120" s="380"/>
      <c r="E1120" s="380"/>
      <c r="F1120" s="381"/>
      <c r="G1120" s="392"/>
      <c r="H1120" s="392"/>
      <c r="I1120" s="507"/>
      <c r="J1120" s="507"/>
      <c r="K1120" s="507"/>
      <c r="L1120" s="385">
        <f t="shared" si="1185"/>
        <v>0</v>
      </c>
      <c r="M1120" s="385">
        <f t="shared" si="1186"/>
        <v>0</v>
      </c>
      <c r="N1120" s="385">
        <f t="shared" si="1187"/>
        <v>0</v>
      </c>
      <c r="O1120" s="385">
        <f t="shared" si="1188"/>
        <v>0</v>
      </c>
      <c r="P1120" s="518"/>
      <c r="Q1120" s="518"/>
      <c r="R1120" s="518"/>
      <c r="S1120" s="393"/>
      <c r="T1120" s="394"/>
      <c r="U1120" s="518"/>
      <c r="V1120" s="389"/>
      <c r="W1120" s="380"/>
      <c r="X1120" s="379"/>
      <c r="Y1120" s="390"/>
      <c r="Z1120" s="389"/>
      <c r="AA1120" s="389"/>
      <c r="AF1120" s="333"/>
      <c r="AG1120" s="333"/>
      <c r="AH1120" s="333"/>
      <c r="AI1120" s="333"/>
      <c r="AJ1120" s="333"/>
      <c r="AK1120" s="333"/>
      <c r="AL1120" s="333"/>
      <c r="AM1120" s="333"/>
      <c r="AN1120" s="333"/>
      <c r="AO1120" s="333"/>
      <c r="AP1120" s="333"/>
      <c r="AQ1120" s="333"/>
      <c r="AR1120" s="333"/>
    </row>
    <row r="1121" spans="1:44" ht="30" customHeight="1">
      <c r="A1121" s="369"/>
      <c r="B1121" s="546"/>
      <c r="C1121" s="469"/>
      <c r="D1121" s="380"/>
      <c r="E1121" s="380"/>
      <c r="F1121" s="381"/>
      <c r="G1121" s="392"/>
      <c r="H1121" s="392"/>
      <c r="I1121" s="507"/>
      <c r="J1121" s="507"/>
      <c r="K1121" s="507"/>
      <c r="L1121" s="385">
        <f t="shared" si="1185"/>
        <v>0</v>
      </c>
      <c r="M1121" s="385">
        <f t="shared" si="1186"/>
        <v>0</v>
      </c>
      <c r="N1121" s="385">
        <f t="shared" si="1187"/>
        <v>0</v>
      </c>
      <c r="O1121" s="385">
        <f t="shared" si="1188"/>
        <v>0</v>
      </c>
      <c r="P1121" s="518"/>
      <c r="Q1121" s="518"/>
      <c r="R1121" s="518"/>
      <c r="S1121" s="396"/>
      <c r="T1121" s="394"/>
      <c r="U1121" s="518"/>
      <c r="V1121" s="389"/>
      <c r="W1121" s="380"/>
      <c r="X1121" s="379"/>
      <c r="Y1121" s="390"/>
      <c r="Z1121" s="389"/>
      <c r="AA1121" s="389"/>
      <c r="AF1121" s="333"/>
      <c r="AG1121" s="333"/>
      <c r="AH1121" s="333"/>
      <c r="AI1121" s="333"/>
      <c r="AJ1121" s="333"/>
      <c r="AK1121" s="333"/>
      <c r="AL1121" s="333"/>
      <c r="AM1121" s="333"/>
      <c r="AN1121" s="333"/>
      <c r="AO1121" s="333"/>
      <c r="AP1121" s="333"/>
      <c r="AQ1121" s="333"/>
      <c r="AR1121" s="333"/>
    </row>
    <row r="1122" spans="1:44" ht="30" customHeight="1">
      <c r="A1122" s="369"/>
      <c r="B1122" s="546"/>
      <c r="C1122" s="469"/>
      <c r="D1122" s="380"/>
      <c r="E1122" s="380"/>
      <c r="F1122" s="381"/>
      <c r="G1122" s="392"/>
      <c r="H1122" s="392"/>
      <c r="I1122" s="507"/>
      <c r="J1122" s="507"/>
      <c r="K1122" s="507"/>
      <c r="L1122" s="385">
        <f t="shared" si="1185"/>
        <v>0</v>
      </c>
      <c r="M1122" s="385">
        <f t="shared" si="1186"/>
        <v>0</v>
      </c>
      <c r="N1122" s="385">
        <f t="shared" si="1187"/>
        <v>0</v>
      </c>
      <c r="O1122" s="385">
        <f t="shared" si="1188"/>
        <v>0</v>
      </c>
      <c r="P1122" s="518"/>
      <c r="Q1122" s="518"/>
      <c r="R1122" s="518"/>
      <c r="S1122" s="396"/>
      <c r="T1122" s="394"/>
      <c r="U1122" s="518"/>
      <c r="V1122" s="389"/>
      <c r="W1122" s="380"/>
      <c r="X1122" s="379"/>
      <c r="Y1122" s="390"/>
      <c r="Z1122" s="389"/>
      <c r="AA1122" s="389"/>
      <c r="AF1122" s="333"/>
      <c r="AG1122" s="333"/>
      <c r="AH1122" s="333"/>
      <c r="AI1122" s="333"/>
      <c r="AJ1122" s="333"/>
      <c r="AK1122" s="333"/>
      <c r="AL1122" s="333"/>
      <c r="AM1122" s="333"/>
      <c r="AN1122" s="333"/>
      <c r="AO1122" s="333"/>
      <c r="AP1122" s="333"/>
      <c r="AQ1122" s="333"/>
      <c r="AR1122" s="333"/>
    </row>
    <row r="1123" spans="1:44" ht="30" customHeight="1">
      <c r="A1123" s="369"/>
      <c r="B1123" s="546"/>
      <c r="C1123" s="469"/>
      <c r="D1123" s="380"/>
      <c r="E1123" s="380"/>
      <c r="F1123" s="381"/>
      <c r="G1123" s="392"/>
      <c r="H1123" s="392"/>
      <c r="I1123" s="507"/>
      <c r="J1123" s="507"/>
      <c r="K1123" s="507"/>
      <c r="L1123" s="385">
        <f t="shared" si="1185"/>
        <v>0</v>
      </c>
      <c r="M1123" s="385">
        <f t="shared" si="1186"/>
        <v>0</v>
      </c>
      <c r="N1123" s="385">
        <f t="shared" si="1187"/>
        <v>0</v>
      </c>
      <c r="O1123" s="385">
        <f t="shared" si="1188"/>
        <v>0</v>
      </c>
      <c r="P1123" s="518"/>
      <c r="Q1123" s="518"/>
      <c r="R1123" s="518"/>
      <c r="S1123" s="396"/>
      <c r="T1123" s="412"/>
      <c r="U1123" s="518"/>
      <c r="V1123" s="389"/>
      <c r="W1123" s="380"/>
      <c r="X1123" s="379"/>
      <c r="Y1123" s="390"/>
      <c r="Z1123" s="389"/>
      <c r="AA1123" s="389"/>
      <c r="AF1123" s="333"/>
      <c r="AG1123" s="333"/>
      <c r="AH1123" s="333"/>
      <c r="AI1123" s="333"/>
      <c r="AJ1123" s="333"/>
      <c r="AK1123" s="333"/>
      <c r="AL1123" s="333"/>
      <c r="AM1123" s="333"/>
      <c r="AN1123" s="333"/>
      <c r="AO1123" s="333"/>
      <c r="AP1123" s="333"/>
      <c r="AQ1123" s="333"/>
      <c r="AR1123" s="333"/>
    </row>
    <row r="1124" spans="1:44" ht="30" customHeight="1">
      <c r="A1124" s="369"/>
      <c r="B1124" s="546"/>
      <c r="C1124" s="469"/>
      <c r="D1124" s="380"/>
      <c r="E1124" s="380"/>
      <c r="F1124" s="381"/>
      <c r="G1124" s="428"/>
      <c r="H1124" s="428"/>
      <c r="I1124" s="507"/>
      <c r="J1124" s="507"/>
      <c r="K1124" s="507"/>
      <c r="L1124" s="385">
        <f t="shared" si="1185"/>
        <v>0</v>
      </c>
      <c r="M1124" s="385">
        <f t="shared" si="1186"/>
        <v>0</v>
      </c>
      <c r="N1124" s="385">
        <f t="shared" si="1187"/>
        <v>0</v>
      </c>
      <c r="O1124" s="385">
        <f t="shared" si="1188"/>
        <v>0</v>
      </c>
      <c r="P1124" s="518"/>
      <c r="Q1124" s="518"/>
      <c r="R1124" s="518"/>
      <c r="S1124" s="396"/>
      <c r="T1124" s="455"/>
      <c r="U1124" s="518"/>
      <c r="V1124" s="389"/>
      <c r="W1124" s="380"/>
      <c r="X1124" s="379"/>
      <c r="Y1124" s="390"/>
      <c r="Z1124" s="389"/>
      <c r="AA1124" s="389"/>
      <c r="AF1124" s="333"/>
      <c r="AG1124" s="333"/>
      <c r="AH1124" s="333"/>
      <c r="AI1124" s="333"/>
      <c r="AJ1124" s="333"/>
      <c r="AK1124" s="333"/>
      <c r="AL1124" s="333"/>
      <c r="AM1124" s="333"/>
      <c r="AN1124" s="333"/>
      <c r="AO1124" s="333"/>
      <c r="AP1124" s="333"/>
      <c r="AQ1124" s="333"/>
      <c r="AR1124" s="333"/>
    </row>
    <row r="1125" spans="1:44" ht="30" customHeight="1">
      <c r="A1125" s="369"/>
      <c r="B1125" s="546"/>
      <c r="C1125" s="469"/>
      <c r="D1125" s="380"/>
      <c r="E1125" s="380"/>
      <c r="F1125" s="381"/>
      <c r="G1125" s="428"/>
      <c r="H1125" s="428"/>
      <c r="I1125" s="507"/>
      <c r="J1125" s="507"/>
      <c r="K1125" s="507"/>
      <c r="L1125" s="385">
        <f t="shared" si="1185"/>
        <v>0</v>
      </c>
      <c r="M1125" s="385">
        <f t="shared" si="1186"/>
        <v>0</v>
      </c>
      <c r="N1125" s="385">
        <f t="shared" si="1187"/>
        <v>0</v>
      </c>
      <c r="O1125" s="385">
        <f t="shared" si="1188"/>
        <v>0</v>
      </c>
      <c r="P1125" s="518"/>
      <c r="Q1125" s="518"/>
      <c r="R1125" s="518"/>
      <c r="S1125" s="396"/>
      <c r="T1125" s="455"/>
      <c r="U1125" s="518"/>
      <c r="V1125" s="389"/>
      <c r="W1125" s="380"/>
      <c r="X1125" s="379"/>
      <c r="Y1125" s="390"/>
      <c r="Z1125" s="389"/>
      <c r="AA1125" s="389"/>
      <c r="AF1125" s="333"/>
      <c r="AG1125" s="333"/>
      <c r="AH1125" s="333"/>
      <c r="AI1125" s="333"/>
      <c r="AJ1125" s="333"/>
      <c r="AK1125" s="333"/>
      <c r="AL1125" s="333"/>
      <c r="AM1125" s="333"/>
      <c r="AN1125" s="333"/>
      <c r="AO1125" s="333"/>
      <c r="AP1125" s="333"/>
      <c r="AQ1125" s="333"/>
      <c r="AR1125" s="333"/>
    </row>
    <row r="1126" spans="1:44" ht="30" customHeight="1">
      <c r="A1126" s="369"/>
      <c r="B1126" s="546"/>
      <c r="C1126" s="469"/>
      <c r="D1126" s="380"/>
      <c r="E1126" s="380"/>
      <c r="F1126" s="381"/>
      <c r="G1126" s="428"/>
      <c r="H1126" s="428"/>
      <c r="I1126" s="507"/>
      <c r="J1126" s="507"/>
      <c r="K1126" s="507"/>
      <c r="L1126" s="385">
        <f t="shared" si="1185"/>
        <v>0</v>
      </c>
      <c r="M1126" s="385">
        <f t="shared" si="1186"/>
        <v>0</v>
      </c>
      <c r="N1126" s="385">
        <f t="shared" si="1187"/>
        <v>0</v>
      </c>
      <c r="O1126" s="385">
        <f t="shared" si="1188"/>
        <v>0</v>
      </c>
      <c r="P1126" s="518"/>
      <c r="Q1126" s="518"/>
      <c r="R1126" s="518"/>
      <c r="S1126" s="396"/>
      <c r="T1126" s="455"/>
      <c r="U1126" s="518"/>
      <c r="V1126" s="389"/>
      <c r="W1126" s="380"/>
      <c r="X1126" s="379"/>
      <c r="Y1126" s="390"/>
      <c r="Z1126" s="389"/>
      <c r="AA1126" s="389"/>
      <c r="AF1126" s="333"/>
      <c r="AG1126" s="333"/>
      <c r="AH1126" s="333"/>
      <c r="AI1126" s="333"/>
      <c r="AJ1126" s="333"/>
      <c r="AK1126" s="333"/>
      <c r="AL1126" s="333"/>
      <c r="AM1126" s="333"/>
      <c r="AN1126" s="333"/>
      <c r="AO1126" s="333"/>
      <c r="AP1126" s="333"/>
      <c r="AQ1126" s="333"/>
      <c r="AR1126" s="333"/>
    </row>
    <row r="1127" spans="1:44" ht="30" customHeight="1">
      <c r="A1127" s="369"/>
      <c r="B1127" s="372"/>
      <c r="C1127" s="514" t="s">
        <v>52</v>
      </c>
      <c r="D1127" s="513"/>
      <c r="E1127" s="380"/>
      <c r="F1127" s="381" t="s">
        <v>48</v>
      </c>
      <c r="G1127" s="444"/>
      <c r="H1127" s="444"/>
      <c r="I1127" s="381" t="s">
        <v>48</v>
      </c>
      <c r="J1127" s="381" t="s">
        <v>48</v>
      </c>
      <c r="K1127" s="381" t="s">
        <v>48</v>
      </c>
      <c r="L1127" s="385">
        <f>SUM(L1118:L1126)</f>
        <v>0</v>
      </c>
      <c r="M1127" s="385">
        <f t="shared" ref="M1127:O1127" si="1189">SUM(M1118:M1126)</f>
        <v>0</v>
      </c>
      <c r="N1127" s="385">
        <f t="shared" si="1189"/>
        <v>0</v>
      </c>
      <c r="O1127" s="385">
        <f t="shared" si="1189"/>
        <v>2.2166666666671517</v>
      </c>
      <c r="P1127" s="381"/>
      <c r="Q1127" s="381"/>
      <c r="R1127" s="381"/>
      <c r="S1127" s="513"/>
      <c r="T1127" s="515"/>
      <c r="U1127" s="518"/>
      <c r="V1127" s="389">
        <f t="shared" ref="V1127" si="1190">$AB$11-((N1127*24))</f>
        <v>720</v>
      </c>
      <c r="W1127" s="380">
        <v>240</v>
      </c>
      <c r="X1127" s="379"/>
      <c r="Y1127" s="390">
        <v>240</v>
      </c>
      <c r="Z1127" s="389">
        <f t="shared" ref="Z1127" si="1191">(Y1127*(V1127-L1127*24))/V1127</f>
        <v>240</v>
      </c>
      <c r="AA1127" s="389">
        <f t="shared" ref="AA1127" si="1192">(Z1127/Y1127)*100</f>
        <v>100</v>
      </c>
      <c r="AF1127" s="333"/>
      <c r="AG1127" s="333"/>
      <c r="AH1127" s="333"/>
      <c r="AI1127" s="333"/>
      <c r="AJ1127" s="333"/>
      <c r="AK1127" s="333"/>
      <c r="AL1127" s="333"/>
      <c r="AM1127" s="333"/>
      <c r="AN1127" s="333"/>
      <c r="AO1127" s="333"/>
      <c r="AP1127" s="333"/>
      <c r="AQ1127" s="333"/>
      <c r="AR1127" s="333"/>
    </row>
    <row r="1128" spans="1:44" ht="30" customHeight="1">
      <c r="A1128" s="369">
        <v>50</v>
      </c>
      <c r="B1128" s="372" t="s">
        <v>596</v>
      </c>
      <c r="C1128" s="506" t="s">
        <v>597</v>
      </c>
      <c r="D1128" s="380">
        <v>330</v>
      </c>
      <c r="E1128" s="380" t="s">
        <v>534</v>
      </c>
      <c r="F1128" s="381" t="s">
        <v>48</v>
      </c>
      <c r="G1128" s="463"/>
      <c r="H1128" s="463"/>
      <c r="I1128" s="507"/>
      <c r="J1128" s="507"/>
      <c r="K1128" s="507"/>
      <c r="L1128" s="385">
        <f>IF(RIGHT(S1128)="T",(+H1128-G1128),0)</f>
        <v>0</v>
      </c>
      <c r="M1128" s="385">
        <f>IF(RIGHT(S1128)="U",(+H1128-G1128),0)</f>
        <v>0</v>
      </c>
      <c r="N1128" s="385">
        <f>IF(RIGHT(S1128)="C",(+H1128-G1128),0)</f>
        <v>0</v>
      </c>
      <c r="O1128" s="385">
        <f>IF(RIGHT(S1128)="D",(+H1128-G1128),0)</f>
        <v>0</v>
      </c>
      <c r="P1128" s="518"/>
      <c r="Q1128" s="518"/>
      <c r="R1128" s="518"/>
      <c r="S1128" s="559"/>
      <c r="T1128" s="464"/>
      <c r="U1128" s="518"/>
      <c r="V1128" s="389"/>
      <c r="W1128" s="380"/>
      <c r="X1128" s="379"/>
      <c r="Y1128" s="390"/>
      <c r="Z1128" s="389"/>
      <c r="AA1128" s="389"/>
      <c r="AF1128" s="333"/>
      <c r="AG1128" s="333"/>
      <c r="AH1128" s="333"/>
      <c r="AI1128" s="333"/>
      <c r="AJ1128" s="333"/>
      <c r="AK1128" s="333"/>
      <c r="AL1128" s="333"/>
      <c r="AM1128" s="333"/>
      <c r="AN1128" s="333"/>
      <c r="AO1128" s="333"/>
      <c r="AP1128" s="333"/>
      <c r="AQ1128" s="333"/>
      <c r="AR1128" s="333"/>
    </row>
    <row r="1129" spans="1:44" ht="30" customHeight="1">
      <c r="A1129" s="369"/>
      <c r="B1129" s="372"/>
      <c r="C1129" s="506"/>
      <c r="D1129" s="380"/>
      <c r="E1129" s="380"/>
      <c r="F1129" s="381"/>
      <c r="G1129" s="392"/>
      <c r="H1129" s="392"/>
      <c r="I1129" s="507"/>
      <c r="J1129" s="507"/>
      <c r="K1129" s="507"/>
      <c r="L1129" s="385">
        <f t="shared" ref="L1129:L1130" si="1193">IF(RIGHT(S1129)="T",(+H1129-G1129),0)</f>
        <v>0</v>
      </c>
      <c r="M1129" s="385">
        <f t="shared" ref="M1129:M1130" si="1194">IF(RIGHT(S1129)="U",(+H1129-G1129),0)</f>
        <v>0</v>
      </c>
      <c r="N1129" s="385">
        <f t="shared" ref="N1129:N1130" si="1195">IF(RIGHT(S1129)="C",(+H1129-G1129),0)</f>
        <v>0</v>
      </c>
      <c r="O1129" s="385">
        <f t="shared" ref="O1129:O1130" si="1196">IF(RIGHT(S1129)="D",(+H1129-G1129),0)</f>
        <v>0</v>
      </c>
      <c r="P1129" s="518"/>
      <c r="Q1129" s="518"/>
      <c r="R1129" s="518"/>
      <c r="S1129" s="396"/>
      <c r="T1129" s="394"/>
      <c r="U1129" s="518"/>
      <c r="V1129" s="389"/>
      <c r="W1129" s="380"/>
      <c r="X1129" s="379"/>
      <c r="Y1129" s="390"/>
      <c r="Z1129" s="389"/>
      <c r="AA1129" s="389"/>
      <c r="AF1129" s="333"/>
      <c r="AG1129" s="333"/>
      <c r="AH1129" s="333"/>
      <c r="AI1129" s="333"/>
      <c r="AJ1129" s="333"/>
      <c r="AK1129" s="333"/>
      <c r="AL1129" s="333"/>
      <c r="AM1129" s="333"/>
      <c r="AN1129" s="333"/>
      <c r="AO1129" s="333"/>
      <c r="AP1129" s="333"/>
      <c r="AQ1129" s="333"/>
      <c r="AR1129" s="333"/>
    </row>
    <row r="1130" spans="1:44" ht="30" customHeight="1">
      <c r="A1130" s="369"/>
      <c r="B1130" s="372"/>
      <c r="C1130" s="506"/>
      <c r="D1130" s="380"/>
      <c r="E1130" s="380"/>
      <c r="F1130" s="381"/>
      <c r="G1130" s="392"/>
      <c r="H1130" s="392"/>
      <c r="I1130" s="507"/>
      <c r="J1130" s="507"/>
      <c r="K1130" s="507"/>
      <c r="L1130" s="385">
        <f t="shared" si="1193"/>
        <v>0</v>
      </c>
      <c r="M1130" s="385">
        <f t="shared" si="1194"/>
        <v>0</v>
      </c>
      <c r="N1130" s="385">
        <f t="shared" si="1195"/>
        <v>0</v>
      </c>
      <c r="O1130" s="385">
        <f t="shared" si="1196"/>
        <v>0</v>
      </c>
      <c r="P1130" s="518"/>
      <c r="Q1130" s="518"/>
      <c r="R1130" s="518"/>
      <c r="S1130" s="396"/>
      <c r="T1130" s="394"/>
      <c r="U1130" s="518"/>
      <c r="V1130" s="389"/>
      <c r="W1130" s="380"/>
      <c r="X1130" s="379"/>
      <c r="Y1130" s="390"/>
      <c r="Z1130" s="389"/>
      <c r="AA1130" s="389"/>
      <c r="AF1130" s="333"/>
      <c r="AG1130" s="333"/>
      <c r="AH1130" s="333"/>
      <c r="AI1130" s="333"/>
      <c r="AJ1130" s="333"/>
      <c r="AK1130" s="333"/>
      <c r="AL1130" s="333"/>
      <c r="AM1130" s="333"/>
      <c r="AN1130" s="333"/>
      <c r="AO1130" s="333"/>
      <c r="AP1130" s="333"/>
      <c r="AQ1130" s="333"/>
      <c r="AR1130" s="333"/>
    </row>
    <row r="1131" spans="1:44" ht="30" customHeight="1">
      <c r="A1131" s="369"/>
      <c r="B1131" s="372"/>
      <c r="C1131" s="514" t="s">
        <v>52</v>
      </c>
      <c r="D1131" s="513"/>
      <c r="E1131" s="380"/>
      <c r="F1131" s="381" t="s">
        <v>48</v>
      </c>
      <c r="G1131" s="401"/>
      <c r="H1131" s="401"/>
      <c r="I1131" s="381" t="s">
        <v>48</v>
      </c>
      <c r="J1131" s="381" t="s">
        <v>48</v>
      </c>
      <c r="K1131" s="381" t="s">
        <v>48</v>
      </c>
      <c r="L1131" s="385">
        <f>SUM(L1128:L1130)</f>
        <v>0</v>
      </c>
      <c r="M1131" s="385">
        <f t="shared" ref="M1131:O1131" si="1197">SUM(M1128:M1130)</f>
        <v>0</v>
      </c>
      <c r="N1131" s="385">
        <f t="shared" si="1197"/>
        <v>0</v>
      </c>
      <c r="O1131" s="385">
        <f t="shared" si="1197"/>
        <v>0</v>
      </c>
      <c r="P1131" s="385"/>
      <c r="Q1131" s="385"/>
      <c r="R1131" s="385"/>
      <c r="S1131" s="513"/>
      <c r="T1131" s="515"/>
      <c r="U1131" s="518"/>
      <c r="V1131" s="389">
        <f>$AB$11-((N1131*24))</f>
        <v>720</v>
      </c>
      <c r="W1131" s="380">
        <v>330</v>
      </c>
      <c r="X1131" s="379"/>
      <c r="Y1131" s="390">
        <f t="shared" ref="Y1131" si="1198">W1131</f>
        <v>330</v>
      </c>
      <c r="Z1131" s="389">
        <f>(Y1131*(V1131-R1131*24))/V1131</f>
        <v>330</v>
      </c>
      <c r="AA1131" s="389">
        <f t="shared" ref="AA1131" si="1199">(Z1131/Y1131)*100</f>
        <v>100</v>
      </c>
      <c r="AF1131" s="333"/>
      <c r="AG1131" s="333"/>
      <c r="AH1131" s="333"/>
      <c r="AI1131" s="333"/>
      <c r="AJ1131" s="333"/>
      <c r="AK1131" s="333"/>
      <c r="AL1131" s="333"/>
      <c r="AM1131" s="333"/>
      <c r="AN1131" s="333"/>
      <c r="AO1131" s="333"/>
      <c r="AP1131" s="333"/>
      <c r="AQ1131" s="333"/>
      <c r="AR1131" s="333"/>
    </row>
    <row r="1132" spans="1:44" ht="30" customHeight="1">
      <c r="A1132" s="369">
        <v>51</v>
      </c>
      <c r="B1132" s="372" t="s">
        <v>1076</v>
      </c>
      <c r="C1132" s="506" t="s">
        <v>490</v>
      </c>
      <c r="D1132" s="380">
        <v>330</v>
      </c>
      <c r="E1132" s="380" t="s">
        <v>534</v>
      </c>
      <c r="F1132" s="381" t="s">
        <v>48</v>
      </c>
      <c r="G1132" s="392"/>
      <c r="H1132" s="458"/>
      <c r="I1132" s="507"/>
      <c r="J1132" s="507"/>
      <c r="K1132" s="507"/>
      <c r="L1132" s="385">
        <f>IF(RIGHT(S1132)="T",(+H1132-G1132),0)</f>
        <v>0</v>
      </c>
      <c r="M1132" s="385">
        <f>IF(RIGHT(S1132)="U",(+H1132-G1132),0)</f>
        <v>0</v>
      </c>
      <c r="N1132" s="385">
        <f>IF(RIGHT(S1132)="C",(+H1132-G1132),0)</f>
        <v>0</v>
      </c>
      <c r="O1132" s="385">
        <f>IF(RIGHT(S1132)="D",(+H1132-G1132),0)</f>
        <v>0</v>
      </c>
      <c r="P1132" s="518"/>
      <c r="Q1132" s="518"/>
      <c r="R1132" s="518"/>
      <c r="S1132" s="396"/>
      <c r="T1132" s="394"/>
      <c r="U1132" s="518"/>
      <c r="V1132" s="389"/>
      <c r="W1132" s="380"/>
      <c r="X1132" s="379"/>
      <c r="Y1132" s="390"/>
      <c r="Z1132" s="389"/>
      <c r="AA1132" s="389"/>
      <c r="AF1132" s="333"/>
      <c r="AG1132" s="333"/>
      <c r="AH1132" s="333"/>
      <c r="AI1132" s="333"/>
      <c r="AJ1132" s="333"/>
      <c r="AK1132" s="333"/>
      <c r="AL1132" s="333"/>
      <c r="AM1132" s="333"/>
      <c r="AN1132" s="333"/>
      <c r="AO1132" s="333"/>
      <c r="AP1132" s="333"/>
      <c r="AQ1132" s="333"/>
      <c r="AR1132" s="333"/>
    </row>
    <row r="1133" spans="1:44" ht="30" customHeight="1">
      <c r="A1133" s="369"/>
      <c r="B1133" s="372"/>
      <c r="C1133" s="506"/>
      <c r="D1133" s="380"/>
      <c r="E1133" s="380"/>
      <c r="F1133" s="381"/>
      <c r="G1133" s="395"/>
      <c r="H1133" s="395"/>
      <c r="I1133" s="507"/>
      <c r="J1133" s="507"/>
      <c r="K1133" s="507"/>
      <c r="L1133" s="385">
        <f t="shared" ref="L1133:L1134" si="1200">IF(RIGHT(S1133)="T",(+H1133-G1133),0)</f>
        <v>0</v>
      </c>
      <c r="M1133" s="385">
        <f t="shared" ref="M1133:M1134" si="1201">IF(RIGHT(S1133)="U",(+H1133-G1133),0)</f>
        <v>0</v>
      </c>
      <c r="N1133" s="385">
        <f t="shared" ref="N1133:N1134" si="1202">IF(RIGHT(S1133)="C",(+H1133-G1133),0)</f>
        <v>0</v>
      </c>
      <c r="O1133" s="385">
        <f t="shared" ref="O1133:O1134" si="1203">IF(RIGHT(S1133)="D",(+H1133-G1133),0)</f>
        <v>0</v>
      </c>
      <c r="P1133" s="518"/>
      <c r="Q1133" s="518"/>
      <c r="R1133" s="518"/>
      <c r="S1133" s="563"/>
      <c r="T1133" s="397"/>
      <c r="U1133" s="518"/>
      <c r="V1133" s="389"/>
      <c r="W1133" s="380"/>
      <c r="X1133" s="379"/>
      <c r="Y1133" s="390"/>
      <c r="Z1133" s="389"/>
      <c r="AA1133" s="389"/>
      <c r="AF1133" s="333"/>
      <c r="AG1133" s="333"/>
      <c r="AH1133" s="333"/>
      <c r="AI1133" s="333"/>
      <c r="AJ1133" s="333"/>
      <c r="AK1133" s="333"/>
      <c r="AL1133" s="333"/>
      <c r="AM1133" s="333"/>
      <c r="AN1133" s="333"/>
      <c r="AO1133" s="333"/>
      <c r="AP1133" s="333"/>
      <c r="AQ1133" s="333"/>
      <c r="AR1133" s="333"/>
    </row>
    <row r="1134" spans="1:44" ht="30" customHeight="1">
      <c r="A1134" s="369"/>
      <c r="B1134" s="372"/>
      <c r="C1134" s="506"/>
      <c r="D1134" s="380"/>
      <c r="E1134" s="380"/>
      <c r="F1134" s="381"/>
      <c r="G1134" s="449"/>
      <c r="H1134" s="449"/>
      <c r="I1134" s="507"/>
      <c r="J1134" s="507"/>
      <c r="K1134" s="507"/>
      <c r="L1134" s="385">
        <f t="shared" si="1200"/>
        <v>0</v>
      </c>
      <c r="M1134" s="385">
        <f t="shared" si="1201"/>
        <v>0</v>
      </c>
      <c r="N1134" s="385">
        <f t="shared" si="1202"/>
        <v>0</v>
      </c>
      <c r="O1134" s="385">
        <f t="shared" si="1203"/>
        <v>0</v>
      </c>
      <c r="P1134" s="518"/>
      <c r="Q1134" s="518"/>
      <c r="R1134" s="518"/>
      <c r="S1134" s="567"/>
      <c r="T1134" s="565"/>
      <c r="U1134" s="518"/>
      <c r="V1134" s="389"/>
      <c r="W1134" s="380"/>
      <c r="X1134" s="379"/>
      <c r="Y1134" s="390"/>
      <c r="Z1134" s="389"/>
      <c r="AA1134" s="389"/>
      <c r="AF1134" s="333"/>
      <c r="AG1134" s="333"/>
      <c r="AH1134" s="333"/>
      <c r="AI1134" s="333"/>
      <c r="AJ1134" s="333"/>
      <c r="AK1134" s="333"/>
      <c r="AL1134" s="333"/>
      <c r="AM1134" s="333"/>
      <c r="AN1134" s="333"/>
      <c r="AO1134" s="333"/>
      <c r="AP1134" s="333"/>
      <c r="AQ1134" s="333"/>
      <c r="AR1134" s="333"/>
    </row>
    <row r="1135" spans="1:44" ht="30" customHeight="1">
      <c r="A1135" s="369"/>
      <c r="B1135" s="372"/>
      <c r="C1135" s="514" t="s">
        <v>52</v>
      </c>
      <c r="D1135" s="513"/>
      <c r="E1135" s="380"/>
      <c r="F1135" s="381" t="s">
        <v>48</v>
      </c>
      <c r="G1135" s="401"/>
      <c r="H1135" s="401"/>
      <c r="I1135" s="381" t="s">
        <v>48</v>
      </c>
      <c r="J1135" s="381" t="s">
        <v>48</v>
      </c>
      <c r="K1135" s="381" t="s">
        <v>48</v>
      </c>
      <c r="L1135" s="385">
        <f>SUM(L1132:L1134)</f>
        <v>0</v>
      </c>
      <c r="M1135" s="385">
        <f t="shared" ref="M1135:O1135" si="1204">SUM(M1132:M1134)</f>
        <v>0</v>
      </c>
      <c r="N1135" s="385">
        <f t="shared" si="1204"/>
        <v>0</v>
      </c>
      <c r="O1135" s="385">
        <f t="shared" si="1204"/>
        <v>0</v>
      </c>
      <c r="P1135" s="385"/>
      <c r="Q1135" s="385"/>
      <c r="R1135" s="385"/>
      <c r="S1135" s="513"/>
      <c r="T1135" s="515"/>
      <c r="U1135" s="518"/>
      <c r="V1135" s="389">
        <f>$AB$11-((N1135*24))</f>
        <v>720</v>
      </c>
      <c r="W1135" s="380">
        <v>330</v>
      </c>
      <c r="X1135" s="379"/>
      <c r="Y1135" s="390">
        <f t="shared" ref="Y1135" si="1205">W1135</f>
        <v>330</v>
      </c>
      <c r="Z1135" s="389">
        <f>(Y1135*(V1135-R1135*24))/V1135</f>
        <v>330</v>
      </c>
      <c r="AA1135" s="389">
        <f t="shared" ref="AA1135" si="1206">(Z1135/Y1135)*100</f>
        <v>100</v>
      </c>
      <c r="AF1135" s="333"/>
      <c r="AG1135" s="333"/>
      <c r="AH1135" s="333"/>
      <c r="AI1135" s="333"/>
      <c r="AJ1135" s="333"/>
      <c r="AK1135" s="333"/>
      <c r="AL1135" s="333"/>
      <c r="AM1135" s="333"/>
      <c r="AN1135" s="333"/>
      <c r="AO1135" s="333"/>
      <c r="AP1135" s="333"/>
      <c r="AQ1135" s="333"/>
      <c r="AR1135" s="333"/>
    </row>
    <row r="1136" spans="1:44" ht="30" customHeight="1">
      <c r="A1136" s="369">
        <v>52</v>
      </c>
      <c r="B1136" s="372" t="s">
        <v>376</v>
      </c>
      <c r="C1136" s="506" t="s">
        <v>377</v>
      </c>
      <c r="D1136" s="380">
        <v>330</v>
      </c>
      <c r="E1136" s="380" t="s">
        <v>534</v>
      </c>
      <c r="F1136" s="381" t="s">
        <v>48</v>
      </c>
      <c r="G1136" s="463"/>
      <c r="H1136" s="574"/>
      <c r="I1136" s="507"/>
      <c r="J1136" s="507"/>
      <c r="K1136" s="507"/>
      <c r="L1136" s="385">
        <f>IF(RIGHT(S1136)="T",(+H1136-G1136),0)</f>
        <v>0</v>
      </c>
      <c r="M1136" s="385">
        <f>IF(RIGHT(S1136)="U",(+H1136-G1136),0)</f>
        <v>0</v>
      </c>
      <c r="N1136" s="385">
        <f>IF(RIGHT(S1136)="C",(+H1136-G1136),0)</f>
        <v>0</v>
      </c>
      <c r="O1136" s="385">
        <f>IF(RIGHT(S1136)="D",(+H1136-G1136),0)</f>
        <v>0</v>
      </c>
      <c r="P1136" s="518"/>
      <c r="Q1136" s="518"/>
      <c r="R1136" s="518"/>
      <c r="S1136" s="559"/>
      <c r="T1136" s="464"/>
      <c r="U1136" s="518"/>
      <c r="V1136" s="389"/>
      <c r="W1136" s="380"/>
      <c r="X1136" s="379"/>
      <c r="Y1136" s="390"/>
      <c r="Z1136" s="389"/>
      <c r="AA1136" s="389"/>
      <c r="AF1136" s="333"/>
      <c r="AG1136" s="333"/>
      <c r="AH1136" s="333"/>
      <c r="AI1136" s="333"/>
      <c r="AJ1136" s="333"/>
      <c r="AK1136" s="333"/>
      <c r="AL1136" s="333"/>
      <c r="AM1136" s="333"/>
      <c r="AN1136" s="333"/>
      <c r="AO1136" s="333"/>
      <c r="AP1136" s="333"/>
      <c r="AQ1136" s="333"/>
      <c r="AR1136" s="333"/>
    </row>
    <row r="1137" spans="1:44" ht="30" customHeight="1">
      <c r="A1137" s="369"/>
      <c r="B1137" s="372"/>
      <c r="C1137" s="506"/>
      <c r="D1137" s="380"/>
      <c r="E1137" s="380"/>
      <c r="F1137" s="381"/>
      <c r="G1137" s="392"/>
      <c r="H1137" s="392"/>
      <c r="I1137" s="507"/>
      <c r="J1137" s="507"/>
      <c r="K1137" s="507"/>
      <c r="L1137" s="385">
        <f t="shared" ref="L1137:L1138" si="1207">IF(RIGHT(S1137)="T",(+H1137-G1137),0)</f>
        <v>0</v>
      </c>
      <c r="M1137" s="385">
        <f t="shared" ref="M1137:M1138" si="1208">IF(RIGHT(S1137)="U",(+H1137-G1137),0)</f>
        <v>0</v>
      </c>
      <c r="N1137" s="385">
        <f t="shared" ref="N1137:N1138" si="1209">IF(RIGHT(S1137)="C",(+H1137-G1137),0)</f>
        <v>0</v>
      </c>
      <c r="O1137" s="385">
        <f t="shared" ref="O1137:O1138" si="1210">IF(RIGHT(S1137)="D",(+H1137-G1137),0)</f>
        <v>0</v>
      </c>
      <c r="P1137" s="518"/>
      <c r="Q1137" s="518"/>
      <c r="R1137" s="518"/>
      <c r="S1137" s="396"/>
      <c r="T1137" s="394"/>
      <c r="U1137" s="518"/>
      <c r="V1137" s="389"/>
      <c r="W1137" s="380"/>
      <c r="X1137" s="379"/>
      <c r="Y1137" s="390"/>
      <c r="Z1137" s="389"/>
      <c r="AA1137" s="389"/>
      <c r="AF1137" s="333"/>
      <c r="AG1137" s="333"/>
      <c r="AH1137" s="333"/>
      <c r="AI1137" s="333"/>
      <c r="AJ1137" s="333"/>
      <c r="AK1137" s="333"/>
      <c r="AL1137" s="333"/>
      <c r="AM1137" s="333"/>
      <c r="AN1137" s="333"/>
      <c r="AO1137" s="333"/>
      <c r="AP1137" s="333"/>
      <c r="AQ1137" s="333"/>
      <c r="AR1137" s="333"/>
    </row>
    <row r="1138" spans="1:44" ht="30" customHeight="1">
      <c r="A1138" s="369"/>
      <c r="B1138" s="372"/>
      <c r="C1138" s="506"/>
      <c r="D1138" s="380"/>
      <c r="E1138" s="380"/>
      <c r="F1138" s="381"/>
      <c r="G1138" s="392"/>
      <c r="H1138" s="392"/>
      <c r="I1138" s="507"/>
      <c r="J1138" s="507"/>
      <c r="K1138" s="507"/>
      <c r="L1138" s="385">
        <f t="shared" si="1207"/>
        <v>0</v>
      </c>
      <c r="M1138" s="385">
        <f t="shared" si="1208"/>
        <v>0</v>
      </c>
      <c r="N1138" s="385">
        <f t="shared" si="1209"/>
        <v>0</v>
      </c>
      <c r="O1138" s="385">
        <f t="shared" si="1210"/>
        <v>0</v>
      </c>
      <c r="P1138" s="518"/>
      <c r="Q1138" s="518"/>
      <c r="R1138" s="518"/>
      <c r="S1138" s="396"/>
      <c r="T1138" s="394"/>
      <c r="U1138" s="518"/>
      <c r="V1138" s="389"/>
      <c r="W1138" s="380"/>
      <c r="X1138" s="379"/>
      <c r="Y1138" s="390"/>
      <c r="Z1138" s="389"/>
      <c r="AA1138" s="389"/>
      <c r="AF1138" s="333"/>
      <c r="AG1138" s="333"/>
      <c r="AH1138" s="333"/>
      <c r="AI1138" s="333"/>
      <c r="AJ1138" s="333"/>
      <c r="AK1138" s="333"/>
      <c r="AL1138" s="333"/>
      <c r="AM1138" s="333"/>
      <c r="AN1138" s="333"/>
      <c r="AO1138" s="333"/>
      <c r="AP1138" s="333"/>
      <c r="AQ1138" s="333"/>
      <c r="AR1138" s="333"/>
    </row>
    <row r="1139" spans="1:44" s="404" customFormat="1" ht="30" customHeight="1">
      <c r="A1139" s="369"/>
      <c r="B1139" s="372"/>
      <c r="C1139" s="506"/>
      <c r="D1139" s="380"/>
      <c r="E1139" s="380"/>
      <c r="F1139" s="381"/>
      <c r="G1139" s="449"/>
      <c r="H1139" s="449"/>
      <c r="I1139" s="507"/>
      <c r="J1139" s="507"/>
      <c r="K1139" s="507"/>
      <c r="L1139" s="385">
        <f t="shared" ref="L1139" si="1211">IF(RIGHT(S1139)="T",(+H1139-G1139),0)</f>
        <v>0</v>
      </c>
      <c r="M1139" s="385">
        <f t="shared" ref="M1139" si="1212">IF(RIGHT(S1139)="U",(+H1139-G1139),0)</f>
        <v>0</v>
      </c>
      <c r="N1139" s="385">
        <f t="shared" ref="N1139" si="1213">IF(RIGHT(S1139)="C",(+H1139-G1139),0)</f>
        <v>0</v>
      </c>
      <c r="O1139" s="385">
        <f t="shared" ref="O1139" si="1214">IF(RIGHT(S1139)="D",(+H1139-G1139),0)</f>
        <v>0</v>
      </c>
      <c r="P1139" s="518"/>
      <c r="Q1139" s="518"/>
      <c r="R1139" s="518"/>
      <c r="S1139" s="567"/>
      <c r="T1139" s="565"/>
      <c r="U1139" s="518"/>
      <c r="V1139" s="389"/>
      <c r="W1139" s="380"/>
      <c r="X1139" s="379"/>
      <c r="Y1139" s="390"/>
      <c r="Z1139" s="389"/>
      <c r="AA1139" s="389"/>
      <c r="AB1139" s="403"/>
    </row>
    <row r="1140" spans="1:44" ht="30" customHeight="1">
      <c r="A1140" s="369"/>
      <c r="B1140" s="372"/>
      <c r="C1140" s="514" t="s">
        <v>52</v>
      </c>
      <c r="D1140" s="513"/>
      <c r="E1140" s="380"/>
      <c r="F1140" s="381" t="s">
        <v>48</v>
      </c>
      <c r="G1140" s="401"/>
      <c r="H1140" s="401"/>
      <c r="I1140" s="381" t="s">
        <v>48</v>
      </c>
      <c r="J1140" s="381" t="s">
        <v>48</v>
      </c>
      <c r="K1140" s="381" t="s">
        <v>48</v>
      </c>
      <c r="L1140" s="385">
        <f>SUM(L1136:L1139)</f>
        <v>0</v>
      </c>
      <c r="M1140" s="385">
        <f>SUM(M1136:M1139)</f>
        <v>0</v>
      </c>
      <c r="N1140" s="385">
        <f>SUM(N1136:N1139)</f>
        <v>0</v>
      </c>
      <c r="O1140" s="385">
        <f>SUM(O1136:O1139)</f>
        <v>0</v>
      </c>
      <c r="P1140" s="385"/>
      <c r="Q1140" s="385"/>
      <c r="R1140" s="385"/>
      <c r="S1140" s="513"/>
      <c r="T1140" s="515"/>
      <c r="U1140" s="518"/>
      <c r="V1140" s="389">
        <f>$AB$11-((N1140*24))</f>
        <v>720</v>
      </c>
      <c r="W1140" s="380">
        <v>330</v>
      </c>
      <c r="X1140" s="379"/>
      <c r="Y1140" s="390">
        <f t="shared" ref="Y1140" si="1215">W1140</f>
        <v>330</v>
      </c>
      <c r="Z1140" s="389">
        <f>(Y1140*(V1140-R1140*24))/V1140</f>
        <v>330</v>
      </c>
      <c r="AA1140" s="389">
        <f t="shared" ref="AA1140" si="1216">(Z1140/Y1140)*100</f>
        <v>100</v>
      </c>
      <c r="AB1140" s="541" t="s">
        <v>245</v>
      </c>
      <c r="AF1140" s="333"/>
      <c r="AG1140" s="333"/>
      <c r="AH1140" s="333"/>
      <c r="AI1140" s="333"/>
      <c r="AJ1140" s="333"/>
      <c r="AK1140" s="333"/>
      <c r="AL1140" s="333"/>
      <c r="AM1140" s="333"/>
      <c r="AN1140" s="333"/>
      <c r="AO1140" s="333"/>
      <c r="AP1140" s="333"/>
      <c r="AQ1140" s="333"/>
      <c r="AR1140" s="333"/>
    </row>
    <row r="1141" spans="1:44" ht="30" customHeight="1">
      <c r="A1141" s="369">
        <v>53</v>
      </c>
      <c r="B1141" s="447" t="s">
        <v>545</v>
      </c>
      <c r="C1141" s="575" t="s">
        <v>539</v>
      </c>
      <c r="D1141" s="380">
        <v>125</v>
      </c>
      <c r="E1141" s="380" t="s">
        <v>534</v>
      </c>
      <c r="F1141" s="381" t="s">
        <v>48</v>
      </c>
      <c r="G1141" s="428"/>
      <c r="H1141" s="428"/>
      <c r="I1141" s="507"/>
      <c r="J1141" s="507"/>
      <c r="K1141" s="507"/>
      <c r="L1141" s="385">
        <f>IF(RIGHT(S1141)="T",(+H1141-G1141),0)</f>
        <v>0</v>
      </c>
      <c r="M1141" s="385">
        <f>IF(RIGHT(S1141)="U",(+H1141-G1141),0)</f>
        <v>0</v>
      </c>
      <c r="N1141" s="385">
        <f>IF(RIGHT(S1141)="C",(+H1141-G1141),0)</f>
        <v>0</v>
      </c>
      <c r="O1141" s="385">
        <f>IF(RIGHT(S1141)="D",(+H1141-G1141),0)</f>
        <v>0</v>
      </c>
      <c r="P1141" s="518"/>
      <c r="Q1141" s="518"/>
      <c r="R1141" s="518"/>
      <c r="S1141" s="396"/>
      <c r="T1141" s="455"/>
      <c r="U1141" s="518"/>
      <c r="V1141" s="389"/>
      <c r="W1141" s="380"/>
      <c r="X1141" s="379"/>
      <c r="Y1141" s="390"/>
      <c r="Z1141" s="389"/>
      <c r="AA1141" s="389"/>
      <c r="AB1141" s="541"/>
      <c r="AF1141" s="333"/>
      <c r="AG1141" s="333"/>
      <c r="AH1141" s="333"/>
      <c r="AI1141" s="333"/>
      <c r="AJ1141" s="333"/>
      <c r="AK1141" s="333"/>
      <c r="AL1141" s="333"/>
      <c r="AM1141" s="333"/>
      <c r="AN1141" s="333"/>
      <c r="AO1141" s="333"/>
      <c r="AP1141" s="333"/>
      <c r="AQ1141" s="333"/>
      <c r="AR1141" s="333"/>
    </row>
    <row r="1142" spans="1:44" ht="30" customHeight="1">
      <c r="A1142" s="369"/>
      <c r="B1142" s="372"/>
      <c r="C1142" s="506"/>
      <c r="D1142" s="380"/>
      <c r="E1142" s="380"/>
      <c r="F1142" s="381"/>
      <c r="G1142" s="428"/>
      <c r="H1142" s="428"/>
      <c r="I1142" s="507"/>
      <c r="J1142" s="507"/>
      <c r="K1142" s="507"/>
      <c r="L1142" s="385">
        <f t="shared" ref="L1142" si="1217">IF(RIGHT(S1142)="T",(+H1142-G1142),0)</f>
        <v>0</v>
      </c>
      <c r="M1142" s="385">
        <f t="shared" ref="M1142" si="1218">IF(RIGHT(S1142)="U",(+H1142-G1142),0)</f>
        <v>0</v>
      </c>
      <c r="N1142" s="385">
        <f t="shared" ref="N1142" si="1219">IF(RIGHT(S1142)="C",(+H1142-G1142),0)</f>
        <v>0</v>
      </c>
      <c r="O1142" s="385">
        <f t="shared" ref="O1142" si="1220">IF(RIGHT(S1142)="D",(+H1142-G1142),0)</f>
        <v>0</v>
      </c>
      <c r="P1142" s="518"/>
      <c r="Q1142" s="518"/>
      <c r="R1142" s="518"/>
      <c r="S1142" s="396"/>
      <c r="T1142" s="455"/>
      <c r="U1142" s="518"/>
      <c r="V1142" s="389"/>
      <c r="W1142" s="380"/>
      <c r="X1142" s="379"/>
      <c r="Y1142" s="390"/>
      <c r="Z1142" s="389"/>
      <c r="AA1142" s="389"/>
      <c r="AB1142" s="541"/>
      <c r="AF1142" s="333"/>
      <c r="AG1142" s="333"/>
      <c r="AH1142" s="333"/>
      <c r="AI1142" s="333"/>
      <c r="AJ1142" s="333"/>
      <c r="AK1142" s="333"/>
      <c r="AL1142" s="333"/>
      <c r="AM1142" s="333"/>
      <c r="AN1142" s="333"/>
      <c r="AO1142" s="333"/>
      <c r="AP1142" s="333"/>
      <c r="AQ1142" s="333"/>
      <c r="AR1142" s="333"/>
    </row>
    <row r="1143" spans="1:44" ht="30" customHeight="1">
      <c r="A1143" s="369"/>
      <c r="B1143" s="372"/>
      <c r="C1143" s="514" t="s">
        <v>52</v>
      </c>
      <c r="D1143" s="513"/>
      <c r="E1143" s="380"/>
      <c r="F1143" s="381" t="s">
        <v>48</v>
      </c>
      <c r="G1143" s="401"/>
      <c r="H1143" s="401"/>
      <c r="I1143" s="381" t="s">
        <v>48</v>
      </c>
      <c r="J1143" s="381" t="s">
        <v>48</v>
      </c>
      <c r="K1143" s="381" t="s">
        <v>48</v>
      </c>
      <c r="L1143" s="385">
        <f>SUM(L1141:L1142)</f>
        <v>0</v>
      </c>
      <c r="M1143" s="385">
        <f t="shared" ref="M1143:O1143" si="1221">SUM(M1141:M1142)</f>
        <v>0</v>
      </c>
      <c r="N1143" s="385">
        <f t="shared" si="1221"/>
        <v>0</v>
      </c>
      <c r="O1143" s="385">
        <f t="shared" si="1221"/>
        <v>0</v>
      </c>
      <c r="P1143" s="385"/>
      <c r="Q1143" s="385"/>
      <c r="R1143" s="385"/>
      <c r="S1143" s="513"/>
      <c r="T1143" s="515"/>
      <c r="U1143" s="518"/>
      <c r="V1143" s="389">
        <f>$AB$11-((N1143*24))</f>
        <v>720</v>
      </c>
      <c r="W1143" s="380">
        <v>125</v>
      </c>
      <c r="X1143" s="379"/>
      <c r="Y1143" s="390">
        <v>125</v>
      </c>
      <c r="Z1143" s="389">
        <f>(Y1143*(V1143-R1143*24))/V1143</f>
        <v>125</v>
      </c>
      <c r="AA1143" s="389">
        <f t="shared" ref="AA1143" si="1222">(Z1143/Y1143)*100</f>
        <v>100</v>
      </c>
      <c r="AB1143" s="541" t="s">
        <v>245</v>
      </c>
      <c r="AF1143" s="333"/>
      <c r="AG1143" s="333"/>
      <c r="AH1143" s="333"/>
      <c r="AI1143" s="333"/>
      <c r="AJ1143" s="333"/>
      <c r="AK1143" s="333"/>
      <c r="AL1143" s="333"/>
      <c r="AM1143" s="333"/>
      <c r="AN1143" s="333"/>
      <c r="AO1143" s="333"/>
      <c r="AP1143" s="333"/>
      <c r="AQ1143" s="333"/>
      <c r="AR1143" s="333"/>
    </row>
    <row r="1144" spans="1:44" ht="30" customHeight="1">
      <c r="A1144" s="369">
        <v>54</v>
      </c>
      <c r="B1144" s="447"/>
      <c r="C1144" s="575" t="s">
        <v>572</v>
      </c>
      <c r="D1144" s="380">
        <v>125</v>
      </c>
      <c r="E1144" s="380" t="s">
        <v>534</v>
      </c>
      <c r="F1144" s="381" t="s">
        <v>48</v>
      </c>
      <c r="G1144" s="395"/>
      <c r="H1144" s="395"/>
      <c r="I1144" s="507"/>
      <c r="J1144" s="507"/>
      <c r="K1144" s="507"/>
      <c r="L1144" s="385">
        <f>IF(RIGHT(S1144)="T",(+H1144-G1144),0)</f>
        <v>0</v>
      </c>
      <c r="M1144" s="385">
        <f>IF(RIGHT(S1144)="U",(+H1144-G1144),0)</f>
        <v>0</v>
      </c>
      <c r="N1144" s="385">
        <f>IF(RIGHT(S1144)="C",(+H1144-G1144),0)</f>
        <v>0</v>
      </c>
      <c r="O1144" s="385">
        <f>IF(RIGHT(S1144)="D",(+H1144-G1144),0)</f>
        <v>0</v>
      </c>
      <c r="P1144" s="518"/>
      <c r="Q1144" s="518"/>
      <c r="R1144" s="518"/>
      <c r="S1144" s="563"/>
      <c r="T1144" s="397"/>
      <c r="U1144" s="518"/>
      <c r="V1144" s="389"/>
      <c r="W1144" s="380"/>
      <c r="X1144" s="379"/>
      <c r="Y1144" s="390"/>
      <c r="Z1144" s="389"/>
      <c r="AA1144" s="389"/>
      <c r="AB1144" s="541"/>
      <c r="AF1144" s="333"/>
      <c r="AG1144" s="333"/>
      <c r="AH1144" s="333"/>
      <c r="AI1144" s="333"/>
      <c r="AJ1144" s="333"/>
      <c r="AK1144" s="333"/>
      <c r="AL1144" s="333"/>
      <c r="AM1144" s="333"/>
      <c r="AN1144" s="333"/>
      <c r="AO1144" s="333"/>
      <c r="AP1144" s="333"/>
      <c r="AQ1144" s="333"/>
      <c r="AR1144" s="333"/>
    </row>
    <row r="1145" spans="1:44" ht="30" customHeight="1">
      <c r="A1145" s="369"/>
      <c r="B1145" s="372"/>
      <c r="C1145" s="506"/>
      <c r="D1145" s="380"/>
      <c r="E1145" s="380"/>
      <c r="F1145" s="381"/>
      <c r="G1145" s="395"/>
      <c r="H1145" s="395"/>
      <c r="I1145" s="507"/>
      <c r="J1145" s="507"/>
      <c r="K1145" s="507"/>
      <c r="L1145" s="385">
        <f t="shared" ref="L1145" si="1223">IF(RIGHT(S1145)="T",(+H1145-G1145),0)</f>
        <v>0</v>
      </c>
      <c r="M1145" s="385">
        <f t="shared" ref="M1145" si="1224">IF(RIGHT(S1145)="U",(+H1145-G1145),0)</f>
        <v>0</v>
      </c>
      <c r="N1145" s="385">
        <f t="shared" ref="N1145" si="1225">IF(RIGHT(S1145)="C",(+H1145-G1145),0)</f>
        <v>0</v>
      </c>
      <c r="O1145" s="385">
        <f t="shared" ref="O1145" si="1226">IF(RIGHT(S1145)="D",(+H1145-G1145),0)</f>
        <v>0</v>
      </c>
      <c r="P1145" s="518"/>
      <c r="Q1145" s="518"/>
      <c r="R1145" s="518"/>
      <c r="S1145" s="563"/>
      <c r="T1145" s="397"/>
      <c r="U1145" s="518"/>
      <c r="V1145" s="389"/>
      <c r="W1145" s="380"/>
      <c r="X1145" s="379"/>
      <c r="Y1145" s="390"/>
      <c r="Z1145" s="389"/>
      <c r="AA1145" s="389"/>
      <c r="AB1145" s="541"/>
      <c r="AF1145" s="333"/>
      <c r="AG1145" s="333"/>
      <c r="AH1145" s="333"/>
      <c r="AI1145" s="333"/>
      <c r="AJ1145" s="333"/>
      <c r="AK1145" s="333"/>
      <c r="AL1145" s="333"/>
      <c r="AM1145" s="333"/>
      <c r="AN1145" s="333"/>
      <c r="AO1145" s="333"/>
      <c r="AP1145" s="333"/>
      <c r="AQ1145" s="333"/>
      <c r="AR1145" s="333"/>
    </row>
    <row r="1146" spans="1:44" ht="30" customHeight="1">
      <c r="A1146" s="369"/>
      <c r="B1146" s="372"/>
      <c r="C1146" s="514" t="s">
        <v>52</v>
      </c>
      <c r="D1146" s="513"/>
      <c r="E1146" s="380"/>
      <c r="F1146" s="381" t="s">
        <v>48</v>
      </c>
      <c r="G1146" s="401"/>
      <c r="H1146" s="401"/>
      <c r="I1146" s="381" t="s">
        <v>48</v>
      </c>
      <c r="J1146" s="381" t="s">
        <v>48</v>
      </c>
      <c r="K1146" s="381" t="s">
        <v>48</v>
      </c>
      <c r="L1146" s="385">
        <f>SUM(L1144:L1145)</f>
        <v>0</v>
      </c>
      <c r="M1146" s="385">
        <f t="shared" ref="M1146:O1146" si="1227">SUM(M1144:M1145)</f>
        <v>0</v>
      </c>
      <c r="N1146" s="385">
        <f t="shared" si="1227"/>
        <v>0</v>
      </c>
      <c r="O1146" s="385">
        <f t="shared" si="1227"/>
        <v>0</v>
      </c>
      <c r="P1146" s="385"/>
      <c r="Q1146" s="385"/>
      <c r="R1146" s="385"/>
      <c r="S1146" s="513"/>
      <c r="T1146" s="515"/>
      <c r="U1146" s="518"/>
      <c r="V1146" s="389">
        <f>$AB$11-((N1146*24))</f>
        <v>720</v>
      </c>
      <c r="W1146" s="380">
        <v>125</v>
      </c>
      <c r="X1146" s="379"/>
      <c r="Y1146" s="390">
        <v>125</v>
      </c>
      <c r="Z1146" s="389">
        <f>(Y1146*(V1146-R1146*24))/V1146</f>
        <v>125</v>
      </c>
      <c r="AA1146" s="389">
        <f t="shared" ref="AA1146" si="1228">(Z1146/Y1146)*100</f>
        <v>100</v>
      </c>
      <c r="AB1146" s="541" t="s">
        <v>245</v>
      </c>
      <c r="AF1146" s="333"/>
      <c r="AG1146" s="333"/>
      <c r="AH1146" s="333"/>
      <c r="AI1146" s="333"/>
      <c r="AJ1146" s="333"/>
      <c r="AK1146" s="333"/>
      <c r="AL1146" s="333"/>
      <c r="AM1146" s="333"/>
      <c r="AN1146" s="333"/>
      <c r="AO1146" s="333"/>
      <c r="AP1146" s="333"/>
      <c r="AQ1146" s="333"/>
      <c r="AR1146" s="333"/>
    </row>
    <row r="1147" spans="1:44" ht="39" customHeight="1">
      <c r="A1147" s="369">
        <v>55</v>
      </c>
      <c r="B1147" s="447"/>
      <c r="C1147" s="126" t="s">
        <v>1393</v>
      </c>
      <c r="D1147" s="380">
        <v>330</v>
      </c>
      <c r="E1147" s="380" t="s">
        <v>534</v>
      </c>
      <c r="F1147" s="381" t="s">
        <v>48</v>
      </c>
      <c r="G1147" s="121">
        <v>43210.027083333334</v>
      </c>
      <c r="H1147" s="121">
        <v>43210.220833333333</v>
      </c>
      <c r="I1147" s="507"/>
      <c r="J1147" s="507"/>
      <c r="K1147" s="507"/>
      <c r="L1147" s="385">
        <f>IF(RIGHT(S1147)="T",(+H1147-G1147),0)</f>
        <v>0.19374999999854481</v>
      </c>
      <c r="M1147" s="385">
        <f>IF(RIGHT(S1147)="U",(+H1147-G1147),0)</f>
        <v>0</v>
      </c>
      <c r="N1147" s="385">
        <f>IF(RIGHT(S1147)="C",(+H1147-G1147),0)</f>
        <v>0</v>
      </c>
      <c r="O1147" s="385">
        <f>IF(RIGHT(S1147)="D",(+H1147-G1147),0)</f>
        <v>0</v>
      </c>
      <c r="P1147" s="518"/>
      <c r="Q1147" s="518"/>
      <c r="R1147" s="518"/>
      <c r="S1147" s="121" t="s">
        <v>1186</v>
      </c>
      <c r="T1147" s="442" t="s">
        <v>1187</v>
      </c>
      <c r="U1147" s="518"/>
      <c r="V1147" s="389"/>
      <c r="W1147" s="380"/>
      <c r="X1147" s="379"/>
      <c r="Y1147" s="390"/>
      <c r="Z1147" s="389"/>
      <c r="AA1147" s="389"/>
      <c r="AB1147" s="541"/>
      <c r="AF1147" s="333"/>
      <c r="AG1147" s="333"/>
      <c r="AH1147" s="333"/>
      <c r="AI1147" s="333"/>
      <c r="AJ1147" s="333"/>
      <c r="AK1147" s="333"/>
      <c r="AL1147" s="333"/>
      <c r="AM1147" s="333"/>
      <c r="AN1147" s="333"/>
      <c r="AO1147" s="333"/>
      <c r="AP1147" s="333"/>
      <c r="AQ1147" s="333"/>
      <c r="AR1147" s="333"/>
    </row>
    <row r="1148" spans="1:44" ht="30" customHeight="1">
      <c r="A1148" s="369"/>
      <c r="B1148" s="372"/>
      <c r="C1148" s="506"/>
      <c r="D1148" s="380"/>
      <c r="E1148" s="380"/>
      <c r="F1148" s="381"/>
      <c r="G1148" s="395"/>
      <c r="H1148" s="395"/>
      <c r="I1148" s="507"/>
      <c r="J1148" s="507"/>
      <c r="K1148" s="507"/>
      <c r="L1148" s="385">
        <f t="shared" ref="L1148" si="1229">IF(RIGHT(S1148)="T",(+H1148-G1148),0)</f>
        <v>0</v>
      </c>
      <c r="M1148" s="385">
        <f t="shared" ref="M1148" si="1230">IF(RIGHT(S1148)="U",(+H1148-G1148),0)</f>
        <v>0</v>
      </c>
      <c r="N1148" s="385">
        <f t="shared" ref="N1148" si="1231">IF(RIGHT(S1148)="C",(+H1148-G1148),0)</f>
        <v>0</v>
      </c>
      <c r="O1148" s="385">
        <f t="shared" ref="O1148" si="1232">IF(RIGHT(S1148)="D",(+H1148-G1148),0)</f>
        <v>0</v>
      </c>
      <c r="P1148" s="518"/>
      <c r="Q1148" s="518"/>
      <c r="R1148" s="518"/>
      <c r="S1148" s="563"/>
      <c r="T1148" s="397"/>
      <c r="U1148" s="518"/>
      <c r="V1148" s="389"/>
      <c r="W1148" s="380"/>
      <c r="X1148" s="379"/>
      <c r="Y1148" s="390"/>
      <c r="Z1148" s="389"/>
      <c r="AA1148" s="389"/>
      <c r="AB1148" s="541"/>
      <c r="AF1148" s="333"/>
      <c r="AG1148" s="333"/>
      <c r="AH1148" s="333"/>
      <c r="AI1148" s="333"/>
      <c r="AJ1148" s="333"/>
      <c r="AK1148" s="333"/>
      <c r="AL1148" s="333"/>
      <c r="AM1148" s="333"/>
      <c r="AN1148" s="333"/>
      <c r="AO1148" s="333"/>
      <c r="AP1148" s="333"/>
      <c r="AQ1148" s="333"/>
      <c r="AR1148" s="333"/>
    </row>
    <row r="1149" spans="1:44" ht="30" customHeight="1">
      <c r="A1149" s="369"/>
      <c r="B1149" s="372"/>
      <c r="C1149" s="514" t="s">
        <v>52</v>
      </c>
      <c r="D1149" s="513"/>
      <c r="E1149" s="380"/>
      <c r="F1149" s="381" t="s">
        <v>48</v>
      </c>
      <c r="G1149" s="401"/>
      <c r="H1149" s="401"/>
      <c r="I1149" s="381" t="s">
        <v>48</v>
      </c>
      <c r="J1149" s="381" t="s">
        <v>48</v>
      </c>
      <c r="K1149" s="381" t="s">
        <v>48</v>
      </c>
      <c r="L1149" s="385">
        <f>SUM(L1147:L1148)</f>
        <v>0.19374999999854481</v>
      </c>
      <c r="M1149" s="385">
        <f t="shared" ref="M1149:O1149" si="1233">SUM(M1147:M1148)</f>
        <v>0</v>
      </c>
      <c r="N1149" s="385">
        <f t="shared" si="1233"/>
        <v>0</v>
      </c>
      <c r="O1149" s="385">
        <f t="shared" si="1233"/>
        <v>0</v>
      </c>
      <c r="P1149" s="385"/>
      <c r="Q1149" s="385"/>
      <c r="R1149" s="385"/>
      <c r="S1149" s="513"/>
      <c r="T1149" s="515"/>
      <c r="U1149" s="518"/>
      <c r="V1149" s="389">
        <f>$AB$11-((N1149*24))</f>
        <v>720</v>
      </c>
      <c r="W1149" s="380">
        <v>330</v>
      </c>
      <c r="X1149" s="379"/>
      <c r="Y1149" s="390">
        <v>330</v>
      </c>
      <c r="Z1149" s="389">
        <f>(Y1149*(V1149-R1149*24))/V1149</f>
        <v>330</v>
      </c>
      <c r="AA1149" s="389">
        <f t="shared" ref="AA1149" si="1234">(Z1149/Y1149)*100</f>
        <v>100</v>
      </c>
      <c r="AB1149" s="541" t="s">
        <v>245</v>
      </c>
      <c r="AF1149" s="333"/>
      <c r="AG1149" s="333"/>
      <c r="AH1149" s="333"/>
      <c r="AI1149" s="333"/>
      <c r="AJ1149" s="333"/>
      <c r="AK1149" s="333"/>
      <c r="AL1149" s="333"/>
      <c r="AM1149" s="333"/>
      <c r="AN1149" s="333"/>
      <c r="AO1149" s="333"/>
      <c r="AP1149" s="333"/>
      <c r="AQ1149" s="333"/>
      <c r="AR1149" s="333"/>
    </row>
    <row r="1150" spans="1:44" ht="39.75" customHeight="1">
      <c r="A1150" s="369">
        <v>56</v>
      </c>
      <c r="B1150" s="447"/>
      <c r="C1150" s="126" t="s">
        <v>1394</v>
      </c>
      <c r="D1150" s="380">
        <v>330</v>
      </c>
      <c r="E1150" s="380" t="s">
        <v>534</v>
      </c>
      <c r="F1150" s="381" t="s">
        <v>48</v>
      </c>
      <c r="G1150" s="121">
        <v>43210.027083333334</v>
      </c>
      <c r="H1150" s="121">
        <v>43210.259027777778</v>
      </c>
      <c r="I1150" s="507"/>
      <c r="J1150" s="507"/>
      <c r="K1150" s="507"/>
      <c r="L1150" s="385">
        <f>IF(RIGHT(S1150)="T",(+H1150-G1150),0)</f>
        <v>0.23194444444379769</v>
      </c>
      <c r="M1150" s="385">
        <f>IF(RIGHT(S1150)="U",(+H1150-G1150),0)</f>
        <v>0</v>
      </c>
      <c r="N1150" s="385">
        <f>IF(RIGHT(S1150)="C",(+H1150-G1150),0)</f>
        <v>0</v>
      </c>
      <c r="O1150" s="385">
        <f>IF(RIGHT(S1150)="D",(+H1150-G1150),0)</f>
        <v>0</v>
      </c>
      <c r="P1150" s="518"/>
      <c r="Q1150" s="518"/>
      <c r="R1150" s="518"/>
      <c r="S1150" s="121" t="s">
        <v>1186</v>
      </c>
      <c r="T1150" s="442" t="s">
        <v>1187</v>
      </c>
      <c r="U1150" s="518"/>
      <c r="V1150" s="389"/>
      <c r="W1150" s="380"/>
      <c r="X1150" s="379"/>
      <c r="Y1150" s="390"/>
      <c r="Z1150" s="389"/>
      <c r="AA1150" s="389"/>
      <c r="AB1150" s="541"/>
      <c r="AF1150" s="333"/>
      <c r="AG1150" s="333"/>
      <c r="AH1150" s="333"/>
      <c r="AI1150" s="333"/>
      <c r="AJ1150" s="333"/>
      <c r="AK1150" s="333"/>
      <c r="AL1150" s="333"/>
      <c r="AM1150" s="333"/>
      <c r="AN1150" s="333"/>
      <c r="AO1150" s="333"/>
      <c r="AP1150" s="333"/>
      <c r="AQ1150" s="333"/>
      <c r="AR1150" s="333"/>
    </row>
    <row r="1151" spans="1:44" ht="30" customHeight="1">
      <c r="A1151" s="369"/>
      <c r="B1151" s="372"/>
      <c r="C1151" s="506"/>
      <c r="D1151" s="380"/>
      <c r="E1151" s="380"/>
      <c r="F1151" s="381"/>
      <c r="G1151" s="395"/>
      <c r="H1151" s="395"/>
      <c r="I1151" s="507"/>
      <c r="J1151" s="507"/>
      <c r="K1151" s="507"/>
      <c r="L1151" s="385">
        <f t="shared" ref="L1151" si="1235">IF(RIGHT(S1151)="T",(+H1151-G1151),0)</f>
        <v>0</v>
      </c>
      <c r="M1151" s="385">
        <f t="shared" ref="M1151" si="1236">IF(RIGHT(S1151)="U",(+H1151-G1151),0)</f>
        <v>0</v>
      </c>
      <c r="N1151" s="385">
        <f t="shared" ref="N1151" si="1237">IF(RIGHT(S1151)="C",(+H1151-G1151),0)</f>
        <v>0</v>
      </c>
      <c r="O1151" s="385">
        <f t="shared" ref="O1151" si="1238">IF(RIGHT(S1151)="D",(+H1151-G1151),0)</f>
        <v>0</v>
      </c>
      <c r="P1151" s="518"/>
      <c r="Q1151" s="518"/>
      <c r="R1151" s="518"/>
      <c r="S1151" s="563"/>
      <c r="T1151" s="397"/>
      <c r="U1151" s="518"/>
      <c r="V1151" s="389"/>
      <c r="W1151" s="380"/>
      <c r="X1151" s="379"/>
      <c r="Y1151" s="390"/>
      <c r="Z1151" s="389"/>
      <c r="AA1151" s="389"/>
      <c r="AB1151" s="541"/>
      <c r="AF1151" s="333"/>
      <c r="AG1151" s="333"/>
      <c r="AH1151" s="333"/>
      <c r="AI1151" s="333"/>
      <c r="AJ1151" s="333"/>
      <c r="AK1151" s="333"/>
      <c r="AL1151" s="333"/>
      <c r="AM1151" s="333"/>
      <c r="AN1151" s="333"/>
      <c r="AO1151" s="333"/>
      <c r="AP1151" s="333"/>
      <c r="AQ1151" s="333"/>
      <c r="AR1151" s="333"/>
    </row>
    <row r="1152" spans="1:44" ht="30" customHeight="1">
      <c r="A1152" s="369"/>
      <c r="B1152" s="372"/>
      <c r="C1152" s="514" t="s">
        <v>52</v>
      </c>
      <c r="D1152" s="513"/>
      <c r="E1152" s="380"/>
      <c r="F1152" s="381" t="s">
        <v>48</v>
      </c>
      <c r="G1152" s="401"/>
      <c r="H1152" s="401"/>
      <c r="I1152" s="381" t="s">
        <v>48</v>
      </c>
      <c r="J1152" s="381" t="s">
        <v>48</v>
      </c>
      <c r="K1152" s="381" t="s">
        <v>48</v>
      </c>
      <c r="L1152" s="385">
        <f>SUM(L1150:L1151)</f>
        <v>0.23194444444379769</v>
      </c>
      <c r="M1152" s="385">
        <f t="shared" ref="M1152:O1152" si="1239">SUM(M1150:M1151)</f>
        <v>0</v>
      </c>
      <c r="N1152" s="385">
        <f t="shared" si="1239"/>
        <v>0</v>
      </c>
      <c r="O1152" s="385">
        <f t="shared" si="1239"/>
        <v>0</v>
      </c>
      <c r="P1152" s="385"/>
      <c r="Q1152" s="385"/>
      <c r="R1152" s="385"/>
      <c r="S1152" s="513"/>
      <c r="T1152" s="515"/>
      <c r="U1152" s="518"/>
      <c r="V1152" s="389">
        <f>$AB$11-((N1152*24))</f>
        <v>720</v>
      </c>
      <c r="W1152" s="380">
        <v>330</v>
      </c>
      <c r="X1152" s="379"/>
      <c r="Y1152" s="390">
        <v>330</v>
      </c>
      <c r="Z1152" s="389">
        <f>(Y1152*(V1152-R1152*24))/V1152</f>
        <v>330</v>
      </c>
      <c r="AA1152" s="389">
        <f t="shared" ref="AA1152" si="1240">(Z1152/Y1152)*100</f>
        <v>100</v>
      </c>
      <c r="AB1152" s="541" t="s">
        <v>245</v>
      </c>
      <c r="AF1152" s="333"/>
      <c r="AG1152" s="333"/>
      <c r="AH1152" s="333"/>
      <c r="AI1152" s="333"/>
      <c r="AJ1152" s="333"/>
      <c r="AK1152" s="333"/>
      <c r="AL1152" s="333"/>
      <c r="AM1152" s="333"/>
      <c r="AN1152" s="333"/>
      <c r="AO1152" s="333"/>
      <c r="AP1152" s="333"/>
      <c r="AQ1152" s="333"/>
      <c r="AR1152" s="333"/>
    </row>
    <row r="1153" spans="1:45" ht="30" customHeight="1">
      <c r="A1153" s="576"/>
      <c r="B1153" s="577"/>
      <c r="C1153" s="578"/>
      <c r="D1153" s="579"/>
      <c r="E1153" s="580"/>
      <c r="F1153" s="581"/>
      <c r="G1153" s="582"/>
      <c r="H1153" s="582"/>
      <c r="I1153" s="581"/>
      <c r="J1153" s="581"/>
      <c r="K1153" s="581"/>
      <c r="L1153" s="583"/>
      <c r="M1153" s="583"/>
      <c r="N1153" s="583"/>
      <c r="O1153" s="583"/>
      <c r="P1153" s="583"/>
      <c r="Q1153" s="583"/>
      <c r="R1153" s="583"/>
      <c r="S1153" s="579"/>
      <c r="T1153" s="584"/>
      <c r="U1153" s="585"/>
      <c r="V1153" s="586"/>
      <c r="W1153" s="580"/>
      <c r="X1153" s="587"/>
      <c r="Y1153" s="588"/>
      <c r="Z1153" s="586"/>
      <c r="AA1153" s="586"/>
      <c r="AB1153" s="541"/>
      <c r="AF1153" s="333"/>
      <c r="AG1153" s="333"/>
      <c r="AH1153" s="333"/>
      <c r="AI1153" s="333"/>
      <c r="AJ1153" s="333"/>
      <c r="AK1153" s="333"/>
      <c r="AL1153" s="333"/>
      <c r="AM1153" s="333"/>
      <c r="AN1153" s="333"/>
      <c r="AO1153" s="333"/>
      <c r="AP1153" s="333"/>
      <c r="AQ1153" s="333"/>
      <c r="AR1153" s="333"/>
    </row>
    <row r="1154" spans="1:45" ht="30" customHeight="1">
      <c r="A1154" s="576"/>
      <c r="B1154" s="577"/>
      <c r="C1154" s="578"/>
      <c r="D1154" s="579"/>
      <c r="E1154" s="580"/>
      <c r="F1154" s="581"/>
      <c r="G1154" s="582"/>
      <c r="H1154" s="582"/>
      <c r="I1154" s="581"/>
      <c r="J1154" s="581"/>
      <c r="K1154" s="581"/>
      <c r="L1154" s="583"/>
      <c r="M1154" s="583"/>
      <c r="N1154" s="583"/>
      <c r="O1154" s="583"/>
      <c r="P1154" s="583"/>
      <c r="Q1154" s="583"/>
      <c r="R1154" s="583"/>
      <c r="S1154" s="579"/>
      <c r="T1154" s="584"/>
      <c r="U1154" s="585"/>
      <c r="V1154" s="586"/>
      <c r="W1154" s="580"/>
      <c r="X1154" s="587"/>
      <c r="Y1154" s="588"/>
      <c r="Z1154" s="586"/>
      <c r="AA1154" s="586"/>
      <c r="AB1154" s="541"/>
      <c r="AF1154" s="333"/>
      <c r="AG1154" s="333"/>
      <c r="AH1154" s="333"/>
      <c r="AI1154" s="333"/>
      <c r="AJ1154" s="333"/>
      <c r="AK1154" s="333"/>
      <c r="AL1154" s="333"/>
      <c r="AM1154" s="333"/>
      <c r="AN1154" s="333"/>
      <c r="AO1154" s="333"/>
      <c r="AP1154" s="333"/>
      <c r="AQ1154" s="333"/>
      <c r="AR1154" s="333"/>
    </row>
    <row r="1155" spans="1:45" ht="30" customHeight="1">
      <c r="AF1155" s="589"/>
      <c r="AG1155" s="589"/>
      <c r="AH1155" s="589"/>
      <c r="AI1155" s="589"/>
      <c r="AJ1155" s="589"/>
      <c r="AK1155" s="589"/>
      <c r="AL1155" s="589"/>
      <c r="AM1155" s="589"/>
      <c r="AN1155" s="589"/>
      <c r="AO1155" s="589"/>
      <c r="AP1155" s="589"/>
      <c r="AQ1155" s="589"/>
      <c r="AR1155" s="589"/>
      <c r="AS1155" s="590"/>
    </row>
    <row r="1156" spans="1:45" ht="30" customHeight="1">
      <c r="AF1156" s="589"/>
      <c r="AG1156" s="589"/>
      <c r="AH1156" s="589"/>
      <c r="AI1156" s="589"/>
      <c r="AJ1156" s="589"/>
      <c r="AK1156" s="589"/>
      <c r="AL1156" s="589"/>
      <c r="AM1156" s="589"/>
      <c r="AN1156" s="589"/>
      <c r="AO1156" s="589"/>
      <c r="AP1156" s="589"/>
      <c r="AQ1156" s="589"/>
      <c r="AR1156" s="589"/>
      <c r="AS1156" s="590"/>
    </row>
    <row r="1157" spans="1:45" ht="30" customHeight="1">
      <c r="AF1157" s="589"/>
      <c r="AG1157" s="589"/>
      <c r="AH1157" s="589"/>
      <c r="AI1157" s="589"/>
      <c r="AJ1157" s="589"/>
      <c r="AK1157" s="589"/>
      <c r="AL1157" s="589"/>
      <c r="AM1157" s="589"/>
      <c r="AN1157" s="589"/>
      <c r="AO1157" s="589"/>
      <c r="AP1157" s="589"/>
      <c r="AQ1157" s="589"/>
      <c r="AR1157" s="589"/>
      <c r="AS1157" s="590"/>
    </row>
    <row r="1158" spans="1:45" ht="30" customHeight="1">
      <c r="AF1158" s="589"/>
      <c r="AG1158" s="589"/>
      <c r="AH1158" s="589"/>
      <c r="AI1158" s="589"/>
      <c r="AJ1158" s="589"/>
      <c r="AK1158" s="589"/>
      <c r="AL1158" s="589"/>
      <c r="AM1158" s="589"/>
      <c r="AN1158" s="589"/>
      <c r="AO1158" s="589"/>
      <c r="AP1158" s="589"/>
      <c r="AQ1158" s="589"/>
      <c r="AR1158" s="589"/>
      <c r="AS1158" s="590"/>
    </row>
    <row r="1159" spans="1:45" ht="30" customHeight="1">
      <c r="AF1159" s="589"/>
      <c r="AG1159" s="589"/>
      <c r="AH1159" s="589"/>
      <c r="AI1159" s="589"/>
      <c r="AJ1159" s="589"/>
      <c r="AK1159" s="589"/>
      <c r="AL1159" s="589"/>
      <c r="AM1159" s="589"/>
      <c r="AN1159" s="589"/>
      <c r="AO1159" s="589"/>
      <c r="AP1159" s="589"/>
      <c r="AQ1159" s="589"/>
      <c r="AR1159" s="589"/>
      <c r="AS1159" s="590"/>
    </row>
    <row r="1160" spans="1:45" ht="30" customHeight="1">
      <c r="AF1160" s="589"/>
      <c r="AG1160" s="589"/>
      <c r="AH1160" s="589"/>
      <c r="AI1160" s="589"/>
      <c r="AJ1160" s="589"/>
      <c r="AK1160" s="589"/>
      <c r="AL1160" s="589"/>
      <c r="AM1160" s="589"/>
      <c r="AN1160" s="589"/>
      <c r="AO1160" s="589"/>
      <c r="AP1160" s="589"/>
      <c r="AQ1160" s="589"/>
      <c r="AR1160" s="589"/>
      <c r="AS1160" s="590"/>
    </row>
    <row r="1161" spans="1:45" ht="30" customHeight="1">
      <c r="AF1161" s="589"/>
      <c r="AG1161" s="589"/>
      <c r="AH1161" s="589"/>
      <c r="AI1161" s="589"/>
      <c r="AJ1161" s="589"/>
      <c r="AK1161" s="589"/>
      <c r="AL1161" s="589"/>
      <c r="AM1161" s="589"/>
      <c r="AN1161" s="589"/>
      <c r="AO1161" s="589"/>
      <c r="AP1161" s="589"/>
      <c r="AQ1161" s="589"/>
      <c r="AR1161" s="589"/>
      <c r="AS1161" s="590"/>
    </row>
    <row r="1162" spans="1:45" ht="30" customHeight="1">
      <c r="AF1162" s="589"/>
      <c r="AG1162" s="589"/>
      <c r="AH1162" s="589"/>
      <c r="AI1162" s="589"/>
      <c r="AJ1162" s="589"/>
      <c r="AK1162" s="589"/>
      <c r="AL1162" s="589"/>
      <c r="AM1162" s="589"/>
      <c r="AN1162" s="589"/>
      <c r="AO1162" s="589"/>
      <c r="AP1162" s="589"/>
      <c r="AQ1162" s="589"/>
      <c r="AR1162" s="589"/>
      <c r="AS1162" s="590"/>
    </row>
    <row r="1163" spans="1:45" ht="30" customHeight="1">
      <c r="AF1163" s="589"/>
      <c r="AG1163" s="589"/>
      <c r="AH1163" s="589"/>
      <c r="AI1163" s="589"/>
      <c r="AJ1163" s="589"/>
      <c r="AK1163" s="589"/>
      <c r="AL1163" s="589"/>
      <c r="AM1163" s="589"/>
      <c r="AN1163" s="589"/>
      <c r="AO1163" s="589"/>
      <c r="AP1163" s="589"/>
      <c r="AQ1163" s="589"/>
      <c r="AR1163" s="589"/>
      <c r="AS1163" s="590"/>
    </row>
    <row r="1164" spans="1:45" ht="30" customHeight="1">
      <c r="AF1164" s="589"/>
      <c r="AG1164" s="589"/>
      <c r="AH1164" s="589"/>
      <c r="AI1164" s="589"/>
      <c r="AJ1164" s="589"/>
      <c r="AK1164" s="589"/>
      <c r="AL1164" s="589"/>
      <c r="AM1164" s="589"/>
      <c r="AN1164" s="589"/>
      <c r="AO1164" s="589"/>
      <c r="AP1164" s="589"/>
      <c r="AQ1164" s="589"/>
      <c r="AR1164" s="589"/>
      <c r="AS1164" s="590"/>
    </row>
    <row r="1165" spans="1:45" ht="30" customHeight="1">
      <c r="AF1165" s="589"/>
      <c r="AG1165" s="589"/>
      <c r="AH1165" s="589"/>
      <c r="AI1165" s="589"/>
      <c r="AJ1165" s="589"/>
      <c r="AK1165" s="589"/>
      <c r="AL1165" s="589"/>
      <c r="AM1165" s="589"/>
      <c r="AN1165" s="589"/>
      <c r="AO1165" s="589"/>
      <c r="AP1165" s="589"/>
      <c r="AQ1165" s="589"/>
      <c r="AR1165" s="589"/>
      <c r="AS1165" s="590"/>
    </row>
    <row r="1166" spans="1:45" ht="30" customHeight="1">
      <c r="AF1166" s="589"/>
      <c r="AG1166" s="589"/>
      <c r="AH1166" s="589"/>
      <c r="AI1166" s="589"/>
      <c r="AJ1166" s="589"/>
      <c r="AK1166" s="589"/>
      <c r="AL1166" s="589"/>
      <c r="AM1166" s="589"/>
      <c r="AN1166" s="589"/>
      <c r="AO1166" s="589"/>
      <c r="AP1166" s="589"/>
      <c r="AQ1166" s="589"/>
      <c r="AR1166" s="589"/>
      <c r="AS1166" s="590"/>
    </row>
    <row r="1167" spans="1:45" ht="30" customHeight="1">
      <c r="AF1167" s="589"/>
      <c r="AG1167" s="589"/>
      <c r="AH1167" s="589"/>
      <c r="AI1167" s="589"/>
      <c r="AJ1167" s="589"/>
      <c r="AK1167" s="589"/>
      <c r="AL1167" s="589"/>
      <c r="AM1167" s="589"/>
      <c r="AN1167" s="589"/>
      <c r="AO1167" s="589"/>
      <c r="AP1167" s="589"/>
      <c r="AQ1167" s="589"/>
      <c r="AR1167" s="589"/>
      <c r="AS1167" s="590"/>
    </row>
    <row r="1168" spans="1:45" ht="30" customHeight="1">
      <c r="AF1168" s="589"/>
      <c r="AG1168" s="589"/>
      <c r="AH1168" s="589"/>
      <c r="AI1168" s="589"/>
      <c r="AJ1168" s="589"/>
      <c r="AK1168" s="589"/>
      <c r="AL1168" s="589"/>
      <c r="AM1168" s="589"/>
      <c r="AN1168" s="589"/>
      <c r="AO1168" s="589"/>
      <c r="AP1168" s="589"/>
      <c r="AQ1168" s="589"/>
      <c r="AR1168" s="589"/>
      <c r="AS1168" s="590"/>
    </row>
  </sheetData>
  <autoFilter ref="A9:AA1144"/>
  <mergeCells count="53">
    <mergeCell ref="U4:AA4"/>
    <mergeCell ref="C107:C114"/>
    <mergeCell ref="A1:O1"/>
    <mergeCell ref="A2:O2"/>
    <mergeCell ref="A3:P3"/>
    <mergeCell ref="B4:F4"/>
    <mergeCell ref="K5:K6"/>
    <mergeCell ref="I5:J5"/>
    <mergeCell ref="L5:O5"/>
    <mergeCell ref="AC291:AC292"/>
    <mergeCell ref="B136:B138"/>
    <mergeCell ref="C125:C130"/>
    <mergeCell ref="D125:D130"/>
    <mergeCell ref="B125:B130"/>
    <mergeCell ref="C132:C134"/>
    <mergeCell ref="B132:B134"/>
    <mergeCell ref="D132:D134"/>
    <mergeCell ref="C149:C151"/>
    <mergeCell ref="B149:B151"/>
    <mergeCell ref="D149:D151"/>
    <mergeCell ref="C144:C147"/>
    <mergeCell ref="D144:D147"/>
    <mergeCell ref="B144:B147"/>
    <mergeCell ref="P753:S753"/>
    <mergeCell ref="C753:L753"/>
    <mergeCell ref="Z5:Z6"/>
    <mergeCell ref="AA5:AA8"/>
    <mergeCell ref="T5:T8"/>
    <mergeCell ref="U5:U8"/>
    <mergeCell ref="V5:V6"/>
    <mergeCell ref="W5:W6"/>
    <mergeCell ref="X5:X6"/>
    <mergeCell ref="Y5:Y6"/>
    <mergeCell ref="P5:P8"/>
    <mergeCell ref="Q5:Q8"/>
    <mergeCell ref="S5:S8"/>
    <mergeCell ref="R5:R8"/>
    <mergeCell ref="C136:C138"/>
    <mergeCell ref="D136:D138"/>
    <mergeCell ref="B577:B580"/>
    <mergeCell ref="C577:C580"/>
    <mergeCell ref="E578:E580"/>
    <mergeCell ref="D577:D580"/>
    <mergeCell ref="D572:D576"/>
    <mergeCell ref="E572:E576"/>
    <mergeCell ref="B572:B576"/>
    <mergeCell ref="C572:C575"/>
    <mergeCell ref="E1026:E1030"/>
    <mergeCell ref="B1026:B1030"/>
    <mergeCell ref="C832:C840"/>
    <mergeCell ref="B832:B840"/>
    <mergeCell ref="A832:A840"/>
    <mergeCell ref="D832:D840"/>
  </mergeCells>
  <dataValidations disablePrompts="1" count="1">
    <dataValidation showDropDown="1" sqref="U613:U617"/>
  </dataValidations>
  <printOptions horizontalCentered="1" verticalCentered="1"/>
  <pageMargins left="7.8740157480315001E-2" right="7.8740157480315001E-2" top="0.196850393700787" bottom="0.196850393700787" header="0.118110236220472" footer="0.118110236220472"/>
  <pageSetup paperSize="9" scale="45" firstPageNumber="0" orientation="landscape" horizontalDpi="300" verticalDpi="300" r:id="rId1"/>
  <headerFooter alignWithMargins="0"/>
  <colBreaks count="2" manualBreakCount="2">
    <brk id="27" max="1048575" man="1"/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33"/>
  <sheetViews>
    <sheetView topLeftCell="A37" zoomScale="85" zoomScaleNormal="85" workbookViewId="0">
      <selection activeCell="B65" sqref="B65"/>
    </sheetView>
  </sheetViews>
  <sheetFormatPr defaultRowHeight="25.5" customHeight="1"/>
  <cols>
    <col min="1" max="1" width="10.7109375" style="136" customWidth="1"/>
    <col min="2" max="2" width="32.140625" style="135" customWidth="1"/>
    <col min="3" max="3" width="14" style="136" customWidth="1"/>
    <col min="4" max="4" width="14.7109375" style="136" customWidth="1"/>
    <col min="5" max="5" width="8" style="136" hidden="1" customWidth="1"/>
    <col min="6" max="6" width="8.42578125" style="136" hidden="1" customWidth="1"/>
    <col min="7" max="7" width="8.85546875" style="136" hidden="1" customWidth="1"/>
    <col min="8" max="8" width="8.42578125" style="136" hidden="1" customWidth="1"/>
    <col min="9" max="9" width="9" style="136" hidden="1" customWidth="1"/>
    <col min="10" max="10" width="8.42578125" style="136" customWidth="1"/>
    <col min="11" max="11" width="98.42578125" style="135" customWidth="1"/>
    <col min="12" max="16384" width="9.140625" style="113"/>
  </cols>
  <sheetData>
    <row r="1" spans="1:11" ht="25.5" customHeight="1">
      <c r="A1" s="115">
        <v>1</v>
      </c>
      <c r="B1" s="115">
        <v>3</v>
      </c>
      <c r="C1" s="115">
        <v>4</v>
      </c>
      <c r="D1" s="115">
        <v>5</v>
      </c>
      <c r="E1" s="115">
        <v>6</v>
      </c>
      <c r="F1" s="115">
        <v>7</v>
      </c>
      <c r="G1" s="115">
        <v>8</v>
      </c>
      <c r="H1" s="119">
        <v>9</v>
      </c>
      <c r="I1" s="119"/>
      <c r="J1" s="115">
        <v>11</v>
      </c>
      <c r="K1" s="137">
        <v>12</v>
      </c>
    </row>
    <row r="2" spans="1:11" ht="25.5" customHeight="1">
      <c r="A2" s="136" t="s">
        <v>326</v>
      </c>
      <c r="B2" s="120" t="s">
        <v>491</v>
      </c>
      <c r="C2" s="121">
        <v>43193.84097222222</v>
      </c>
      <c r="D2" s="121">
        <v>43194.109722222223</v>
      </c>
      <c r="E2" s="118">
        <f t="shared" ref="E2:E12" si="0">IF(OR(D2="***",D2=""),0,IF(RIGHT(J2)="T",(+D2-C2),0))</f>
        <v>0.26875000000291038</v>
      </c>
      <c r="F2" s="118">
        <f t="shared" ref="F2:F12" si="1">IF(OR(D2="***",D2=""),0,IF(RIGHT(J2)="U",(+D2-C2),0))</f>
        <v>0</v>
      </c>
      <c r="G2" s="118">
        <f t="shared" ref="G2:G12" si="2">IF(OR(D2="***",D2=""),0,IF(RIGHT(J2)="C",(+D2-C2),0))</f>
        <v>0</v>
      </c>
      <c r="H2" s="118">
        <f t="shared" ref="H2:H12" si="3">IF(OR(D2="***",D2=""),0,IF(RIGHT(J2)="D",(+D2-C2),0))</f>
        <v>0</v>
      </c>
      <c r="I2" s="122" t="s">
        <v>500</v>
      </c>
      <c r="J2" s="121" t="s">
        <v>1093</v>
      </c>
      <c r="K2" s="11" t="s">
        <v>1156</v>
      </c>
    </row>
    <row r="3" spans="1:11" ht="25.5" customHeight="1">
      <c r="A3" s="136" t="s">
        <v>326</v>
      </c>
      <c r="B3" s="120" t="s">
        <v>491</v>
      </c>
      <c r="C3" s="121">
        <v>43199.126388888886</v>
      </c>
      <c r="D3" s="121">
        <v>43199.241666666669</v>
      </c>
      <c r="E3" s="118">
        <f t="shared" si="0"/>
        <v>0.11527777778246673</v>
      </c>
      <c r="F3" s="118">
        <f t="shared" si="1"/>
        <v>0</v>
      </c>
      <c r="G3" s="118">
        <f t="shared" si="2"/>
        <v>0</v>
      </c>
      <c r="H3" s="118">
        <f t="shared" si="3"/>
        <v>0</v>
      </c>
      <c r="I3" s="123" t="s">
        <v>500</v>
      </c>
      <c r="J3" s="121" t="s">
        <v>1093</v>
      </c>
      <c r="K3" s="11" t="s">
        <v>1157</v>
      </c>
    </row>
    <row r="4" spans="1:11" ht="25.5" customHeight="1">
      <c r="A4" s="136" t="s">
        <v>326</v>
      </c>
      <c r="B4" s="120" t="s">
        <v>491</v>
      </c>
      <c r="C4" s="121">
        <v>43207.649305555555</v>
      </c>
      <c r="D4" s="121">
        <v>43207.72152777778</v>
      </c>
      <c r="E4" s="118">
        <f t="shared" si="0"/>
        <v>7.2222222224809229E-2</v>
      </c>
      <c r="F4" s="118">
        <f t="shared" si="1"/>
        <v>0</v>
      </c>
      <c r="G4" s="118">
        <f t="shared" si="2"/>
        <v>0</v>
      </c>
      <c r="H4" s="118">
        <f t="shared" si="3"/>
        <v>0</v>
      </c>
      <c r="I4" s="123" t="s">
        <v>500</v>
      </c>
      <c r="J4" s="121" t="s">
        <v>1093</v>
      </c>
      <c r="K4" s="11" t="s">
        <v>1158</v>
      </c>
    </row>
    <row r="5" spans="1:11" ht="25.5" customHeight="1">
      <c r="A5" s="136" t="s">
        <v>326</v>
      </c>
      <c r="B5" s="120" t="s">
        <v>491</v>
      </c>
      <c r="C5" s="121">
        <v>43211.350694444445</v>
      </c>
      <c r="D5" s="121">
        <v>43211.445833333331</v>
      </c>
      <c r="E5" s="118">
        <f t="shared" si="0"/>
        <v>9.5138888886140194E-2</v>
      </c>
      <c r="F5" s="118">
        <f t="shared" si="1"/>
        <v>0</v>
      </c>
      <c r="G5" s="118">
        <f t="shared" si="2"/>
        <v>0</v>
      </c>
      <c r="H5" s="118">
        <f t="shared" si="3"/>
        <v>0</v>
      </c>
      <c r="I5" s="123"/>
      <c r="J5" s="121" t="s">
        <v>1093</v>
      </c>
      <c r="K5" s="11" t="s">
        <v>1156</v>
      </c>
    </row>
    <row r="6" spans="1:11" ht="25.5" customHeight="1">
      <c r="A6" s="136" t="s">
        <v>327</v>
      </c>
      <c r="B6" s="120" t="s">
        <v>328</v>
      </c>
      <c r="C6" s="121">
        <v>43191</v>
      </c>
      <c r="D6" s="121">
        <v>43221</v>
      </c>
      <c r="E6" s="118">
        <f t="shared" si="0"/>
        <v>30</v>
      </c>
      <c r="F6" s="118">
        <f t="shared" si="1"/>
        <v>0</v>
      </c>
      <c r="G6" s="118">
        <f t="shared" si="2"/>
        <v>0</v>
      </c>
      <c r="H6" s="118">
        <f t="shared" si="3"/>
        <v>0</v>
      </c>
      <c r="I6" s="122" t="s">
        <v>500</v>
      </c>
      <c r="J6" s="121" t="s">
        <v>1093</v>
      </c>
      <c r="K6" s="11" t="s">
        <v>1117</v>
      </c>
    </row>
    <row r="7" spans="1:11" ht="25.5" customHeight="1">
      <c r="A7" s="136" t="s">
        <v>1101</v>
      </c>
      <c r="B7" s="11" t="s">
        <v>1102</v>
      </c>
      <c r="C7" s="121">
        <v>43191</v>
      </c>
      <c r="D7" s="121">
        <v>43215.800694444442</v>
      </c>
      <c r="E7" s="118">
        <f t="shared" si="0"/>
        <v>0</v>
      </c>
      <c r="F7" s="118">
        <f t="shared" si="1"/>
        <v>0</v>
      </c>
      <c r="G7" s="118">
        <f t="shared" si="2"/>
        <v>0</v>
      </c>
      <c r="H7" s="118">
        <f t="shared" si="3"/>
        <v>24.800694444442343</v>
      </c>
      <c r="I7" s="124" t="s">
        <v>1136</v>
      </c>
      <c r="J7" s="11" t="s">
        <v>1110</v>
      </c>
      <c r="K7" s="138" t="s">
        <v>1137</v>
      </c>
    </row>
    <row r="8" spans="1:11" ht="25.5" customHeight="1">
      <c r="A8" s="136" t="s">
        <v>1101</v>
      </c>
      <c r="B8" s="139" t="s">
        <v>1102</v>
      </c>
      <c r="C8" s="121">
        <v>43220.188888888886</v>
      </c>
      <c r="D8" s="121">
        <v>43221</v>
      </c>
      <c r="E8" s="118">
        <f t="shared" si="0"/>
        <v>0</v>
      </c>
      <c r="F8" s="118">
        <f t="shared" si="1"/>
        <v>0</v>
      </c>
      <c r="G8" s="118">
        <f t="shared" si="2"/>
        <v>0</v>
      </c>
      <c r="H8" s="118">
        <f t="shared" si="3"/>
        <v>0.81111111111385981</v>
      </c>
      <c r="I8" s="124" t="s">
        <v>1159</v>
      </c>
      <c r="J8" s="11" t="s">
        <v>51</v>
      </c>
      <c r="K8" s="140" t="s">
        <v>1160</v>
      </c>
    </row>
    <row r="9" spans="1:11" ht="25.5" customHeight="1">
      <c r="A9" s="143" t="s">
        <v>1103</v>
      </c>
      <c r="B9" s="144" t="s">
        <v>1104</v>
      </c>
      <c r="C9" s="145">
        <v>43191</v>
      </c>
      <c r="D9" s="145">
        <v>43215.84375</v>
      </c>
      <c r="E9" s="146">
        <f t="shared" si="0"/>
        <v>0</v>
      </c>
      <c r="F9" s="146">
        <f t="shared" si="1"/>
        <v>0</v>
      </c>
      <c r="G9" s="146">
        <f t="shared" si="2"/>
        <v>0</v>
      </c>
      <c r="H9" s="146">
        <f t="shared" si="3"/>
        <v>24.84375</v>
      </c>
      <c r="I9" s="147" t="s">
        <v>1121</v>
      </c>
      <c r="J9" s="148" t="s">
        <v>1110</v>
      </c>
      <c r="K9" s="149" t="s">
        <v>1111</v>
      </c>
    </row>
    <row r="10" spans="1:11" ht="25.5" customHeight="1">
      <c r="A10" s="136" t="s">
        <v>576</v>
      </c>
      <c r="B10" s="139" t="s">
        <v>489</v>
      </c>
      <c r="C10" s="121">
        <v>43191.688194444447</v>
      </c>
      <c r="D10" s="121">
        <v>43198.370833333334</v>
      </c>
      <c r="E10" s="118">
        <f t="shared" si="0"/>
        <v>0</v>
      </c>
      <c r="F10" s="118">
        <f t="shared" si="1"/>
        <v>0</v>
      </c>
      <c r="G10" s="118">
        <f t="shared" si="2"/>
        <v>0</v>
      </c>
      <c r="H10" s="118">
        <f t="shared" si="3"/>
        <v>6.6826388888875954</v>
      </c>
      <c r="I10" s="124" t="s">
        <v>1161</v>
      </c>
      <c r="J10" s="11" t="s">
        <v>1110</v>
      </c>
      <c r="K10" s="138" t="s">
        <v>1111</v>
      </c>
    </row>
    <row r="11" spans="1:11" ht="25.5" customHeight="1">
      <c r="A11" s="136" t="s">
        <v>576</v>
      </c>
      <c r="B11" s="139" t="s">
        <v>489</v>
      </c>
      <c r="C11" s="121">
        <v>43200.352083333331</v>
      </c>
      <c r="D11" s="121">
        <v>43211.54583333333</v>
      </c>
      <c r="E11" s="118">
        <f t="shared" si="0"/>
        <v>0</v>
      </c>
      <c r="F11" s="118">
        <f t="shared" si="1"/>
        <v>0</v>
      </c>
      <c r="G11" s="118">
        <f t="shared" si="2"/>
        <v>0</v>
      </c>
      <c r="H11" s="118">
        <f t="shared" si="3"/>
        <v>11.193749999998545</v>
      </c>
      <c r="I11" s="124" t="s">
        <v>1162</v>
      </c>
      <c r="J11" s="11" t="s">
        <v>467</v>
      </c>
      <c r="K11" s="138" t="s">
        <v>1163</v>
      </c>
    </row>
    <row r="12" spans="1:11" ht="25.5" customHeight="1">
      <c r="A12" s="136" t="s">
        <v>576</v>
      </c>
      <c r="B12" s="139" t="s">
        <v>489</v>
      </c>
      <c r="C12" s="121">
        <v>43213.377083333333</v>
      </c>
      <c r="D12" s="121">
        <v>43214.410416666666</v>
      </c>
      <c r="E12" s="118">
        <f t="shared" si="0"/>
        <v>0</v>
      </c>
      <c r="F12" s="118">
        <f t="shared" si="1"/>
        <v>0</v>
      </c>
      <c r="G12" s="118">
        <f t="shared" si="2"/>
        <v>0</v>
      </c>
      <c r="H12" s="118">
        <f t="shared" si="3"/>
        <v>1.0333333333328483</v>
      </c>
      <c r="I12" s="124" t="s">
        <v>1164</v>
      </c>
      <c r="J12" s="11" t="s">
        <v>1110</v>
      </c>
      <c r="K12" s="138" t="s">
        <v>1111</v>
      </c>
    </row>
    <row r="13" spans="1:11" ht="25.5" customHeight="1">
      <c r="A13" s="136" t="s">
        <v>577</v>
      </c>
      <c r="B13" s="139" t="s">
        <v>499</v>
      </c>
      <c r="C13" s="121">
        <v>43191</v>
      </c>
      <c r="D13" s="121">
        <v>43191.731944444444</v>
      </c>
      <c r="E13" s="118">
        <f t="shared" ref="E13:E19" si="4">IF(OR(D13="***",D13=""),0,IF(RIGHT(J13)="T",(+D13-C13),0))</f>
        <v>0</v>
      </c>
      <c r="F13" s="118">
        <f t="shared" ref="F13:F19" si="5">IF(OR(D13="***",D13=""),0,IF(RIGHT(J13)="U",(+D13-C13),0))</f>
        <v>0</v>
      </c>
      <c r="G13" s="118">
        <f t="shared" ref="G13:G19" si="6">IF(OR(D13="***",D13=""),0,IF(RIGHT(J13)="C",(+D13-C13),0))</f>
        <v>0</v>
      </c>
      <c r="H13" s="118">
        <f t="shared" ref="H13:H19" si="7">IF(OR(D13="***",D13=""),0,IF(RIGHT(J13)="D",(+D13-C13),0))</f>
        <v>0.73194444444379769</v>
      </c>
      <c r="I13" s="124" t="s">
        <v>1122</v>
      </c>
      <c r="J13" s="11" t="s">
        <v>1110</v>
      </c>
      <c r="K13" s="138" t="s">
        <v>1111</v>
      </c>
    </row>
    <row r="14" spans="1:11" ht="25.5" customHeight="1">
      <c r="A14" s="136" t="s">
        <v>577</v>
      </c>
      <c r="B14" s="11" t="s">
        <v>499</v>
      </c>
      <c r="C14" s="121">
        <v>43198.288194444445</v>
      </c>
      <c r="D14" s="121">
        <v>43200.352083333331</v>
      </c>
      <c r="E14" s="118">
        <f t="shared" si="4"/>
        <v>0</v>
      </c>
      <c r="F14" s="118">
        <f t="shared" si="5"/>
        <v>0</v>
      </c>
      <c r="G14" s="118">
        <f t="shared" si="6"/>
        <v>0</v>
      </c>
      <c r="H14" s="118">
        <f t="shared" si="7"/>
        <v>2.0638888888861402</v>
      </c>
      <c r="I14" s="124" t="s">
        <v>1165</v>
      </c>
      <c r="J14" s="11" t="s">
        <v>1110</v>
      </c>
      <c r="K14" s="138" t="s">
        <v>1111</v>
      </c>
    </row>
    <row r="15" spans="1:11" ht="25.5" customHeight="1">
      <c r="A15" s="136" t="s">
        <v>577</v>
      </c>
      <c r="B15" s="11" t="s">
        <v>499</v>
      </c>
      <c r="C15" s="121">
        <v>43200.352083333331</v>
      </c>
      <c r="D15" s="121">
        <v>43210.974999999999</v>
      </c>
      <c r="E15" s="118">
        <f t="shared" si="4"/>
        <v>0</v>
      </c>
      <c r="F15" s="118">
        <f t="shared" si="5"/>
        <v>0</v>
      </c>
      <c r="G15" s="118">
        <f t="shared" si="6"/>
        <v>0</v>
      </c>
      <c r="H15" s="118">
        <f t="shared" si="7"/>
        <v>10.622916666667152</v>
      </c>
      <c r="I15" s="124" t="s">
        <v>1166</v>
      </c>
      <c r="J15" s="11" t="s">
        <v>467</v>
      </c>
      <c r="K15" s="138" t="s">
        <v>1163</v>
      </c>
    </row>
    <row r="16" spans="1:11" ht="25.5" customHeight="1">
      <c r="A16" s="136" t="s">
        <v>577</v>
      </c>
      <c r="B16" s="139" t="s">
        <v>499</v>
      </c>
      <c r="C16" s="121">
        <v>43210.974999999999</v>
      </c>
      <c r="D16" s="121">
        <v>43213.931944444441</v>
      </c>
      <c r="E16" s="118">
        <f t="shared" si="4"/>
        <v>0</v>
      </c>
      <c r="F16" s="118">
        <f t="shared" si="5"/>
        <v>0</v>
      </c>
      <c r="G16" s="118">
        <f t="shared" si="6"/>
        <v>0</v>
      </c>
      <c r="H16" s="118">
        <f t="shared" si="7"/>
        <v>2.9569444444423425</v>
      </c>
      <c r="I16" s="124" t="s">
        <v>500</v>
      </c>
      <c r="J16" s="11" t="s">
        <v>51</v>
      </c>
      <c r="K16" s="138" t="s">
        <v>1167</v>
      </c>
    </row>
    <row r="17" spans="1:11" ht="25.5" customHeight="1">
      <c r="A17" s="136" t="s">
        <v>577</v>
      </c>
      <c r="B17" s="126" t="s">
        <v>499</v>
      </c>
      <c r="C17" s="121">
        <v>43214.449305555558</v>
      </c>
      <c r="D17" s="121">
        <v>43214.538888888892</v>
      </c>
      <c r="E17" s="118">
        <f t="shared" si="4"/>
        <v>8.9583333334303461E-2</v>
      </c>
      <c r="F17" s="118">
        <f t="shared" si="5"/>
        <v>0</v>
      </c>
      <c r="G17" s="118">
        <f t="shared" si="6"/>
        <v>0</v>
      </c>
      <c r="H17" s="118">
        <f t="shared" si="7"/>
        <v>0</v>
      </c>
      <c r="I17" s="122" t="s">
        <v>500</v>
      </c>
      <c r="J17" s="121" t="s">
        <v>1115</v>
      </c>
      <c r="K17" s="11" t="s">
        <v>1168</v>
      </c>
    </row>
    <row r="18" spans="1:11" ht="25.5" customHeight="1">
      <c r="A18" s="136" t="s">
        <v>577</v>
      </c>
      <c r="B18" s="126" t="s">
        <v>499</v>
      </c>
      <c r="C18" s="121">
        <v>43214.574999999997</v>
      </c>
      <c r="D18" s="121">
        <v>43214.830555555556</v>
      </c>
      <c r="E18" s="118">
        <f t="shared" si="4"/>
        <v>0.25555555555911269</v>
      </c>
      <c r="F18" s="118">
        <f t="shared" si="5"/>
        <v>0</v>
      </c>
      <c r="G18" s="118">
        <f t="shared" si="6"/>
        <v>0</v>
      </c>
      <c r="H18" s="118">
        <f t="shared" si="7"/>
        <v>0</v>
      </c>
      <c r="I18" s="122" t="s">
        <v>500</v>
      </c>
      <c r="J18" s="121" t="s">
        <v>1115</v>
      </c>
      <c r="K18" s="11" t="s">
        <v>1168</v>
      </c>
    </row>
    <row r="19" spans="1:11" ht="25.5" customHeight="1">
      <c r="A19" s="136" t="s">
        <v>577</v>
      </c>
      <c r="B19" s="141" t="s">
        <v>499</v>
      </c>
      <c r="C19" s="121">
        <v>43215.898611111108</v>
      </c>
      <c r="D19" s="121">
        <v>43215.938194444447</v>
      </c>
      <c r="E19" s="118">
        <f t="shared" si="4"/>
        <v>3.9583333338669036E-2</v>
      </c>
      <c r="F19" s="118">
        <f t="shared" si="5"/>
        <v>0</v>
      </c>
      <c r="G19" s="118">
        <f t="shared" si="6"/>
        <v>0</v>
      </c>
      <c r="H19" s="118">
        <f t="shared" si="7"/>
        <v>0</v>
      </c>
      <c r="I19" s="124" t="s">
        <v>1169</v>
      </c>
      <c r="J19" s="11" t="s">
        <v>468</v>
      </c>
      <c r="K19" s="138" t="s">
        <v>1170</v>
      </c>
    </row>
    <row r="20" spans="1:11" ht="25.5" customHeight="1">
      <c r="A20" s="136" t="s">
        <v>319</v>
      </c>
      <c r="B20" s="11" t="s">
        <v>501</v>
      </c>
      <c r="C20" s="121">
        <v>43212.199305555558</v>
      </c>
      <c r="D20" s="121">
        <v>43212.251388888886</v>
      </c>
      <c r="E20" s="118">
        <f t="shared" ref="E20:E34" si="8">IF(OR(D20="***",D20=""),0,IF(RIGHT(J20)="T",(+D20-C20),0))</f>
        <v>5.2083333328482695E-2</v>
      </c>
      <c r="F20" s="118">
        <f t="shared" ref="F20:F34" si="9">IF(OR(D20="***",D20=""),0,IF(RIGHT(J20)="U",(+D20-C20),0))</f>
        <v>0</v>
      </c>
      <c r="G20" s="118">
        <f t="shared" ref="G20:G34" si="10">IF(OR(D20="***",D20=""),0,IF(RIGHT(J20)="C",(+D20-C20),0))</f>
        <v>0</v>
      </c>
      <c r="H20" s="118">
        <f t="shared" ref="H20:H34" si="11">IF(OR(D20="***",D20=""),0,IF(RIGHT(J20)="D",(+D20-C20),0))</f>
        <v>0</v>
      </c>
      <c r="I20" s="122" t="s">
        <v>500</v>
      </c>
      <c r="J20" s="121" t="s">
        <v>1093</v>
      </c>
      <c r="K20" s="11" t="s">
        <v>1171</v>
      </c>
    </row>
    <row r="21" spans="1:11" ht="25.5" customHeight="1">
      <c r="A21" s="136" t="s">
        <v>321</v>
      </c>
      <c r="B21" s="11" t="s">
        <v>502</v>
      </c>
      <c r="C21" s="121">
        <v>43215.477083333331</v>
      </c>
      <c r="D21" s="121">
        <v>43215.477083333331</v>
      </c>
      <c r="E21" s="118">
        <f t="shared" si="8"/>
        <v>0</v>
      </c>
      <c r="F21" s="118">
        <f t="shared" si="9"/>
        <v>0</v>
      </c>
      <c r="G21" s="118">
        <f t="shared" si="10"/>
        <v>0</v>
      </c>
      <c r="H21" s="118">
        <f t="shared" si="11"/>
        <v>0</v>
      </c>
      <c r="I21" s="122" t="s">
        <v>500</v>
      </c>
      <c r="J21" s="121" t="s">
        <v>482</v>
      </c>
      <c r="K21" s="11" t="s">
        <v>1172</v>
      </c>
    </row>
    <row r="22" spans="1:11" ht="25.5" customHeight="1">
      <c r="A22" s="136" t="s">
        <v>321</v>
      </c>
      <c r="B22" s="139" t="s">
        <v>502</v>
      </c>
      <c r="C22" s="121">
        <v>43220.133333333331</v>
      </c>
      <c r="D22" s="121">
        <v>43220.15625</v>
      </c>
      <c r="E22" s="118">
        <f t="shared" si="8"/>
        <v>2.2916666668606922E-2</v>
      </c>
      <c r="F22" s="118">
        <f t="shared" si="9"/>
        <v>0</v>
      </c>
      <c r="G22" s="118">
        <f t="shared" si="10"/>
        <v>0</v>
      </c>
      <c r="H22" s="118">
        <f t="shared" si="11"/>
        <v>0</v>
      </c>
      <c r="I22" s="124" t="s">
        <v>500</v>
      </c>
      <c r="J22" s="11" t="s">
        <v>468</v>
      </c>
      <c r="K22" s="140" t="s">
        <v>1173</v>
      </c>
    </row>
    <row r="23" spans="1:11" ht="25.5" customHeight="1">
      <c r="A23" s="136" t="s">
        <v>315</v>
      </c>
      <c r="B23" s="139" t="s">
        <v>316</v>
      </c>
      <c r="C23" s="121">
        <v>43192.638888888891</v>
      </c>
      <c r="D23" s="121">
        <v>43192.638888888891</v>
      </c>
      <c r="E23" s="118">
        <f t="shared" si="8"/>
        <v>0</v>
      </c>
      <c r="F23" s="118">
        <f t="shared" si="9"/>
        <v>0</v>
      </c>
      <c r="G23" s="118">
        <f t="shared" si="10"/>
        <v>0</v>
      </c>
      <c r="H23" s="118">
        <f t="shared" si="11"/>
        <v>0</v>
      </c>
      <c r="I23" s="122" t="s">
        <v>500</v>
      </c>
      <c r="J23" s="121" t="s">
        <v>482</v>
      </c>
      <c r="K23" s="11" t="s">
        <v>1174</v>
      </c>
    </row>
    <row r="24" spans="1:11" ht="25.5" customHeight="1">
      <c r="A24" s="136" t="s">
        <v>315</v>
      </c>
      <c r="B24" s="127" t="s">
        <v>316</v>
      </c>
      <c r="C24" s="121">
        <v>43197.709722222222</v>
      </c>
      <c r="D24" s="121">
        <v>43197.709722222222</v>
      </c>
      <c r="E24" s="118">
        <f t="shared" si="8"/>
        <v>0</v>
      </c>
      <c r="F24" s="118">
        <f t="shared" si="9"/>
        <v>0</v>
      </c>
      <c r="G24" s="118">
        <f t="shared" si="10"/>
        <v>0</v>
      </c>
      <c r="H24" s="118">
        <f t="shared" si="11"/>
        <v>0</v>
      </c>
      <c r="I24" s="122" t="s">
        <v>500</v>
      </c>
      <c r="J24" s="121" t="s">
        <v>482</v>
      </c>
      <c r="K24" s="11" t="s">
        <v>1175</v>
      </c>
    </row>
    <row r="25" spans="1:11" ht="25.5" customHeight="1">
      <c r="A25" s="136" t="s">
        <v>315</v>
      </c>
      <c r="B25" s="127" t="s">
        <v>316</v>
      </c>
      <c r="C25" s="121">
        <v>43198.163888888892</v>
      </c>
      <c r="D25" s="121">
        <v>43198.163888888892</v>
      </c>
      <c r="E25" s="118">
        <f t="shared" si="8"/>
        <v>0</v>
      </c>
      <c r="F25" s="118">
        <f t="shared" si="9"/>
        <v>0</v>
      </c>
      <c r="G25" s="118">
        <f t="shared" si="10"/>
        <v>0</v>
      </c>
      <c r="H25" s="118">
        <f t="shared" si="11"/>
        <v>0</v>
      </c>
      <c r="I25" s="123" t="s">
        <v>500</v>
      </c>
      <c r="J25" s="121" t="s">
        <v>482</v>
      </c>
      <c r="K25" s="11" t="s">
        <v>1176</v>
      </c>
    </row>
    <row r="26" spans="1:11" ht="25.5" customHeight="1">
      <c r="A26" s="136" t="s">
        <v>315</v>
      </c>
      <c r="B26" s="127" t="s">
        <v>316</v>
      </c>
      <c r="C26" s="121">
        <v>43214.127083333333</v>
      </c>
      <c r="D26" s="121">
        <v>43214.127083333333</v>
      </c>
      <c r="E26" s="118">
        <f t="shared" si="8"/>
        <v>0</v>
      </c>
      <c r="F26" s="118">
        <f t="shared" si="9"/>
        <v>0</v>
      </c>
      <c r="G26" s="118">
        <f t="shared" si="10"/>
        <v>0</v>
      </c>
      <c r="H26" s="118">
        <f t="shared" si="11"/>
        <v>0</v>
      </c>
      <c r="I26" s="122" t="s">
        <v>500</v>
      </c>
      <c r="J26" s="121" t="s">
        <v>482</v>
      </c>
      <c r="K26" s="11" t="s">
        <v>1177</v>
      </c>
    </row>
    <row r="27" spans="1:11" ht="25.5" customHeight="1">
      <c r="A27" s="136" t="s">
        <v>317</v>
      </c>
      <c r="B27" s="139" t="s">
        <v>318</v>
      </c>
      <c r="C27" s="121">
        <v>43191.53125</v>
      </c>
      <c r="D27" s="121">
        <v>43191.53125</v>
      </c>
      <c r="E27" s="118">
        <f t="shared" si="8"/>
        <v>0</v>
      </c>
      <c r="F27" s="118">
        <f t="shared" si="9"/>
        <v>0</v>
      </c>
      <c r="G27" s="118">
        <f t="shared" si="10"/>
        <v>0</v>
      </c>
      <c r="H27" s="118">
        <f t="shared" si="11"/>
        <v>0</v>
      </c>
      <c r="I27" s="122" t="s">
        <v>500</v>
      </c>
      <c r="J27" s="121" t="s">
        <v>482</v>
      </c>
      <c r="K27" s="11" t="s">
        <v>1178</v>
      </c>
    </row>
    <row r="28" spans="1:11" ht="25.5" customHeight="1">
      <c r="A28" s="136" t="s">
        <v>317</v>
      </c>
      <c r="B28" s="139" t="s">
        <v>318</v>
      </c>
      <c r="C28" s="121">
        <v>43191.796527777777</v>
      </c>
      <c r="D28" s="121">
        <v>43191.796527777777</v>
      </c>
      <c r="E28" s="118">
        <f t="shared" si="8"/>
        <v>0</v>
      </c>
      <c r="F28" s="118">
        <f t="shared" si="9"/>
        <v>0</v>
      </c>
      <c r="G28" s="118">
        <f t="shared" si="10"/>
        <v>0</v>
      </c>
      <c r="H28" s="118">
        <f t="shared" si="11"/>
        <v>0</v>
      </c>
      <c r="I28" s="122" t="s">
        <v>500</v>
      </c>
      <c r="J28" s="121" t="s">
        <v>482</v>
      </c>
      <c r="K28" s="11" t="s">
        <v>1179</v>
      </c>
    </row>
    <row r="29" spans="1:11" ht="25.5" customHeight="1">
      <c r="A29" s="136" t="s">
        <v>317</v>
      </c>
      <c r="B29" s="126" t="s">
        <v>318</v>
      </c>
      <c r="C29" s="121">
        <v>43198.979861111111</v>
      </c>
      <c r="D29" s="121">
        <v>43198.979861111111</v>
      </c>
      <c r="E29" s="118">
        <f t="shared" si="8"/>
        <v>0</v>
      </c>
      <c r="F29" s="118">
        <f t="shared" si="9"/>
        <v>0</v>
      </c>
      <c r="G29" s="118">
        <f t="shared" si="10"/>
        <v>0</v>
      </c>
      <c r="H29" s="118">
        <f t="shared" si="11"/>
        <v>0</v>
      </c>
      <c r="I29" s="122" t="s">
        <v>500</v>
      </c>
      <c r="J29" s="121" t="s">
        <v>482</v>
      </c>
      <c r="K29" s="11" t="s">
        <v>1180</v>
      </c>
    </row>
    <row r="30" spans="1:11" ht="25.5" customHeight="1">
      <c r="A30" s="136" t="s">
        <v>317</v>
      </c>
      <c r="B30" s="11" t="s">
        <v>318</v>
      </c>
      <c r="C30" s="121">
        <v>43206.487500000003</v>
      </c>
      <c r="D30" s="121">
        <v>43206.487500000003</v>
      </c>
      <c r="E30" s="118">
        <f t="shared" si="8"/>
        <v>0</v>
      </c>
      <c r="F30" s="118">
        <f t="shared" si="9"/>
        <v>0</v>
      </c>
      <c r="G30" s="118">
        <f t="shared" si="10"/>
        <v>0</v>
      </c>
      <c r="H30" s="118">
        <f t="shared" si="11"/>
        <v>0</v>
      </c>
      <c r="I30" s="122" t="s">
        <v>500</v>
      </c>
      <c r="J30" s="121" t="s">
        <v>482</v>
      </c>
      <c r="K30" s="11" t="s">
        <v>1181</v>
      </c>
    </row>
    <row r="31" spans="1:11" ht="25.5" customHeight="1">
      <c r="A31" s="136" t="s">
        <v>317</v>
      </c>
      <c r="B31" s="127" t="s">
        <v>318</v>
      </c>
      <c r="C31" s="121">
        <v>43214.963888888888</v>
      </c>
      <c r="D31" s="121">
        <v>43214.963888888888</v>
      </c>
      <c r="E31" s="118">
        <f t="shared" si="8"/>
        <v>0</v>
      </c>
      <c r="F31" s="118">
        <f t="shared" si="9"/>
        <v>0</v>
      </c>
      <c r="G31" s="118">
        <f t="shared" si="10"/>
        <v>0</v>
      </c>
      <c r="H31" s="118">
        <f t="shared" si="11"/>
        <v>0</v>
      </c>
      <c r="I31" s="122" t="s">
        <v>500</v>
      </c>
      <c r="J31" s="121" t="s">
        <v>482</v>
      </c>
      <c r="K31" s="11" t="s">
        <v>1182</v>
      </c>
    </row>
    <row r="32" spans="1:11" ht="25.5" customHeight="1">
      <c r="A32" s="136" t="s">
        <v>1144</v>
      </c>
      <c r="B32" s="11" t="s">
        <v>1143</v>
      </c>
      <c r="C32" s="121">
        <v>43197.661111111112</v>
      </c>
      <c r="D32" s="121">
        <v>43197.731944444444</v>
      </c>
      <c r="E32" s="118">
        <f t="shared" si="8"/>
        <v>7.0833333331393078E-2</v>
      </c>
      <c r="F32" s="118">
        <f t="shared" si="9"/>
        <v>0</v>
      </c>
      <c r="G32" s="118">
        <f t="shared" si="10"/>
        <v>0</v>
      </c>
      <c r="H32" s="118">
        <f t="shared" si="11"/>
        <v>0</v>
      </c>
      <c r="I32" s="124" t="s">
        <v>1183</v>
      </c>
      <c r="J32" s="11" t="s">
        <v>468</v>
      </c>
      <c r="K32" s="138" t="s">
        <v>1184</v>
      </c>
    </row>
    <row r="33" spans="1:11" ht="25.5" customHeight="1">
      <c r="A33" s="136" t="s">
        <v>1144</v>
      </c>
      <c r="B33" s="11" t="s">
        <v>1143</v>
      </c>
      <c r="C33" s="121">
        <v>43201.802083333336</v>
      </c>
      <c r="D33" s="121">
        <v>43203.818055555559</v>
      </c>
      <c r="E33" s="118">
        <f t="shared" si="8"/>
        <v>0</v>
      </c>
      <c r="F33" s="118">
        <f t="shared" si="9"/>
        <v>0</v>
      </c>
      <c r="G33" s="118">
        <f t="shared" si="10"/>
        <v>2.015972222223354</v>
      </c>
      <c r="H33" s="118">
        <f t="shared" si="11"/>
        <v>0</v>
      </c>
      <c r="I33" s="122" t="s">
        <v>500</v>
      </c>
      <c r="J33" s="121" t="s">
        <v>1138</v>
      </c>
      <c r="K33" s="11" t="s">
        <v>1185</v>
      </c>
    </row>
    <row r="34" spans="1:11" ht="25.5" customHeight="1">
      <c r="A34" s="136" t="s">
        <v>1144</v>
      </c>
      <c r="B34" s="139" t="s">
        <v>1143</v>
      </c>
      <c r="C34" s="121">
        <v>43210.027083333334</v>
      </c>
      <c r="D34" s="121">
        <v>43214.84375</v>
      </c>
      <c r="E34" s="118">
        <f t="shared" si="8"/>
        <v>4.8166666666656965</v>
      </c>
      <c r="F34" s="118">
        <f t="shared" si="9"/>
        <v>0</v>
      </c>
      <c r="G34" s="118">
        <f t="shared" si="10"/>
        <v>0</v>
      </c>
      <c r="H34" s="118">
        <f t="shared" si="11"/>
        <v>0</v>
      </c>
      <c r="I34" s="122" t="s">
        <v>500</v>
      </c>
      <c r="J34" s="121" t="s">
        <v>1186</v>
      </c>
      <c r="K34" s="11" t="s">
        <v>1187</v>
      </c>
    </row>
    <row r="35" spans="1:11" ht="25.5" customHeight="1">
      <c r="A35" s="136" t="s">
        <v>49</v>
      </c>
      <c r="B35" s="11" t="s">
        <v>50</v>
      </c>
      <c r="C35" s="121">
        <v>43191</v>
      </c>
      <c r="D35" s="121">
        <v>43193.284722222219</v>
      </c>
      <c r="E35" s="118">
        <f t="shared" ref="E35:E44" si="12">IF(OR(D35="***",D35=""),0,IF(RIGHT(J35)="T",(+D35-C35),0))</f>
        <v>0</v>
      </c>
      <c r="F35" s="118">
        <f t="shared" ref="F35:F44" si="13">IF(OR(D35="***",D35=""),0,IF(RIGHT(J35)="U",(+D35-C35),0))</f>
        <v>0</v>
      </c>
      <c r="G35" s="118">
        <f t="shared" ref="G35:G44" si="14">IF(OR(D35="***",D35=""),0,IF(RIGHT(J35)="C",(+D35-C35),0))</f>
        <v>0</v>
      </c>
      <c r="H35" s="118">
        <f t="shared" ref="H35:H44" si="15">IF(OR(D35="***",D35=""),0,IF(RIGHT(J35)="D",(+D35-C35),0))</f>
        <v>2.2847222222189885</v>
      </c>
      <c r="I35" s="124" t="s">
        <v>1135</v>
      </c>
      <c r="J35" s="11" t="s">
        <v>51</v>
      </c>
      <c r="K35" s="138" t="s">
        <v>1112</v>
      </c>
    </row>
    <row r="36" spans="1:11" ht="25.5" customHeight="1">
      <c r="A36" s="136" t="s">
        <v>49</v>
      </c>
      <c r="B36" s="139" t="s">
        <v>50</v>
      </c>
      <c r="C36" s="121">
        <v>43194.56527777778</v>
      </c>
      <c r="D36" s="121">
        <v>43194.807638888888</v>
      </c>
      <c r="E36" s="118">
        <f t="shared" si="12"/>
        <v>0</v>
      </c>
      <c r="F36" s="118">
        <f t="shared" si="13"/>
        <v>0</v>
      </c>
      <c r="G36" s="118">
        <f t="shared" si="14"/>
        <v>0</v>
      </c>
      <c r="H36" s="118">
        <f t="shared" si="15"/>
        <v>0.24236111110803904</v>
      </c>
      <c r="I36" s="124" t="s">
        <v>1188</v>
      </c>
      <c r="J36" s="11" t="s">
        <v>51</v>
      </c>
      <c r="K36" s="138" t="s">
        <v>1116</v>
      </c>
    </row>
    <row r="37" spans="1:11" ht="25.5" customHeight="1">
      <c r="A37" s="136" t="s">
        <v>49</v>
      </c>
      <c r="B37" s="139" t="s">
        <v>50</v>
      </c>
      <c r="C37" s="121">
        <v>43195.318749999999</v>
      </c>
      <c r="D37" s="121">
        <v>43195.438194444447</v>
      </c>
      <c r="E37" s="118">
        <f t="shared" si="12"/>
        <v>0</v>
      </c>
      <c r="F37" s="118">
        <f t="shared" si="13"/>
        <v>0</v>
      </c>
      <c r="G37" s="118">
        <f t="shared" si="14"/>
        <v>0</v>
      </c>
      <c r="H37" s="118">
        <f t="shared" si="15"/>
        <v>0.11944444444816327</v>
      </c>
      <c r="I37" s="124" t="s">
        <v>1189</v>
      </c>
      <c r="J37" s="11" t="s">
        <v>51</v>
      </c>
      <c r="K37" s="138" t="s">
        <v>1190</v>
      </c>
    </row>
    <row r="38" spans="1:11" ht="25.5" customHeight="1">
      <c r="A38" s="136" t="s">
        <v>49</v>
      </c>
      <c r="B38" s="11" t="s">
        <v>50</v>
      </c>
      <c r="C38" s="121">
        <v>43196.34652777778</v>
      </c>
      <c r="D38" s="121">
        <v>43196.697222222225</v>
      </c>
      <c r="E38" s="118">
        <f t="shared" si="12"/>
        <v>0</v>
      </c>
      <c r="F38" s="118">
        <f t="shared" si="13"/>
        <v>0</v>
      </c>
      <c r="G38" s="118">
        <f t="shared" si="14"/>
        <v>0</v>
      </c>
      <c r="H38" s="118">
        <f t="shared" si="15"/>
        <v>0.35069444444525288</v>
      </c>
      <c r="I38" s="124" t="s">
        <v>1191</v>
      </c>
      <c r="J38" s="11" t="s">
        <v>51</v>
      </c>
      <c r="K38" s="138" t="s">
        <v>1096</v>
      </c>
    </row>
    <row r="39" spans="1:11" ht="25.5" customHeight="1">
      <c r="A39" s="136" t="s">
        <v>49</v>
      </c>
      <c r="B39" s="139" t="s">
        <v>50</v>
      </c>
      <c r="C39" s="121">
        <v>43198.474999999999</v>
      </c>
      <c r="D39" s="121">
        <v>43199.587500000001</v>
      </c>
      <c r="E39" s="118">
        <f t="shared" si="12"/>
        <v>0</v>
      </c>
      <c r="F39" s="118">
        <f t="shared" si="13"/>
        <v>0</v>
      </c>
      <c r="G39" s="118">
        <f t="shared" si="14"/>
        <v>0</v>
      </c>
      <c r="H39" s="118">
        <f t="shared" si="15"/>
        <v>1.1125000000029104</v>
      </c>
      <c r="I39" s="124" t="s">
        <v>1192</v>
      </c>
      <c r="J39" s="11" t="s">
        <v>51</v>
      </c>
      <c r="K39" s="138" t="s">
        <v>1112</v>
      </c>
    </row>
    <row r="40" spans="1:11" ht="25.5" customHeight="1">
      <c r="A40" s="136" t="s">
        <v>49</v>
      </c>
      <c r="B40" s="11" t="s">
        <v>50</v>
      </c>
      <c r="C40" s="121">
        <v>43200.300694444442</v>
      </c>
      <c r="D40" s="121">
        <v>43200.597916666666</v>
      </c>
      <c r="E40" s="118">
        <f t="shared" si="12"/>
        <v>0</v>
      </c>
      <c r="F40" s="118">
        <f t="shared" si="13"/>
        <v>0</v>
      </c>
      <c r="G40" s="118">
        <f t="shared" si="14"/>
        <v>0</v>
      </c>
      <c r="H40" s="118">
        <f t="shared" si="15"/>
        <v>0.29722222222335404</v>
      </c>
      <c r="I40" s="124" t="s">
        <v>1193</v>
      </c>
      <c r="J40" s="11" t="s">
        <v>51</v>
      </c>
      <c r="K40" s="138" t="s">
        <v>1112</v>
      </c>
    </row>
    <row r="41" spans="1:11" ht="25.5" customHeight="1">
      <c r="A41" s="136" t="s">
        <v>49</v>
      </c>
      <c r="B41" s="11" t="s">
        <v>50</v>
      </c>
      <c r="C41" s="121">
        <v>43202.02847222222</v>
      </c>
      <c r="D41" s="121">
        <v>43202.414583333331</v>
      </c>
      <c r="E41" s="118">
        <f t="shared" si="12"/>
        <v>0</v>
      </c>
      <c r="F41" s="118">
        <f t="shared" si="13"/>
        <v>0</v>
      </c>
      <c r="G41" s="118">
        <f t="shared" si="14"/>
        <v>0</v>
      </c>
      <c r="H41" s="118">
        <f t="shared" si="15"/>
        <v>0.38611111111094942</v>
      </c>
      <c r="I41" s="124" t="s">
        <v>1194</v>
      </c>
      <c r="J41" s="11" t="s">
        <v>51</v>
      </c>
      <c r="K41" s="138" t="s">
        <v>1195</v>
      </c>
    </row>
    <row r="42" spans="1:11" ht="25.5" customHeight="1">
      <c r="A42" s="136" t="s">
        <v>49</v>
      </c>
      <c r="B42" s="139" t="s">
        <v>50</v>
      </c>
      <c r="C42" s="121">
        <v>43203.32916666667</v>
      </c>
      <c r="D42" s="121">
        <v>43203.848611111112</v>
      </c>
      <c r="E42" s="118">
        <f t="shared" si="12"/>
        <v>0</v>
      </c>
      <c r="F42" s="118">
        <f t="shared" si="13"/>
        <v>0</v>
      </c>
      <c r="G42" s="118">
        <f t="shared" si="14"/>
        <v>0</v>
      </c>
      <c r="H42" s="118">
        <f t="shared" si="15"/>
        <v>0.5194444444423425</v>
      </c>
      <c r="I42" s="124" t="s">
        <v>1196</v>
      </c>
      <c r="J42" s="11" t="s">
        <v>51</v>
      </c>
      <c r="K42" s="138" t="s">
        <v>1125</v>
      </c>
    </row>
    <row r="43" spans="1:11" ht="25.5" customHeight="1">
      <c r="A43" s="136" t="s">
        <v>49</v>
      </c>
      <c r="B43" s="139" t="s">
        <v>50</v>
      </c>
      <c r="C43" s="121">
        <v>43213.518055555556</v>
      </c>
      <c r="D43" s="121">
        <v>43213.820833333331</v>
      </c>
      <c r="E43" s="118">
        <f t="shared" si="12"/>
        <v>0</v>
      </c>
      <c r="F43" s="118">
        <f t="shared" si="13"/>
        <v>0</v>
      </c>
      <c r="G43" s="118">
        <f t="shared" si="14"/>
        <v>0</v>
      </c>
      <c r="H43" s="118">
        <f t="shared" si="15"/>
        <v>0.30277777777519077</v>
      </c>
      <c r="I43" s="124" t="s">
        <v>1197</v>
      </c>
      <c r="J43" s="11" t="s">
        <v>51</v>
      </c>
      <c r="K43" s="138" t="s">
        <v>1116</v>
      </c>
    </row>
    <row r="44" spans="1:11" ht="25.5" customHeight="1">
      <c r="A44" s="136" t="s">
        <v>49</v>
      </c>
      <c r="B44" s="139" t="s">
        <v>50</v>
      </c>
      <c r="C44" s="121">
        <v>43214.546527777777</v>
      </c>
      <c r="D44" s="121">
        <v>43215.441666666666</v>
      </c>
      <c r="E44" s="118">
        <f t="shared" si="12"/>
        <v>0</v>
      </c>
      <c r="F44" s="118">
        <f t="shared" si="13"/>
        <v>0</v>
      </c>
      <c r="G44" s="118">
        <f t="shared" si="14"/>
        <v>0</v>
      </c>
      <c r="H44" s="118">
        <f t="shared" si="15"/>
        <v>0.89513888888905058</v>
      </c>
      <c r="I44" s="124" t="s">
        <v>1198</v>
      </c>
      <c r="J44" s="11" t="s">
        <v>51</v>
      </c>
      <c r="K44" s="138" t="s">
        <v>1190</v>
      </c>
    </row>
    <row r="45" spans="1:11" ht="25.5" customHeight="1">
      <c r="A45" s="136" t="s">
        <v>53</v>
      </c>
      <c r="B45" s="139" t="s">
        <v>54</v>
      </c>
      <c r="C45" s="121">
        <v>43193.340277777781</v>
      </c>
      <c r="D45" s="121">
        <v>43194.464583333334</v>
      </c>
      <c r="E45" s="118">
        <f t="shared" ref="E45:E51" si="16">IF(OR(D45="***",D45=""),0,IF(RIGHT(J45)="T",(+D45-C45),0))</f>
        <v>0</v>
      </c>
      <c r="F45" s="118">
        <f t="shared" ref="F45:F51" si="17">IF(OR(D45="***",D45=""),0,IF(RIGHT(J45)="U",(+D45-C45),0))</f>
        <v>0</v>
      </c>
      <c r="G45" s="118">
        <f t="shared" ref="G45:G51" si="18">IF(OR(D45="***",D45=""),0,IF(RIGHT(J45)="C",(+D45-C45),0))</f>
        <v>0</v>
      </c>
      <c r="H45" s="118">
        <f t="shared" ref="H45:H51" si="19">IF(OR(D45="***",D45=""),0,IF(RIGHT(J45)="D",(+D45-C45),0))</f>
        <v>1.1243055555532919</v>
      </c>
      <c r="I45" s="124" t="s">
        <v>1199</v>
      </c>
      <c r="J45" s="11" t="s">
        <v>51</v>
      </c>
      <c r="K45" s="138" t="s">
        <v>1116</v>
      </c>
    </row>
    <row r="46" spans="1:11" ht="25.5" customHeight="1">
      <c r="A46" s="136" t="s">
        <v>53</v>
      </c>
      <c r="B46" s="139" t="s">
        <v>54</v>
      </c>
      <c r="C46" s="121">
        <v>43196.743750000001</v>
      </c>
      <c r="D46" s="121">
        <v>43197.70208333333</v>
      </c>
      <c r="E46" s="118">
        <f t="shared" si="16"/>
        <v>0</v>
      </c>
      <c r="F46" s="118">
        <f t="shared" si="17"/>
        <v>0</v>
      </c>
      <c r="G46" s="118">
        <f t="shared" si="18"/>
        <v>0</v>
      </c>
      <c r="H46" s="118">
        <f t="shared" si="19"/>
        <v>0.95833333332848269</v>
      </c>
      <c r="I46" s="124" t="s">
        <v>1200</v>
      </c>
      <c r="J46" s="11" t="s">
        <v>51</v>
      </c>
      <c r="K46" s="138" t="s">
        <v>1201</v>
      </c>
    </row>
    <row r="47" spans="1:11" ht="25.5" customHeight="1">
      <c r="A47" s="136" t="s">
        <v>53</v>
      </c>
      <c r="B47" s="11" t="s">
        <v>54</v>
      </c>
      <c r="C47" s="121">
        <v>43199.296527777777</v>
      </c>
      <c r="D47" s="121">
        <v>43201.881249999999</v>
      </c>
      <c r="E47" s="118">
        <f t="shared" si="16"/>
        <v>0</v>
      </c>
      <c r="F47" s="118">
        <f t="shared" si="17"/>
        <v>0</v>
      </c>
      <c r="G47" s="118">
        <f t="shared" si="18"/>
        <v>0</v>
      </c>
      <c r="H47" s="118">
        <f t="shared" si="19"/>
        <v>2.5847222222218988</v>
      </c>
      <c r="I47" s="124" t="s">
        <v>1202</v>
      </c>
      <c r="J47" s="11" t="s">
        <v>51</v>
      </c>
      <c r="K47" s="138" t="s">
        <v>1203</v>
      </c>
    </row>
    <row r="48" spans="1:11" ht="25.5" customHeight="1">
      <c r="A48" s="136" t="s">
        <v>53</v>
      </c>
      <c r="B48" s="11" t="s">
        <v>54</v>
      </c>
      <c r="C48" s="121">
        <v>43204.290277777778</v>
      </c>
      <c r="D48" s="121">
        <v>43205.82916666667</v>
      </c>
      <c r="E48" s="118">
        <f t="shared" si="16"/>
        <v>0</v>
      </c>
      <c r="F48" s="118">
        <f t="shared" si="17"/>
        <v>0</v>
      </c>
      <c r="G48" s="118">
        <f t="shared" si="18"/>
        <v>0</v>
      </c>
      <c r="H48" s="118">
        <f t="shared" si="19"/>
        <v>1.538888888891961</v>
      </c>
      <c r="I48" s="124" t="s">
        <v>1204</v>
      </c>
      <c r="J48" s="11" t="s">
        <v>51</v>
      </c>
      <c r="K48" s="138" t="s">
        <v>1205</v>
      </c>
    </row>
    <row r="49" spans="1:11" ht="25.5" customHeight="1">
      <c r="A49" s="136" t="s">
        <v>53</v>
      </c>
      <c r="B49" s="139" t="s">
        <v>54</v>
      </c>
      <c r="C49" s="121">
        <v>43206.359027777777</v>
      </c>
      <c r="D49" s="121">
        <v>43212.750694444447</v>
      </c>
      <c r="E49" s="118">
        <f t="shared" si="16"/>
        <v>0</v>
      </c>
      <c r="F49" s="118">
        <f t="shared" si="17"/>
        <v>0</v>
      </c>
      <c r="G49" s="118">
        <f t="shared" si="18"/>
        <v>0</v>
      </c>
      <c r="H49" s="118">
        <f t="shared" si="19"/>
        <v>6.3916666666700621</v>
      </c>
      <c r="I49" s="124" t="s">
        <v>1206</v>
      </c>
      <c r="J49" s="11" t="s">
        <v>467</v>
      </c>
      <c r="K49" s="138" t="s">
        <v>1207</v>
      </c>
    </row>
    <row r="50" spans="1:11" ht="25.5" customHeight="1">
      <c r="A50" s="136" t="s">
        <v>53</v>
      </c>
      <c r="B50" s="141" t="s">
        <v>54</v>
      </c>
      <c r="C50" s="121">
        <v>43214.290277777778</v>
      </c>
      <c r="D50" s="121">
        <v>43214.449305555558</v>
      </c>
      <c r="E50" s="118">
        <f t="shared" si="16"/>
        <v>0</v>
      </c>
      <c r="F50" s="118">
        <f t="shared" si="17"/>
        <v>0</v>
      </c>
      <c r="G50" s="118">
        <f t="shared" si="18"/>
        <v>0</v>
      </c>
      <c r="H50" s="118">
        <f t="shared" si="19"/>
        <v>0.15902777777955635</v>
      </c>
      <c r="I50" s="124" t="s">
        <v>1208</v>
      </c>
      <c r="J50" s="11" t="s">
        <v>51</v>
      </c>
      <c r="K50" s="138" t="s">
        <v>1209</v>
      </c>
    </row>
    <row r="51" spans="1:11" ht="25.5" customHeight="1">
      <c r="A51" s="136" t="s">
        <v>53</v>
      </c>
      <c r="B51" s="141" t="s">
        <v>54</v>
      </c>
      <c r="C51" s="121">
        <v>43215.532638888886</v>
      </c>
      <c r="D51" s="121">
        <v>43220.434027777781</v>
      </c>
      <c r="E51" s="118">
        <f t="shared" si="16"/>
        <v>0</v>
      </c>
      <c r="F51" s="118">
        <f t="shared" si="17"/>
        <v>0</v>
      </c>
      <c r="G51" s="118">
        <f t="shared" si="18"/>
        <v>0</v>
      </c>
      <c r="H51" s="118">
        <f t="shared" si="19"/>
        <v>4.9013888888948713</v>
      </c>
      <c r="I51" s="124" t="s">
        <v>1210</v>
      </c>
      <c r="J51" s="11" t="s">
        <v>51</v>
      </c>
      <c r="K51" s="138" t="s">
        <v>1195</v>
      </c>
    </row>
    <row r="52" spans="1:11" ht="25.5" customHeight="1">
      <c r="A52" s="136" t="s">
        <v>1130</v>
      </c>
      <c r="B52" s="139" t="s">
        <v>1131</v>
      </c>
      <c r="C52" s="121">
        <v>43210.027083333334</v>
      </c>
      <c r="D52" s="121">
        <v>43210.23333333333</v>
      </c>
      <c r="E52" s="118">
        <f t="shared" ref="E52:E83" si="20">IF(OR(D52="***",D52=""),0,IF(RIGHT(J52)="T",(+D52-C52),0))</f>
        <v>0.20624999999563443</v>
      </c>
      <c r="F52" s="118">
        <f t="shared" ref="F52:F83" si="21">IF(OR(D52="***",D52=""),0,IF(RIGHT(J52)="U",(+D52-C52),0))</f>
        <v>0</v>
      </c>
      <c r="G52" s="118">
        <f t="shared" ref="G52:G83" si="22">IF(OR(D52="***",D52=""),0,IF(RIGHT(J52)="C",(+D52-C52),0))</f>
        <v>0</v>
      </c>
      <c r="H52" s="118">
        <f t="shared" ref="H52:H83" si="23">IF(OR(D52="***",D52=""),0,IF(RIGHT(J52)="D",(+D52-C52),0))</f>
        <v>0</v>
      </c>
      <c r="I52" s="123" t="s">
        <v>500</v>
      </c>
      <c r="J52" s="121" t="s">
        <v>1186</v>
      </c>
      <c r="K52" s="11" t="s">
        <v>1187</v>
      </c>
    </row>
    <row r="53" spans="1:11" ht="25.5" customHeight="1">
      <c r="A53" s="136" t="e">
        <v>#N/A</v>
      </c>
      <c r="B53" s="126" t="s">
        <v>1211</v>
      </c>
      <c r="C53" s="121">
        <v>43196.70416666667</v>
      </c>
      <c r="D53" s="121">
        <v>43196.893055555556</v>
      </c>
      <c r="E53" s="118">
        <f t="shared" si="20"/>
        <v>0</v>
      </c>
      <c r="F53" s="118">
        <f t="shared" si="21"/>
        <v>0</v>
      </c>
      <c r="G53" s="118">
        <f t="shared" si="22"/>
        <v>0.18888888888614019</v>
      </c>
      <c r="H53" s="118">
        <f t="shared" si="23"/>
        <v>0</v>
      </c>
      <c r="I53" s="122" t="s">
        <v>500</v>
      </c>
      <c r="J53" s="121" t="s">
        <v>1138</v>
      </c>
      <c r="K53" s="11" t="s">
        <v>1212</v>
      </c>
    </row>
    <row r="54" spans="1:11" ht="25.5" customHeight="1">
      <c r="A54" s="136" t="e">
        <v>#N/A</v>
      </c>
      <c r="B54" s="127" t="s">
        <v>1211</v>
      </c>
      <c r="C54" s="121">
        <v>43210.027083333334</v>
      </c>
      <c r="D54" s="121">
        <v>43210.213194444441</v>
      </c>
      <c r="E54" s="118">
        <f t="shared" si="20"/>
        <v>0.18611111110658385</v>
      </c>
      <c r="F54" s="118">
        <f t="shared" si="21"/>
        <v>0</v>
      </c>
      <c r="G54" s="118">
        <f t="shared" si="22"/>
        <v>0</v>
      </c>
      <c r="H54" s="118">
        <f t="shared" si="23"/>
        <v>0</v>
      </c>
      <c r="I54" s="122" t="s">
        <v>500</v>
      </c>
      <c r="J54" s="121" t="s">
        <v>1186</v>
      </c>
      <c r="K54" s="11" t="s">
        <v>1187</v>
      </c>
    </row>
    <row r="55" spans="1:11" ht="25.5" customHeight="1">
      <c r="A55" s="136" t="e">
        <v>#N/A</v>
      </c>
      <c r="B55" s="126" t="s">
        <v>1213</v>
      </c>
      <c r="C55" s="121">
        <v>43210.027083333334</v>
      </c>
      <c r="D55" s="121">
        <v>43210.200694444444</v>
      </c>
      <c r="E55" s="118">
        <f t="shared" si="20"/>
        <v>0.17361111110949423</v>
      </c>
      <c r="F55" s="118">
        <f t="shared" si="21"/>
        <v>0</v>
      </c>
      <c r="G55" s="118">
        <f t="shared" si="22"/>
        <v>0</v>
      </c>
      <c r="H55" s="118">
        <f t="shared" si="23"/>
        <v>0</v>
      </c>
      <c r="I55" s="122" t="s">
        <v>500</v>
      </c>
      <c r="J55" s="121" t="s">
        <v>1186</v>
      </c>
      <c r="K55" s="11" t="s">
        <v>1187</v>
      </c>
    </row>
    <row r="56" spans="1:11" ht="25.5" customHeight="1">
      <c r="A56" s="136" t="e">
        <v>#N/A</v>
      </c>
      <c r="B56" s="127" t="s">
        <v>1213</v>
      </c>
      <c r="C56" s="121">
        <v>43212.553472222222</v>
      </c>
      <c r="D56" s="121">
        <v>43212.59375</v>
      </c>
      <c r="E56" s="118">
        <f t="shared" si="20"/>
        <v>4.0277777778101154E-2</v>
      </c>
      <c r="F56" s="118">
        <f t="shared" si="21"/>
        <v>0</v>
      </c>
      <c r="G56" s="118">
        <f t="shared" si="22"/>
        <v>0</v>
      </c>
      <c r="H56" s="118">
        <f t="shared" si="23"/>
        <v>0</v>
      </c>
      <c r="I56" s="122" t="s">
        <v>500</v>
      </c>
      <c r="J56" s="121" t="s">
        <v>1093</v>
      </c>
      <c r="K56" s="11" t="s">
        <v>1214</v>
      </c>
    </row>
    <row r="57" spans="1:11" ht="25.5" customHeight="1">
      <c r="A57" s="136" t="e">
        <v>#N/A</v>
      </c>
      <c r="B57" s="139" t="s">
        <v>1151</v>
      </c>
      <c r="C57" s="121">
        <v>43205.75</v>
      </c>
      <c r="D57" s="121">
        <v>43205.827777777777</v>
      </c>
      <c r="E57" s="118">
        <f t="shared" si="20"/>
        <v>7.7777777776645962E-2</v>
      </c>
      <c r="F57" s="118">
        <f t="shared" si="21"/>
        <v>0</v>
      </c>
      <c r="G57" s="118">
        <f t="shared" si="22"/>
        <v>0</v>
      </c>
      <c r="H57" s="118">
        <f t="shared" si="23"/>
        <v>0</v>
      </c>
      <c r="I57" s="122" t="s">
        <v>500</v>
      </c>
      <c r="J57" s="121" t="s">
        <v>1215</v>
      </c>
      <c r="K57" s="11" t="s">
        <v>1216</v>
      </c>
    </row>
    <row r="58" spans="1:11" ht="25.5" customHeight="1">
      <c r="A58" s="136" t="e">
        <v>#N/A</v>
      </c>
      <c r="B58" s="11" t="s">
        <v>1151</v>
      </c>
      <c r="C58" s="121">
        <v>43207.905555555553</v>
      </c>
      <c r="D58" s="121">
        <v>43207.920138888891</v>
      </c>
      <c r="E58" s="118">
        <f t="shared" si="20"/>
        <v>1.4583333337213844E-2</v>
      </c>
      <c r="F58" s="118">
        <f t="shared" si="21"/>
        <v>0</v>
      </c>
      <c r="G58" s="118">
        <f t="shared" si="22"/>
        <v>0</v>
      </c>
      <c r="H58" s="118">
        <f t="shared" si="23"/>
        <v>0</v>
      </c>
      <c r="I58" s="124" t="s">
        <v>1217</v>
      </c>
      <c r="J58" s="11" t="s">
        <v>469</v>
      </c>
      <c r="K58" s="138" t="s">
        <v>1218</v>
      </c>
    </row>
    <row r="59" spans="1:11" ht="25.5" customHeight="1">
      <c r="A59" s="136" t="e">
        <v>#N/A</v>
      </c>
      <c r="B59" s="126" t="s">
        <v>1151</v>
      </c>
      <c r="C59" s="121">
        <v>43210.027083333334</v>
      </c>
      <c r="D59" s="121">
        <v>43210.250694444447</v>
      </c>
      <c r="E59" s="118">
        <f t="shared" si="20"/>
        <v>0.22361111111240461</v>
      </c>
      <c r="F59" s="118">
        <f t="shared" si="21"/>
        <v>0</v>
      </c>
      <c r="G59" s="118">
        <f t="shared" si="22"/>
        <v>0</v>
      </c>
      <c r="H59" s="118">
        <f t="shared" si="23"/>
        <v>0</v>
      </c>
      <c r="I59" s="122" t="s">
        <v>500</v>
      </c>
      <c r="J59" s="121" t="s">
        <v>1186</v>
      </c>
      <c r="K59" s="11" t="s">
        <v>1187</v>
      </c>
    </row>
    <row r="60" spans="1:11" ht="25.5" customHeight="1">
      <c r="A60" s="136" t="e">
        <v>#N/A</v>
      </c>
      <c r="B60" s="126" t="s">
        <v>1145</v>
      </c>
      <c r="C60" s="121">
        <v>43196.70416666667</v>
      </c>
      <c r="D60" s="121">
        <v>43196.713194444441</v>
      </c>
      <c r="E60" s="118">
        <f t="shared" si="20"/>
        <v>0</v>
      </c>
      <c r="F60" s="118">
        <f t="shared" si="21"/>
        <v>0</v>
      </c>
      <c r="G60" s="118">
        <f t="shared" si="22"/>
        <v>9.0277777708251961E-3</v>
      </c>
      <c r="H60" s="118">
        <f t="shared" si="23"/>
        <v>0</v>
      </c>
      <c r="I60" s="122" t="s">
        <v>500</v>
      </c>
      <c r="J60" s="121" t="s">
        <v>1138</v>
      </c>
      <c r="K60" s="11" t="s">
        <v>1219</v>
      </c>
    </row>
    <row r="61" spans="1:11" ht="25.5" customHeight="1">
      <c r="A61" s="136" t="e">
        <v>#N/A</v>
      </c>
      <c r="B61" s="11" t="s">
        <v>1145</v>
      </c>
      <c r="C61" s="121">
        <v>43206.813194444447</v>
      </c>
      <c r="D61" s="121">
        <v>43206.922222222223</v>
      </c>
      <c r="E61" s="118">
        <f t="shared" si="20"/>
        <v>0.10902777777664596</v>
      </c>
      <c r="F61" s="118">
        <f t="shared" si="21"/>
        <v>0</v>
      </c>
      <c r="G61" s="118">
        <f t="shared" si="22"/>
        <v>0</v>
      </c>
      <c r="H61" s="118">
        <f t="shared" si="23"/>
        <v>0</v>
      </c>
      <c r="I61" s="122" t="s">
        <v>500</v>
      </c>
      <c r="J61" s="121" t="s">
        <v>1215</v>
      </c>
      <c r="K61" s="11" t="s">
        <v>1220</v>
      </c>
    </row>
    <row r="62" spans="1:11" ht="25.5" customHeight="1">
      <c r="A62" s="136" t="e">
        <v>#N/A</v>
      </c>
      <c r="B62" s="127" t="s">
        <v>1145</v>
      </c>
      <c r="C62" s="121">
        <v>43210.027083333334</v>
      </c>
      <c r="D62" s="121">
        <v>43214.864583333336</v>
      </c>
      <c r="E62" s="118">
        <f t="shared" si="20"/>
        <v>4.8375000000014552</v>
      </c>
      <c r="F62" s="118">
        <f t="shared" si="21"/>
        <v>0</v>
      </c>
      <c r="G62" s="118">
        <f t="shared" si="22"/>
        <v>0</v>
      </c>
      <c r="H62" s="118">
        <f t="shared" si="23"/>
        <v>0</v>
      </c>
      <c r="I62" s="123" t="s">
        <v>500</v>
      </c>
      <c r="J62" s="121" t="s">
        <v>1186</v>
      </c>
      <c r="K62" s="11" t="s">
        <v>1187</v>
      </c>
    </row>
    <row r="63" spans="1:11" ht="25.5" customHeight="1">
      <c r="A63" s="141" t="e">
        <v>#N/A</v>
      </c>
      <c r="B63" s="11" t="s">
        <v>1145</v>
      </c>
      <c r="C63" s="121">
        <v>43208.882638888892</v>
      </c>
      <c r="D63" s="121">
        <v>43208.897222222222</v>
      </c>
      <c r="E63" s="118">
        <f t="shared" si="20"/>
        <v>1.4583333329937886E-2</v>
      </c>
      <c r="F63" s="118">
        <f t="shared" si="21"/>
        <v>0</v>
      </c>
      <c r="G63" s="118">
        <f t="shared" si="22"/>
        <v>0</v>
      </c>
      <c r="H63" s="118">
        <f t="shared" si="23"/>
        <v>0</v>
      </c>
      <c r="I63" s="124" t="s">
        <v>1221</v>
      </c>
      <c r="J63" s="11" t="s">
        <v>469</v>
      </c>
      <c r="K63" s="138" t="s">
        <v>1218</v>
      </c>
    </row>
    <row r="64" spans="1:11" ht="25.5" customHeight="1">
      <c r="A64" s="136" t="s">
        <v>510</v>
      </c>
      <c r="B64" s="128" t="s">
        <v>494</v>
      </c>
      <c r="C64" s="121">
        <v>43201.321527777778</v>
      </c>
      <c r="D64" s="121">
        <v>43201.657638888886</v>
      </c>
      <c r="E64" s="118">
        <f t="shared" si="20"/>
        <v>0</v>
      </c>
      <c r="F64" s="118">
        <f t="shared" si="21"/>
        <v>0</v>
      </c>
      <c r="G64" s="118">
        <f t="shared" si="22"/>
        <v>0</v>
      </c>
      <c r="H64" s="118">
        <f t="shared" si="23"/>
        <v>0.33611111110803904</v>
      </c>
      <c r="I64" s="124" t="s">
        <v>1222</v>
      </c>
      <c r="J64" s="11" t="s">
        <v>51</v>
      </c>
      <c r="K64" s="138" t="s">
        <v>1223</v>
      </c>
    </row>
    <row r="65" spans="1:11" ht="25.5" customHeight="1">
      <c r="A65" s="136" t="s">
        <v>578</v>
      </c>
      <c r="B65" s="150" t="s">
        <v>579</v>
      </c>
      <c r="C65" s="121">
        <v>43196.820833333331</v>
      </c>
      <c r="D65" s="121">
        <v>43197.563194444447</v>
      </c>
      <c r="E65" s="118">
        <f t="shared" si="20"/>
        <v>0</v>
      </c>
      <c r="F65" s="118">
        <f t="shared" si="21"/>
        <v>0.742361111115315</v>
      </c>
      <c r="G65" s="118">
        <f t="shared" si="22"/>
        <v>0</v>
      </c>
      <c r="H65" s="118">
        <f t="shared" si="23"/>
        <v>0</v>
      </c>
      <c r="I65" s="122" t="s">
        <v>500</v>
      </c>
      <c r="J65" s="121" t="s">
        <v>470</v>
      </c>
      <c r="K65" s="11" t="s">
        <v>1224</v>
      </c>
    </row>
    <row r="66" spans="1:11" ht="25.5" customHeight="1">
      <c r="A66" s="136" t="s">
        <v>578</v>
      </c>
      <c r="B66" s="148" t="s">
        <v>579</v>
      </c>
      <c r="C66" s="121">
        <v>43197.563194444447</v>
      </c>
      <c r="D66" s="121">
        <v>43198.953472222223</v>
      </c>
      <c r="E66" s="118">
        <f t="shared" si="20"/>
        <v>0</v>
      </c>
      <c r="F66" s="118">
        <f t="shared" si="21"/>
        <v>0</v>
      </c>
      <c r="G66" s="118">
        <f t="shared" si="22"/>
        <v>0</v>
      </c>
      <c r="H66" s="118">
        <f t="shared" si="23"/>
        <v>1.390277777776646</v>
      </c>
      <c r="I66" s="124" t="s">
        <v>1225</v>
      </c>
      <c r="J66" s="11" t="s">
        <v>1108</v>
      </c>
      <c r="K66" s="138" t="s">
        <v>1226</v>
      </c>
    </row>
    <row r="67" spans="1:11" ht="25.5" customHeight="1">
      <c r="A67" s="136" t="s">
        <v>578</v>
      </c>
      <c r="B67" s="148" t="s">
        <v>579</v>
      </c>
      <c r="C67" s="121">
        <v>43201.804166666669</v>
      </c>
      <c r="D67" s="121">
        <v>43218.188194444447</v>
      </c>
      <c r="E67" s="118">
        <f t="shared" si="20"/>
        <v>0</v>
      </c>
      <c r="F67" s="118">
        <f t="shared" si="21"/>
        <v>0</v>
      </c>
      <c r="G67" s="118">
        <f t="shared" si="22"/>
        <v>16.384027777778101</v>
      </c>
      <c r="H67" s="118">
        <f t="shared" si="23"/>
        <v>0</v>
      </c>
      <c r="I67" s="122" t="s">
        <v>500</v>
      </c>
      <c r="J67" s="121" t="s">
        <v>1138</v>
      </c>
      <c r="K67" s="11" t="s">
        <v>1227</v>
      </c>
    </row>
    <row r="68" spans="1:11" ht="25.5" customHeight="1">
      <c r="A68" s="136" t="s">
        <v>62</v>
      </c>
      <c r="B68" s="11" t="s">
        <v>63</v>
      </c>
      <c r="C68" s="121">
        <v>43201.804166666669</v>
      </c>
      <c r="D68" s="121">
        <v>43218.186805555553</v>
      </c>
      <c r="E68" s="118">
        <f t="shared" si="20"/>
        <v>0</v>
      </c>
      <c r="F68" s="118">
        <f t="shared" si="21"/>
        <v>0</v>
      </c>
      <c r="G68" s="118">
        <f t="shared" si="22"/>
        <v>16.382638888884685</v>
      </c>
      <c r="H68" s="118">
        <f t="shared" si="23"/>
        <v>0</v>
      </c>
      <c r="I68" s="122" t="s">
        <v>500</v>
      </c>
      <c r="J68" s="121" t="s">
        <v>1138</v>
      </c>
      <c r="K68" s="11" t="s">
        <v>1228</v>
      </c>
    </row>
    <row r="69" spans="1:11" ht="25.5" customHeight="1">
      <c r="A69" s="136" t="s">
        <v>64</v>
      </c>
      <c r="B69" s="139" t="s">
        <v>65</v>
      </c>
      <c r="C69" s="121">
        <v>43202.488888888889</v>
      </c>
      <c r="D69" s="121">
        <v>43202.563194444447</v>
      </c>
      <c r="E69" s="118">
        <f t="shared" si="20"/>
        <v>7.4305555557657499E-2</v>
      </c>
      <c r="F69" s="118">
        <f t="shared" si="21"/>
        <v>0</v>
      </c>
      <c r="G69" s="118">
        <f t="shared" si="22"/>
        <v>0</v>
      </c>
      <c r="H69" s="118">
        <f t="shared" si="23"/>
        <v>0</v>
      </c>
      <c r="I69" s="122" t="s">
        <v>500</v>
      </c>
      <c r="J69" s="121" t="s">
        <v>468</v>
      </c>
      <c r="K69" s="11" t="s">
        <v>1229</v>
      </c>
    </row>
    <row r="70" spans="1:11" ht="25.5" customHeight="1">
      <c r="A70" s="136" t="s">
        <v>64</v>
      </c>
      <c r="B70" s="139" t="s">
        <v>65</v>
      </c>
      <c r="C70" s="121">
        <v>43208.565972222219</v>
      </c>
      <c r="D70" s="121">
        <v>43209.982638888891</v>
      </c>
      <c r="E70" s="118">
        <f t="shared" si="20"/>
        <v>0</v>
      </c>
      <c r="F70" s="118">
        <f t="shared" si="21"/>
        <v>0</v>
      </c>
      <c r="G70" s="118">
        <f t="shared" si="22"/>
        <v>0</v>
      </c>
      <c r="H70" s="118">
        <f t="shared" si="23"/>
        <v>1.4166666666715173</v>
      </c>
      <c r="I70" s="124" t="s">
        <v>1230</v>
      </c>
      <c r="J70" s="11" t="s">
        <v>51</v>
      </c>
      <c r="K70" s="138" t="s">
        <v>1231</v>
      </c>
    </row>
    <row r="71" spans="1:11" ht="25.5" customHeight="1">
      <c r="A71" s="136" t="s">
        <v>64</v>
      </c>
      <c r="B71" s="139" t="s">
        <v>65</v>
      </c>
      <c r="C71" s="121">
        <v>43211.565972222219</v>
      </c>
      <c r="D71" s="129">
        <v>43213.414583333331</v>
      </c>
      <c r="E71" s="118">
        <f t="shared" si="20"/>
        <v>0</v>
      </c>
      <c r="F71" s="118">
        <f t="shared" si="21"/>
        <v>0</v>
      </c>
      <c r="G71" s="118">
        <f t="shared" si="22"/>
        <v>0</v>
      </c>
      <c r="H71" s="118">
        <f t="shared" si="23"/>
        <v>1.8486111111124046</v>
      </c>
      <c r="I71" s="124" t="s">
        <v>1232</v>
      </c>
      <c r="J71" s="11" t="s">
        <v>51</v>
      </c>
      <c r="K71" s="138" t="s">
        <v>1095</v>
      </c>
    </row>
    <row r="72" spans="1:11" ht="25.5" customHeight="1">
      <c r="A72" s="136" t="s">
        <v>64</v>
      </c>
      <c r="B72" s="141" t="s">
        <v>65</v>
      </c>
      <c r="C72" s="121">
        <v>43216.259027777778</v>
      </c>
      <c r="D72" s="121">
        <v>43221</v>
      </c>
      <c r="E72" s="118">
        <f t="shared" si="20"/>
        <v>0</v>
      </c>
      <c r="F72" s="118">
        <f t="shared" si="21"/>
        <v>0</v>
      </c>
      <c r="G72" s="118">
        <f t="shared" si="22"/>
        <v>0</v>
      </c>
      <c r="H72" s="118">
        <f t="shared" si="23"/>
        <v>4.7409722222218988</v>
      </c>
      <c r="I72" s="124" t="s">
        <v>1233</v>
      </c>
      <c r="J72" s="11" t="s">
        <v>51</v>
      </c>
      <c r="K72" s="138" t="s">
        <v>1234</v>
      </c>
    </row>
    <row r="73" spans="1:11" ht="25.5" customHeight="1">
      <c r="A73" s="136" t="s">
        <v>66</v>
      </c>
      <c r="B73" s="11" t="s">
        <v>67</v>
      </c>
      <c r="C73" s="121">
        <v>43196.922222222223</v>
      </c>
      <c r="D73" s="121">
        <v>43200.447222222225</v>
      </c>
      <c r="E73" s="118">
        <f t="shared" si="20"/>
        <v>0</v>
      </c>
      <c r="F73" s="118">
        <f t="shared" si="21"/>
        <v>0</v>
      </c>
      <c r="G73" s="118">
        <f t="shared" si="22"/>
        <v>0</v>
      </c>
      <c r="H73" s="118">
        <f t="shared" si="23"/>
        <v>3.5250000000014552</v>
      </c>
      <c r="I73" s="124" t="s">
        <v>1235</v>
      </c>
      <c r="J73" s="11" t="s">
        <v>51</v>
      </c>
      <c r="K73" s="138" t="s">
        <v>1236</v>
      </c>
    </row>
    <row r="74" spans="1:11" ht="25.5" customHeight="1">
      <c r="A74" s="136" t="s">
        <v>66</v>
      </c>
      <c r="B74" s="139" t="s">
        <v>67</v>
      </c>
      <c r="C74" s="121">
        <v>43200.447222222225</v>
      </c>
      <c r="D74" s="121">
        <v>43206.84097222222</v>
      </c>
      <c r="E74" s="118">
        <f t="shared" si="20"/>
        <v>0</v>
      </c>
      <c r="F74" s="118">
        <f t="shared" si="21"/>
        <v>0</v>
      </c>
      <c r="G74" s="118">
        <f t="shared" si="22"/>
        <v>0</v>
      </c>
      <c r="H74" s="118">
        <f t="shared" si="23"/>
        <v>6.3937499999956344</v>
      </c>
      <c r="I74" s="124" t="s">
        <v>1237</v>
      </c>
      <c r="J74" s="11" t="s">
        <v>467</v>
      </c>
      <c r="K74" s="138" t="s">
        <v>1129</v>
      </c>
    </row>
    <row r="75" spans="1:11" ht="25.5" customHeight="1">
      <c r="A75" s="136" t="s">
        <v>68</v>
      </c>
      <c r="B75" s="11" t="s">
        <v>69</v>
      </c>
      <c r="C75" s="121">
        <v>43215.56527777778</v>
      </c>
      <c r="D75" s="121">
        <v>43215.772916666669</v>
      </c>
      <c r="E75" s="118">
        <f t="shared" si="20"/>
        <v>0.20763888888905058</v>
      </c>
      <c r="F75" s="118">
        <f t="shared" si="21"/>
        <v>0</v>
      </c>
      <c r="G75" s="118">
        <f t="shared" si="22"/>
        <v>0</v>
      </c>
      <c r="H75" s="118">
        <f t="shared" si="23"/>
        <v>0</v>
      </c>
      <c r="I75" s="122" t="s">
        <v>1238</v>
      </c>
      <c r="J75" s="121" t="s">
        <v>1115</v>
      </c>
      <c r="K75" s="11" t="s">
        <v>1239</v>
      </c>
    </row>
    <row r="76" spans="1:11" ht="25.5" customHeight="1">
      <c r="A76" s="136" t="s">
        <v>70</v>
      </c>
      <c r="B76" s="11" t="s">
        <v>71</v>
      </c>
      <c r="C76" s="121">
        <v>43203.32708333333</v>
      </c>
      <c r="D76" s="121">
        <v>43203.461805555555</v>
      </c>
      <c r="E76" s="118">
        <f t="shared" si="20"/>
        <v>0</v>
      </c>
      <c r="F76" s="118">
        <f t="shared" si="21"/>
        <v>0</v>
      </c>
      <c r="G76" s="118">
        <f t="shared" si="22"/>
        <v>0</v>
      </c>
      <c r="H76" s="118">
        <f t="shared" si="23"/>
        <v>0.13472222222480923</v>
      </c>
      <c r="I76" s="124" t="s">
        <v>1240</v>
      </c>
      <c r="J76" s="11" t="s">
        <v>51</v>
      </c>
      <c r="K76" s="138" t="s">
        <v>1241</v>
      </c>
    </row>
    <row r="77" spans="1:11" ht="25.5" customHeight="1">
      <c r="A77" s="136" t="s">
        <v>70</v>
      </c>
      <c r="B77" s="139" t="s">
        <v>71</v>
      </c>
      <c r="C77" s="121">
        <v>43214.545138888891</v>
      </c>
      <c r="D77" s="121">
        <v>43218.709722222222</v>
      </c>
      <c r="E77" s="118">
        <f t="shared" si="20"/>
        <v>0</v>
      </c>
      <c r="F77" s="118">
        <f t="shared" si="21"/>
        <v>0</v>
      </c>
      <c r="G77" s="118">
        <f t="shared" si="22"/>
        <v>0</v>
      </c>
      <c r="H77" s="118">
        <f t="shared" si="23"/>
        <v>4.1645833333313931</v>
      </c>
      <c r="I77" s="124" t="s">
        <v>1242</v>
      </c>
      <c r="J77" s="11" t="s">
        <v>51</v>
      </c>
      <c r="K77" s="138" t="s">
        <v>1105</v>
      </c>
    </row>
    <row r="78" spans="1:11" ht="25.5" customHeight="1">
      <c r="A78" s="136" t="s">
        <v>70</v>
      </c>
      <c r="B78" s="11" t="s">
        <v>71</v>
      </c>
      <c r="C78" s="121">
        <v>43220.134027777778</v>
      </c>
      <c r="D78" s="121">
        <v>43220.449305555558</v>
      </c>
      <c r="E78" s="118">
        <f t="shared" si="20"/>
        <v>0</v>
      </c>
      <c r="F78" s="118">
        <f t="shared" si="21"/>
        <v>0</v>
      </c>
      <c r="G78" s="118">
        <f t="shared" si="22"/>
        <v>0</v>
      </c>
      <c r="H78" s="118">
        <f t="shared" si="23"/>
        <v>0.31527777777955635</v>
      </c>
      <c r="I78" s="124" t="s">
        <v>1243</v>
      </c>
      <c r="J78" s="11" t="s">
        <v>51</v>
      </c>
      <c r="K78" s="138" t="s">
        <v>1241</v>
      </c>
    </row>
    <row r="79" spans="1:11" ht="25.5" customHeight="1">
      <c r="A79" s="136" t="s">
        <v>72</v>
      </c>
      <c r="B79" s="139" t="s">
        <v>73</v>
      </c>
      <c r="C79" s="121">
        <v>43191</v>
      </c>
      <c r="D79" s="121">
        <v>43197.660416666666</v>
      </c>
      <c r="E79" s="118">
        <f t="shared" si="20"/>
        <v>0</v>
      </c>
      <c r="F79" s="118">
        <f t="shared" si="21"/>
        <v>0</v>
      </c>
      <c r="G79" s="118">
        <f t="shared" si="22"/>
        <v>0</v>
      </c>
      <c r="H79" s="118">
        <f t="shared" si="23"/>
        <v>6.6604166666656965</v>
      </c>
      <c r="I79" s="124" t="s">
        <v>1134</v>
      </c>
      <c r="J79" s="11" t="s">
        <v>51</v>
      </c>
      <c r="K79" s="138" t="s">
        <v>1107</v>
      </c>
    </row>
    <row r="80" spans="1:11" ht="25.5" customHeight="1">
      <c r="A80" s="130" t="s">
        <v>72</v>
      </c>
      <c r="B80" s="11" t="s">
        <v>73</v>
      </c>
      <c r="C80" s="121">
        <v>43198.379861111112</v>
      </c>
      <c r="D80" s="121">
        <v>43202.368055555555</v>
      </c>
      <c r="E80" s="118">
        <f t="shared" si="20"/>
        <v>0</v>
      </c>
      <c r="F80" s="118">
        <f t="shared" si="21"/>
        <v>0</v>
      </c>
      <c r="G80" s="118">
        <f t="shared" si="22"/>
        <v>0</v>
      </c>
      <c r="H80" s="118">
        <f t="shared" si="23"/>
        <v>3.9881944444423425</v>
      </c>
      <c r="I80" s="124" t="s">
        <v>1124</v>
      </c>
      <c r="J80" s="11" t="s">
        <v>51</v>
      </c>
      <c r="K80" s="138" t="s">
        <v>1105</v>
      </c>
    </row>
    <row r="81" spans="1:11" ht="25.5" customHeight="1">
      <c r="A81" s="136" t="s">
        <v>72</v>
      </c>
      <c r="B81" s="139" t="s">
        <v>73</v>
      </c>
      <c r="C81" s="121">
        <v>43204.284722222219</v>
      </c>
      <c r="D81" s="121">
        <v>43210.756944444445</v>
      </c>
      <c r="E81" s="118">
        <f t="shared" si="20"/>
        <v>0</v>
      </c>
      <c r="F81" s="118">
        <f t="shared" si="21"/>
        <v>0</v>
      </c>
      <c r="G81" s="118">
        <f t="shared" si="22"/>
        <v>0</v>
      </c>
      <c r="H81" s="118">
        <f t="shared" si="23"/>
        <v>6.4722222222262644</v>
      </c>
      <c r="I81" s="124" t="s">
        <v>1244</v>
      </c>
      <c r="J81" s="11" t="s">
        <v>51</v>
      </c>
      <c r="K81" s="138" t="s">
        <v>1241</v>
      </c>
    </row>
    <row r="82" spans="1:11" ht="25.5" customHeight="1">
      <c r="A82" s="136" t="s">
        <v>72</v>
      </c>
      <c r="B82" s="139" t="s">
        <v>73</v>
      </c>
      <c r="C82" s="121">
        <v>43211.563888888886</v>
      </c>
      <c r="D82" s="121">
        <v>43211.711111111108</v>
      </c>
      <c r="E82" s="118">
        <f t="shared" si="20"/>
        <v>0</v>
      </c>
      <c r="F82" s="118">
        <f t="shared" si="21"/>
        <v>0</v>
      </c>
      <c r="G82" s="118">
        <f t="shared" si="22"/>
        <v>0</v>
      </c>
      <c r="H82" s="118">
        <f t="shared" si="23"/>
        <v>0.14722222222189885</v>
      </c>
      <c r="I82" s="124" t="s">
        <v>1245</v>
      </c>
      <c r="J82" s="11" t="s">
        <v>51</v>
      </c>
      <c r="K82" s="138" t="s">
        <v>1241</v>
      </c>
    </row>
    <row r="83" spans="1:11" ht="25.5" customHeight="1">
      <c r="A83" s="136" t="s">
        <v>72</v>
      </c>
      <c r="B83" s="11" t="s">
        <v>73</v>
      </c>
      <c r="C83" s="121">
        <v>43212.42083333333</v>
      </c>
      <c r="D83" s="121">
        <v>43212.987500000003</v>
      </c>
      <c r="E83" s="118">
        <f t="shared" si="20"/>
        <v>0</v>
      </c>
      <c r="F83" s="118">
        <f t="shared" si="21"/>
        <v>0</v>
      </c>
      <c r="G83" s="118">
        <f t="shared" si="22"/>
        <v>0</v>
      </c>
      <c r="H83" s="118">
        <f t="shared" si="23"/>
        <v>0.5666666666729725</v>
      </c>
      <c r="I83" s="124" t="s">
        <v>1246</v>
      </c>
      <c r="J83" s="11" t="s">
        <v>51</v>
      </c>
      <c r="K83" s="138" t="s">
        <v>1118</v>
      </c>
    </row>
    <row r="84" spans="1:11" ht="25.5" customHeight="1">
      <c r="A84" s="136" t="s">
        <v>544</v>
      </c>
      <c r="B84" s="11" t="s">
        <v>537</v>
      </c>
      <c r="C84" s="121">
        <v>43201.804861111108</v>
      </c>
      <c r="D84" s="121">
        <v>43201.86041666667</v>
      </c>
      <c r="E84" s="118">
        <f t="shared" ref="E84:E104" si="24">IF(OR(D84="***",D84=""),0,IF(RIGHT(J84)="T",(+D84-C84),0))</f>
        <v>0</v>
      </c>
      <c r="F84" s="118">
        <f t="shared" ref="F84:F104" si="25">IF(OR(D84="***",D84=""),0,IF(RIGHT(J84)="U",(+D84-C84),0))</f>
        <v>0</v>
      </c>
      <c r="G84" s="118">
        <f t="shared" ref="G84:G104" si="26">IF(OR(D84="***",D84=""),0,IF(RIGHT(J84)="C",(+D84-C84),0))</f>
        <v>5.5555555562023073E-2</v>
      </c>
      <c r="H84" s="118">
        <f t="shared" ref="H84:H104" si="27">IF(OR(D84="***",D84=""),0,IF(RIGHT(J84)="D",(+D84-C84),0))</f>
        <v>0</v>
      </c>
      <c r="I84" s="122" t="s">
        <v>500</v>
      </c>
      <c r="J84" s="121" t="s">
        <v>1138</v>
      </c>
      <c r="K84" s="11" t="s">
        <v>1247</v>
      </c>
    </row>
    <row r="85" spans="1:11" ht="25.5" customHeight="1">
      <c r="A85" s="136" t="s">
        <v>584</v>
      </c>
      <c r="B85" s="139" t="s">
        <v>861</v>
      </c>
      <c r="C85" s="121">
        <v>43198.017361111109</v>
      </c>
      <c r="D85" s="121">
        <v>43198.072222222225</v>
      </c>
      <c r="E85" s="118">
        <f t="shared" si="24"/>
        <v>0</v>
      </c>
      <c r="F85" s="118">
        <f t="shared" si="25"/>
        <v>5.4861111115314998E-2</v>
      </c>
      <c r="G85" s="118">
        <f t="shared" si="26"/>
        <v>0</v>
      </c>
      <c r="H85" s="118">
        <f t="shared" si="27"/>
        <v>0</v>
      </c>
      <c r="I85" s="122" t="s">
        <v>500</v>
      </c>
      <c r="J85" s="121" t="s">
        <v>470</v>
      </c>
      <c r="K85" s="11" t="s">
        <v>1248</v>
      </c>
    </row>
    <row r="86" spans="1:11" ht="25.5" customHeight="1">
      <c r="A86" s="136" t="s">
        <v>584</v>
      </c>
      <c r="B86" s="139" t="s">
        <v>861</v>
      </c>
      <c r="C86" s="121">
        <v>43199.637499999997</v>
      </c>
      <c r="D86" s="121">
        <v>43199.73541666667</v>
      </c>
      <c r="E86" s="118">
        <f t="shared" si="24"/>
        <v>0</v>
      </c>
      <c r="F86" s="118">
        <f t="shared" si="25"/>
        <v>0</v>
      </c>
      <c r="G86" s="118">
        <f t="shared" si="26"/>
        <v>0</v>
      </c>
      <c r="H86" s="118">
        <f t="shared" si="27"/>
        <v>9.7916666672972497E-2</v>
      </c>
      <c r="I86" s="124" t="s">
        <v>1249</v>
      </c>
      <c r="J86" s="11" t="s">
        <v>51</v>
      </c>
      <c r="K86" s="138" t="s">
        <v>1250</v>
      </c>
    </row>
    <row r="87" spans="1:11" ht="25.5" customHeight="1">
      <c r="A87" s="136" t="s">
        <v>584</v>
      </c>
      <c r="B87" s="11" t="s">
        <v>861</v>
      </c>
      <c r="C87" s="121">
        <v>43202.217361111114</v>
      </c>
      <c r="D87" s="121">
        <v>43206.629861111112</v>
      </c>
      <c r="E87" s="118">
        <f t="shared" si="24"/>
        <v>0</v>
      </c>
      <c r="F87" s="118">
        <f t="shared" si="25"/>
        <v>0</v>
      </c>
      <c r="G87" s="118">
        <f t="shared" si="26"/>
        <v>0</v>
      </c>
      <c r="H87" s="118">
        <f t="shared" si="27"/>
        <v>4.4124999999985448</v>
      </c>
      <c r="I87" s="124" t="s">
        <v>1251</v>
      </c>
      <c r="J87" s="11" t="s">
        <v>51</v>
      </c>
      <c r="K87" s="138" t="s">
        <v>1252</v>
      </c>
    </row>
    <row r="88" spans="1:11" ht="25.5" customHeight="1">
      <c r="A88" s="136" t="s">
        <v>584</v>
      </c>
      <c r="B88" s="11" t="s">
        <v>861</v>
      </c>
      <c r="C88" s="121">
        <v>43208.542361111111</v>
      </c>
      <c r="D88" s="121">
        <v>43221</v>
      </c>
      <c r="E88" s="118">
        <f t="shared" si="24"/>
        <v>0</v>
      </c>
      <c r="F88" s="118">
        <f t="shared" si="25"/>
        <v>0</v>
      </c>
      <c r="G88" s="118">
        <f t="shared" si="26"/>
        <v>0</v>
      </c>
      <c r="H88" s="118">
        <f t="shared" si="27"/>
        <v>12.457638888889051</v>
      </c>
      <c r="I88" s="124" t="s">
        <v>1253</v>
      </c>
      <c r="J88" s="11" t="s">
        <v>51</v>
      </c>
      <c r="K88" s="138" t="s">
        <v>1254</v>
      </c>
    </row>
    <row r="89" spans="1:11" ht="25.5" customHeight="1">
      <c r="A89" s="136" t="s">
        <v>1052</v>
      </c>
      <c r="B89" s="141" t="s">
        <v>1097</v>
      </c>
      <c r="C89" s="121">
        <v>43198.017361111109</v>
      </c>
      <c r="D89" s="121">
        <v>43198.15902777778</v>
      </c>
      <c r="E89" s="118">
        <f t="shared" si="24"/>
        <v>0</v>
      </c>
      <c r="F89" s="118">
        <f t="shared" si="25"/>
        <v>0.14166666667006211</v>
      </c>
      <c r="G89" s="118">
        <f t="shared" si="26"/>
        <v>0</v>
      </c>
      <c r="H89" s="118">
        <f t="shared" si="27"/>
        <v>0</v>
      </c>
      <c r="I89" s="122" t="s">
        <v>500</v>
      </c>
      <c r="J89" s="121" t="s">
        <v>470</v>
      </c>
      <c r="K89" s="11" t="s">
        <v>1248</v>
      </c>
    </row>
    <row r="90" spans="1:11" ht="25.5" customHeight="1">
      <c r="A90" s="136" t="s">
        <v>1052</v>
      </c>
      <c r="B90" s="139" t="s">
        <v>1097</v>
      </c>
      <c r="C90" s="121">
        <v>43206.575694444444</v>
      </c>
      <c r="D90" s="121">
        <v>43208.439583333333</v>
      </c>
      <c r="E90" s="118">
        <f t="shared" si="24"/>
        <v>0</v>
      </c>
      <c r="F90" s="118">
        <f t="shared" si="25"/>
        <v>1.8638888888890506</v>
      </c>
      <c r="G90" s="118">
        <f t="shared" si="26"/>
        <v>0</v>
      </c>
      <c r="H90" s="118">
        <f t="shared" si="27"/>
        <v>0</v>
      </c>
      <c r="I90" s="122" t="s">
        <v>500</v>
      </c>
      <c r="J90" s="121" t="s">
        <v>470</v>
      </c>
      <c r="K90" s="11" t="s">
        <v>1255</v>
      </c>
    </row>
    <row r="91" spans="1:11" ht="25.5" customHeight="1">
      <c r="A91" s="136" t="s">
        <v>76</v>
      </c>
      <c r="B91" s="11" t="s">
        <v>77</v>
      </c>
      <c r="C91" s="121">
        <v>43199.613888888889</v>
      </c>
      <c r="D91" s="121">
        <v>43200.55972222222</v>
      </c>
      <c r="E91" s="118">
        <f t="shared" si="24"/>
        <v>0</v>
      </c>
      <c r="F91" s="118">
        <f t="shared" si="25"/>
        <v>0</v>
      </c>
      <c r="G91" s="118">
        <f t="shared" si="26"/>
        <v>0</v>
      </c>
      <c r="H91" s="118">
        <f t="shared" si="27"/>
        <v>0.94583333333139308</v>
      </c>
      <c r="I91" s="124" t="s">
        <v>1256</v>
      </c>
      <c r="J91" s="11" t="s">
        <v>51</v>
      </c>
      <c r="K91" s="138" t="s">
        <v>1250</v>
      </c>
    </row>
    <row r="92" spans="1:11" ht="25.5" customHeight="1">
      <c r="A92" s="136" t="s">
        <v>76</v>
      </c>
      <c r="B92" s="11" t="s">
        <v>77</v>
      </c>
      <c r="C92" s="121">
        <v>43202.195833333331</v>
      </c>
      <c r="D92" s="121">
        <v>43202.970833333333</v>
      </c>
      <c r="E92" s="118">
        <f t="shared" si="24"/>
        <v>0</v>
      </c>
      <c r="F92" s="118">
        <f t="shared" si="25"/>
        <v>0</v>
      </c>
      <c r="G92" s="118">
        <f t="shared" si="26"/>
        <v>0</v>
      </c>
      <c r="H92" s="118">
        <f t="shared" si="27"/>
        <v>0.77500000000145519</v>
      </c>
      <c r="I92" s="124" t="s">
        <v>1251</v>
      </c>
      <c r="J92" s="11" t="s">
        <v>51</v>
      </c>
      <c r="K92" s="138" t="s">
        <v>1252</v>
      </c>
    </row>
    <row r="93" spans="1:11" ht="25.5" customHeight="1">
      <c r="A93" s="136" t="s">
        <v>80</v>
      </c>
      <c r="B93" s="11" t="s">
        <v>81</v>
      </c>
      <c r="C93" s="121">
        <v>43204.594444444447</v>
      </c>
      <c r="D93" s="121">
        <v>43204.61041666667</v>
      </c>
      <c r="E93" s="118">
        <f t="shared" si="24"/>
        <v>1.5972222223354038E-2</v>
      </c>
      <c r="F93" s="118">
        <f t="shared" si="25"/>
        <v>0</v>
      </c>
      <c r="G93" s="118">
        <f t="shared" si="26"/>
        <v>0</v>
      </c>
      <c r="H93" s="118">
        <f t="shared" si="27"/>
        <v>0</v>
      </c>
      <c r="I93" s="124" t="s">
        <v>1257</v>
      </c>
      <c r="J93" s="11" t="s">
        <v>1093</v>
      </c>
      <c r="K93" s="138" t="s">
        <v>1258</v>
      </c>
    </row>
    <row r="94" spans="1:11" ht="25.5" customHeight="1">
      <c r="A94" s="136" t="s">
        <v>94</v>
      </c>
      <c r="B94" s="11" t="s">
        <v>95</v>
      </c>
      <c r="C94" s="121">
        <v>43195.943749999999</v>
      </c>
      <c r="D94" s="121">
        <v>43195.966666666667</v>
      </c>
      <c r="E94" s="118">
        <f t="shared" si="24"/>
        <v>0</v>
      </c>
      <c r="F94" s="118">
        <f t="shared" si="25"/>
        <v>2.2916666668606922E-2</v>
      </c>
      <c r="G94" s="118">
        <f t="shared" si="26"/>
        <v>0</v>
      </c>
      <c r="H94" s="118">
        <f t="shared" si="27"/>
        <v>0</v>
      </c>
      <c r="I94" s="122" t="s">
        <v>500</v>
      </c>
      <c r="J94" s="121" t="s">
        <v>1120</v>
      </c>
      <c r="K94" s="11" t="s">
        <v>1259</v>
      </c>
    </row>
    <row r="95" spans="1:11" ht="25.5" customHeight="1">
      <c r="A95" s="136" t="s">
        <v>94</v>
      </c>
      <c r="B95" s="141" t="s">
        <v>95</v>
      </c>
      <c r="C95" s="121">
        <v>43198.45208333333</v>
      </c>
      <c r="D95" s="121">
        <v>43198.522916666669</v>
      </c>
      <c r="E95" s="118">
        <f t="shared" si="24"/>
        <v>0</v>
      </c>
      <c r="F95" s="118">
        <f t="shared" si="25"/>
        <v>7.0833333338669036E-2</v>
      </c>
      <c r="G95" s="118">
        <f t="shared" si="26"/>
        <v>0</v>
      </c>
      <c r="H95" s="118">
        <f t="shared" si="27"/>
        <v>0</v>
      </c>
      <c r="I95" s="122" t="s">
        <v>500</v>
      </c>
      <c r="J95" s="121" t="s">
        <v>1120</v>
      </c>
      <c r="K95" s="11" t="s">
        <v>1260</v>
      </c>
    </row>
    <row r="96" spans="1:11" ht="25.5" customHeight="1">
      <c r="A96" s="136" t="s">
        <v>96</v>
      </c>
      <c r="B96" s="11" t="s">
        <v>97</v>
      </c>
      <c r="C96" s="121">
        <v>43195.943749999999</v>
      </c>
      <c r="D96" s="121">
        <v>43195.981249999997</v>
      </c>
      <c r="E96" s="118">
        <f t="shared" si="24"/>
        <v>0</v>
      </c>
      <c r="F96" s="118">
        <f t="shared" si="25"/>
        <v>3.7499999998544808E-2</v>
      </c>
      <c r="G96" s="118">
        <f t="shared" si="26"/>
        <v>0</v>
      </c>
      <c r="H96" s="118">
        <f t="shared" si="27"/>
        <v>0</v>
      </c>
      <c r="I96" s="122" t="s">
        <v>500</v>
      </c>
      <c r="J96" s="121" t="s">
        <v>1120</v>
      </c>
      <c r="K96" s="11" t="s">
        <v>1259</v>
      </c>
    </row>
    <row r="97" spans="1:11" ht="25.5" customHeight="1">
      <c r="A97" s="136" t="s">
        <v>96</v>
      </c>
      <c r="B97" s="139" t="s">
        <v>97</v>
      </c>
      <c r="C97" s="121">
        <v>43198.45208333333</v>
      </c>
      <c r="D97" s="121">
        <v>43198.540972222225</v>
      </c>
      <c r="E97" s="118">
        <f t="shared" si="24"/>
        <v>0</v>
      </c>
      <c r="F97" s="118">
        <f t="shared" si="25"/>
        <v>8.8888888894871343E-2</v>
      </c>
      <c r="G97" s="118">
        <f t="shared" si="26"/>
        <v>0</v>
      </c>
      <c r="H97" s="118">
        <f t="shared" si="27"/>
        <v>0</v>
      </c>
      <c r="I97" s="122" t="s">
        <v>500</v>
      </c>
      <c r="J97" s="121" t="s">
        <v>1120</v>
      </c>
      <c r="K97" s="11" t="s">
        <v>1260</v>
      </c>
    </row>
    <row r="98" spans="1:11" ht="25.5" customHeight="1">
      <c r="A98" s="136" t="s">
        <v>98</v>
      </c>
      <c r="B98" s="11" t="s">
        <v>99</v>
      </c>
      <c r="C98" s="121">
        <v>43207.540277777778</v>
      </c>
      <c r="D98" s="121">
        <v>43207.573611111111</v>
      </c>
      <c r="E98" s="118">
        <f t="shared" si="24"/>
        <v>0</v>
      </c>
      <c r="F98" s="118">
        <f t="shared" si="25"/>
        <v>3.3333333332848269E-2</v>
      </c>
      <c r="G98" s="118">
        <f t="shared" si="26"/>
        <v>0</v>
      </c>
      <c r="H98" s="118">
        <f t="shared" si="27"/>
        <v>0</v>
      </c>
      <c r="I98" s="122" t="s">
        <v>500</v>
      </c>
      <c r="J98" s="121" t="s">
        <v>470</v>
      </c>
      <c r="K98" s="11" t="s">
        <v>1261</v>
      </c>
    </row>
    <row r="99" spans="1:11" ht="25.5" customHeight="1">
      <c r="A99" s="136" t="s">
        <v>98</v>
      </c>
      <c r="B99" s="11" t="s">
        <v>99</v>
      </c>
      <c r="C99" s="121">
        <v>43207.575694444444</v>
      </c>
      <c r="D99" s="121">
        <v>43207.967361111114</v>
      </c>
      <c r="E99" s="118">
        <f t="shared" si="24"/>
        <v>0</v>
      </c>
      <c r="F99" s="118">
        <f t="shared" si="25"/>
        <v>0.39166666667006211</v>
      </c>
      <c r="G99" s="118">
        <f t="shared" si="26"/>
        <v>0</v>
      </c>
      <c r="H99" s="118">
        <f t="shared" si="27"/>
        <v>0</v>
      </c>
      <c r="I99" s="122" t="s">
        <v>500</v>
      </c>
      <c r="J99" s="121" t="s">
        <v>470</v>
      </c>
      <c r="K99" s="11" t="s">
        <v>1262</v>
      </c>
    </row>
    <row r="100" spans="1:11" ht="25.5" customHeight="1">
      <c r="A100" s="136" t="s">
        <v>100</v>
      </c>
      <c r="B100" s="139" t="s">
        <v>101</v>
      </c>
      <c r="C100" s="121">
        <v>43206.48541666667</v>
      </c>
      <c r="D100" s="121">
        <v>43206.569444444445</v>
      </c>
      <c r="E100" s="118">
        <f t="shared" si="24"/>
        <v>8.4027777775190771E-2</v>
      </c>
      <c r="F100" s="118">
        <f t="shared" si="25"/>
        <v>0</v>
      </c>
      <c r="G100" s="118">
        <f t="shared" si="26"/>
        <v>0</v>
      </c>
      <c r="H100" s="118">
        <f t="shared" si="27"/>
        <v>0</v>
      </c>
      <c r="I100" s="124" t="s">
        <v>1263</v>
      </c>
      <c r="J100" s="11" t="s">
        <v>469</v>
      </c>
      <c r="K100" s="138" t="s">
        <v>1264</v>
      </c>
    </row>
    <row r="101" spans="1:11" ht="25.5" customHeight="1">
      <c r="A101" s="136" t="s">
        <v>100</v>
      </c>
      <c r="B101" s="139" t="s">
        <v>101</v>
      </c>
      <c r="C101" s="121">
        <v>43211.433333333334</v>
      </c>
      <c r="D101" s="121">
        <v>43211.542361111111</v>
      </c>
      <c r="E101" s="118">
        <f t="shared" si="24"/>
        <v>0</v>
      </c>
      <c r="F101" s="118">
        <f t="shared" si="25"/>
        <v>0</v>
      </c>
      <c r="G101" s="118">
        <f t="shared" si="26"/>
        <v>0</v>
      </c>
      <c r="H101" s="118">
        <f t="shared" si="27"/>
        <v>0.10902777777664596</v>
      </c>
      <c r="I101" s="124" t="s">
        <v>1265</v>
      </c>
      <c r="J101" s="11" t="s">
        <v>1108</v>
      </c>
      <c r="K101" s="138" t="s">
        <v>1266</v>
      </c>
    </row>
    <row r="102" spans="1:11" ht="25.5" customHeight="1">
      <c r="A102" s="136" t="s">
        <v>436</v>
      </c>
      <c r="B102" s="11" t="s">
        <v>547</v>
      </c>
      <c r="C102" s="121">
        <v>43207.571527777778</v>
      </c>
      <c r="D102" s="121">
        <v>43207.759027777778</v>
      </c>
      <c r="E102" s="118">
        <f t="shared" si="24"/>
        <v>0.1875</v>
      </c>
      <c r="F102" s="118">
        <f t="shared" si="25"/>
        <v>0</v>
      </c>
      <c r="G102" s="118">
        <f t="shared" si="26"/>
        <v>0</v>
      </c>
      <c r="H102" s="118">
        <f t="shared" si="27"/>
        <v>0</v>
      </c>
      <c r="I102" s="123"/>
      <c r="J102" s="121" t="s">
        <v>1115</v>
      </c>
      <c r="K102" s="11" t="s">
        <v>1267</v>
      </c>
    </row>
    <row r="103" spans="1:11" ht="25.5" customHeight="1">
      <c r="A103" s="136" t="s">
        <v>436</v>
      </c>
      <c r="B103" s="11" t="s">
        <v>547</v>
      </c>
      <c r="C103" s="121">
        <v>43208.506249999999</v>
      </c>
      <c r="D103" s="121">
        <v>43208.665277777778</v>
      </c>
      <c r="E103" s="118">
        <f t="shared" si="24"/>
        <v>0.15902777777955635</v>
      </c>
      <c r="F103" s="118">
        <f t="shared" si="25"/>
        <v>0</v>
      </c>
      <c r="G103" s="118">
        <f t="shared" si="26"/>
        <v>0</v>
      </c>
      <c r="H103" s="118">
        <f t="shared" si="27"/>
        <v>0</v>
      </c>
      <c r="I103" s="122"/>
      <c r="J103" s="121" t="s">
        <v>1115</v>
      </c>
      <c r="K103" s="11" t="s">
        <v>1268</v>
      </c>
    </row>
    <row r="104" spans="1:11" ht="25.5" customHeight="1">
      <c r="A104" s="136" t="e">
        <v>#N/A</v>
      </c>
      <c r="B104" s="11" t="s">
        <v>1269</v>
      </c>
      <c r="C104" s="121">
        <v>43215.54791666667</v>
      </c>
      <c r="D104" s="121">
        <v>43215.561111111114</v>
      </c>
      <c r="E104" s="118">
        <f t="shared" si="24"/>
        <v>1.3194444443797693E-2</v>
      </c>
      <c r="F104" s="118">
        <f t="shared" si="25"/>
        <v>0</v>
      </c>
      <c r="G104" s="118">
        <f t="shared" si="26"/>
        <v>0</v>
      </c>
      <c r="H104" s="118">
        <f t="shared" si="27"/>
        <v>0</v>
      </c>
      <c r="I104" s="122" t="s">
        <v>1270</v>
      </c>
      <c r="J104" s="121" t="s">
        <v>1115</v>
      </c>
      <c r="K104" s="11" t="s">
        <v>1271</v>
      </c>
    </row>
    <row r="105" spans="1:11" ht="25.5" customHeight="1">
      <c r="A105" s="136" t="s">
        <v>106</v>
      </c>
      <c r="B105" s="11" t="s">
        <v>1106</v>
      </c>
      <c r="C105" s="121">
        <v>43191.307638888888</v>
      </c>
      <c r="D105" s="121">
        <v>43192.409722222219</v>
      </c>
      <c r="E105" s="118">
        <f t="shared" ref="E105:E115" si="28">IF(OR(D105="***",D105=""),0,IF(RIGHT(J105)="T",(+D105-C105),0))</f>
        <v>0</v>
      </c>
      <c r="F105" s="118">
        <f t="shared" ref="F105:F115" si="29">IF(OR(D105="***",D105=""),0,IF(RIGHT(J105)="U",(+D105-C105),0))</f>
        <v>0</v>
      </c>
      <c r="G105" s="118">
        <f t="shared" ref="G105:G115" si="30">IF(OR(D105="***",D105=""),0,IF(RIGHT(J105)="C",(+D105-C105),0))</f>
        <v>0</v>
      </c>
      <c r="H105" s="118">
        <f t="shared" ref="H105:H115" si="31">IF(OR(D105="***",D105=""),0,IF(RIGHT(J105)="D",(+D105-C105),0))</f>
        <v>1.1020833333313931</v>
      </c>
      <c r="I105" s="124" t="s">
        <v>1119</v>
      </c>
      <c r="J105" s="11" t="s">
        <v>51</v>
      </c>
      <c r="K105" s="138" t="s">
        <v>1272</v>
      </c>
    </row>
    <row r="106" spans="1:11" ht="25.5" customHeight="1">
      <c r="A106" s="136" t="s">
        <v>106</v>
      </c>
      <c r="B106" s="139" t="s">
        <v>1106</v>
      </c>
      <c r="C106" s="121">
        <v>43196.745833333334</v>
      </c>
      <c r="D106" s="121">
        <v>43198.405555555553</v>
      </c>
      <c r="E106" s="118">
        <f t="shared" si="28"/>
        <v>0</v>
      </c>
      <c r="F106" s="118">
        <f t="shared" si="29"/>
        <v>0</v>
      </c>
      <c r="G106" s="118">
        <f t="shared" si="30"/>
        <v>0</v>
      </c>
      <c r="H106" s="118">
        <f t="shared" si="31"/>
        <v>1.6597222222189885</v>
      </c>
      <c r="I106" s="124" t="s">
        <v>1273</v>
      </c>
      <c r="J106" s="11" t="s">
        <v>51</v>
      </c>
      <c r="K106" s="138" t="s">
        <v>1274</v>
      </c>
    </row>
    <row r="107" spans="1:11" ht="25.5" customHeight="1">
      <c r="A107" s="136" t="s">
        <v>106</v>
      </c>
      <c r="B107" s="139" t="s">
        <v>1106</v>
      </c>
      <c r="C107" s="121">
        <v>43199.304166666669</v>
      </c>
      <c r="D107" s="121">
        <v>43200.873611111114</v>
      </c>
      <c r="E107" s="118">
        <f t="shared" si="28"/>
        <v>0</v>
      </c>
      <c r="F107" s="118">
        <f t="shared" si="29"/>
        <v>0</v>
      </c>
      <c r="G107" s="118">
        <f t="shared" si="30"/>
        <v>0</v>
      </c>
      <c r="H107" s="118">
        <f t="shared" si="31"/>
        <v>1.5694444444452529</v>
      </c>
      <c r="I107" s="124" t="s">
        <v>1275</v>
      </c>
      <c r="J107" s="11" t="s">
        <v>51</v>
      </c>
      <c r="K107" s="138" t="s">
        <v>1274</v>
      </c>
    </row>
    <row r="108" spans="1:11" ht="25.5" customHeight="1">
      <c r="A108" s="136" t="s">
        <v>106</v>
      </c>
      <c r="B108" s="139" t="s">
        <v>1106</v>
      </c>
      <c r="C108" s="121">
        <v>43201.277083333334</v>
      </c>
      <c r="D108" s="121">
        <v>43201.640277777777</v>
      </c>
      <c r="E108" s="118">
        <f t="shared" si="28"/>
        <v>0.3631944444423425</v>
      </c>
      <c r="F108" s="118">
        <f t="shared" si="29"/>
        <v>0</v>
      </c>
      <c r="G108" s="118">
        <f t="shared" si="30"/>
        <v>0</v>
      </c>
      <c r="H108" s="118">
        <f t="shared" si="31"/>
        <v>0</v>
      </c>
      <c r="I108" s="122" t="s">
        <v>500</v>
      </c>
      <c r="J108" s="121" t="s">
        <v>1115</v>
      </c>
      <c r="K108" s="11" t="s">
        <v>1276</v>
      </c>
    </row>
    <row r="109" spans="1:11" ht="25.5" customHeight="1">
      <c r="A109" s="136" t="s">
        <v>106</v>
      </c>
      <c r="B109" s="11" t="s">
        <v>1106</v>
      </c>
      <c r="C109" s="121">
        <v>43202.150694444441</v>
      </c>
      <c r="D109" s="121">
        <v>43207.472916666666</v>
      </c>
      <c r="E109" s="118">
        <f t="shared" si="28"/>
        <v>0</v>
      </c>
      <c r="F109" s="118">
        <f t="shared" si="29"/>
        <v>0</v>
      </c>
      <c r="G109" s="118">
        <f t="shared" si="30"/>
        <v>0</v>
      </c>
      <c r="H109" s="118">
        <f t="shared" si="31"/>
        <v>5.3222222222248092</v>
      </c>
      <c r="I109" s="124" t="s">
        <v>1277</v>
      </c>
      <c r="J109" s="11" t="s">
        <v>51</v>
      </c>
      <c r="K109" s="138" t="s">
        <v>1278</v>
      </c>
    </row>
    <row r="110" spans="1:11" ht="25.5" customHeight="1">
      <c r="A110" s="136" t="s">
        <v>106</v>
      </c>
      <c r="B110" s="11" t="s">
        <v>1106</v>
      </c>
      <c r="C110" s="121">
        <v>43208.552777777775</v>
      </c>
      <c r="D110" s="121">
        <v>43209.363888888889</v>
      </c>
      <c r="E110" s="118">
        <f t="shared" si="28"/>
        <v>0</v>
      </c>
      <c r="F110" s="118">
        <f t="shared" si="29"/>
        <v>0</v>
      </c>
      <c r="G110" s="118">
        <f t="shared" si="30"/>
        <v>0</v>
      </c>
      <c r="H110" s="118">
        <f t="shared" si="31"/>
        <v>0.81111111111385981</v>
      </c>
      <c r="I110" s="124" t="s">
        <v>1230</v>
      </c>
      <c r="J110" s="11" t="s">
        <v>51</v>
      </c>
      <c r="K110" s="138" t="s">
        <v>1278</v>
      </c>
    </row>
    <row r="111" spans="1:11" ht="25.5" customHeight="1">
      <c r="A111" s="136" t="s">
        <v>106</v>
      </c>
      <c r="B111" s="11" t="s">
        <v>1106</v>
      </c>
      <c r="C111" s="121">
        <v>43210.538194444445</v>
      </c>
      <c r="D111" s="121">
        <v>43210.769444444442</v>
      </c>
      <c r="E111" s="118">
        <f t="shared" si="28"/>
        <v>0</v>
      </c>
      <c r="F111" s="118">
        <f t="shared" si="29"/>
        <v>0</v>
      </c>
      <c r="G111" s="118">
        <f t="shared" si="30"/>
        <v>0</v>
      </c>
      <c r="H111" s="118">
        <f t="shared" si="31"/>
        <v>0.23124999999708962</v>
      </c>
      <c r="I111" s="124" t="s">
        <v>1279</v>
      </c>
      <c r="J111" s="11" t="s">
        <v>51</v>
      </c>
      <c r="K111" s="138" t="s">
        <v>1274</v>
      </c>
    </row>
    <row r="112" spans="1:11" ht="25.5" customHeight="1">
      <c r="A112" s="136" t="s">
        <v>106</v>
      </c>
      <c r="B112" s="11" t="s">
        <v>1106</v>
      </c>
      <c r="C112" s="121">
        <v>43212.55</v>
      </c>
      <c r="D112" s="121">
        <v>43212.905555555553</v>
      </c>
      <c r="E112" s="118">
        <f t="shared" si="28"/>
        <v>0</v>
      </c>
      <c r="F112" s="118">
        <f t="shared" si="29"/>
        <v>0</v>
      </c>
      <c r="G112" s="118">
        <f t="shared" si="30"/>
        <v>0</v>
      </c>
      <c r="H112" s="118">
        <f t="shared" si="31"/>
        <v>0.35555555555038154</v>
      </c>
      <c r="I112" s="124" t="s">
        <v>1280</v>
      </c>
      <c r="J112" s="11" t="s">
        <v>51</v>
      </c>
      <c r="K112" s="138" t="s">
        <v>1281</v>
      </c>
    </row>
    <row r="113" spans="1:11" ht="25.5" customHeight="1">
      <c r="A113" s="136" t="s">
        <v>106</v>
      </c>
      <c r="B113" s="11" t="s">
        <v>1106</v>
      </c>
      <c r="C113" s="121">
        <v>43214.298611111109</v>
      </c>
      <c r="D113" s="121">
        <v>43214.45416666667</v>
      </c>
      <c r="E113" s="118">
        <f t="shared" si="28"/>
        <v>0</v>
      </c>
      <c r="F113" s="118">
        <f t="shared" si="29"/>
        <v>0</v>
      </c>
      <c r="G113" s="118">
        <f t="shared" si="30"/>
        <v>0</v>
      </c>
      <c r="H113" s="118">
        <f t="shared" si="31"/>
        <v>0.15555555556056788</v>
      </c>
      <c r="I113" s="125" t="s">
        <v>1282</v>
      </c>
      <c r="J113" s="11" t="s">
        <v>51</v>
      </c>
      <c r="K113" s="138" t="s">
        <v>1283</v>
      </c>
    </row>
    <row r="114" spans="1:11" ht="25.5" customHeight="1">
      <c r="A114" s="136" t="s">
        <v>106</v>
      </c>
      <c r="B114" s="11" t="s">
        <v>1106</v>
      </c>
      <c r="C114" s="121">
        <v>43218.293749999997</v>
      </c>
      <c r="D114" s="121">
        <v>43218.696527777778</v>
      </c>
      <c r="E114" s="118">
        <f t="shared" si="28"/>
        <v>0</v>
      </c>
      <c r="F114" s="118">
        <f t="shared" si="29"/>
        <v>0</v>
      </c>
      <c r="G114" s="118">
        <f t="shared" si="30"/>
        <v>0</v>
      </c>
      <c r="H114" s="118">
        <f t="shared" si="31"/>
        <v>0.40277777778101154</v>
      </c>
      <c r="I114" s="124" t="s">
        <v>1284</v>
      </c>
      <c r="J114" s="11" t="s">
        <v>51</v>
      </c>
      <c r="K114" s="138" t="s">
        <v>1278</v>
      </c>
    </row>
    <row r="115" spans="1:11" ht="25.5" customHeight="1">
      <c r="A115" s="136" t="s">
        <v>106</v>
      </c>
      <c r="B115" s="139" t="s">
        <v>1106</v>
      </c>
      <c r="C115" s="121">
        <v>43219.743750000001</v>
      </c>
      <c r="D115" s="121">
        <v>43221.040277777778</v>
      </c>
      <c r="E115" s="118">
        <f t="shared" si="28"/>
        <v>0</v>
      </c>
      <c r="F115" s="118">
        <f t="shared" si="29"/>
        <v>0</v>
      </c>
      <c r="G115" s="118">
        <f t="shared" si="30"/>
        <v>0</v>
      </c>
      <c r="H115" s="118">
        <f t="shared" si="31"/>
        <v>1.296527777776646</v>
      </c>
      <c r="I115" s="124" t="s">
        <v>1285</v>
      </c>
      <c r="J115" s="11" t="s">
        <v>51</v>
      </c>
      <c r="K115" s="138" t="s">
        <v>1286</v>
      </c>
    </row>
    <row r="116" spans="1:11" ht="25.5" customHeight="1">
      <c r="A116" s="136" t="s">
        <v>110</v>
      </c>
      <c r="B116" s="139" t="s">
        <v>508</v>
      </c>
      <c r="C116" s="121">
        <v>43196.745833333334</v>
      </c>
      <c r="D116" s="121">
        <v>43198.800694444442</v>
      </c>
      <c r="E116" s="118">
        <f>IF(OR(D116="***",D116=""),0,IF(RIGHT(J116)="T",(+D116-C116),0))</f>
        <v>0</v>
      </c>
      <c r="F116" s="118">
        <f>IF(OR(D116="***",D116=""),0,IF(RIGHT(J116)="U",(+D116-C116),0))</f>
        <v>0</v>
      </c>
      <c r="G116" s="118">
        <f>IF(OR(D116="***",D116=""),0,IF(RIGHT(J116)="C",(+D116-C116),0))</f>
        <v>0</v>
      </c>
      <c r="H116" s="118">
        <f>IF(OR(D116="***",D116=""),0,IF(RIGHT(J116)="D",(+D116-C116),0))</f>
        <v>2.054861111108039</v>
      </c>
      <c r="I116" s="124" t="s">
        <v>1273</v>
      </c>
      <c r="J116" s="11" t="s">
        <v>51</v>
      </c>
      <c r="K116" s="138" t="s">
        <v>1274</v>
      </c>
    </row>
    <row r="117" spans="1:11" ht="25.5" customHeight="1">
      <c r="A117" s="136" t="s">
        <v>110</v>
      </c>
      <c r="B117" s="11" t="s">
        <v>508</v>
      </c>
      <c r="C117" s="121">
        <v>43199.304861111108</v>
      </c>
      <c r="D117" s="121">
        <v>43200.865277777775</v>
      </c>
      <c r="E117" s="118">
        <f>IF(OR(D117="***",D117=""),0,IF(RIGHT(J117)="T",(+D117-C117),0))</f>
        <v>0</v>
      </c>
      <c r="F117" s="118">
        <f>IF(OR(D117="***",D117=""),0,IF(RIGHT(J117)="U",(+D117-C117),0))</f>
        <v>0</v>
      </c>
      <c r="G117" s="118">
        <f>IF(OR(D117="***",D117=""),0,IF(RIGHT(J117)="C",(+D117-C117),0))</f>
        <v>0</v>
      </c>
      <c r="H117" s="118">
        <f>IF(OR(D117="***",D117=""),0,IF(RIGHT(J117)="D",(+D117-C117),0))</f>
        <v>1.5604166666671517</v>
      </c>
      <c r="I117" s="124" t="s">
        <v>1275</v>
      </c>
      <c r="J117" s="11" t="s">
        <v>51</v>
      </c>
      <c r="K117" s="138" t="s">
        <v>1274</v>
      </c>
    </row>
    <row r="118" spans="1:11" ht="25.5" customHeight="1">
      <c r="A118" s="136" t="s">
        <v>110</v>
      </c>
      <c r="B118" s="11" t="s">
        <v>508</v>
      </c>
      <c r="C118" s="121">
        <v>43210.538194444445</v>
      </c>
      <c r="D118" s="121">
        <v>43210.768750000003</v>
      </c>
      <c r="E118" s="118">
        <f>IF(OR(D118="***",D118=""),0,IF(RIGHT(J118)="T",(+D118-C118),0))</f>
        <v>0</v>
      </c>
      <c r="F118" s="118">
        <f>IF(OR(D118="***",D118=""),0,IF(RIGHT(J118)="U",(+D118-C118),0))</f>
        <v>0</v>
      </c>
      <c r="G118" s="118">
        <f>IF(OR(D118="***",D118=""),0,IF(RIGHT(J118)="C",(+D118-C118),0))</f>
        <v>0</v>
      </c>
      <c r="H118" s="118">
        <f>IF(OR(D118="***",D118=""),0,IF(RIGHT(J118)="D",(+D118-C118),0))</f>
        <v>0.2305555555576575</v>
      </c>
      <c r="I118" s="124" t="s">
        <v>1279</v>
      </c>
      <c r="J118" s="11" t="s">
        <v>51</v>
      </c>
      <c r="K118" s="138" t="s">
        <v>1274</v>
      </c>
    </row>
    <row r="119" spans="1:11" ht="25.5" customHeight="1">
      <c r="A119" s="136" t="s">
        <v>112</v>
      </c>
      <c r="B119" s="11" t="s">
        <v>113</v>
      </c>
      <c r="C119" s="121">
        <v>43191.305555555555</v>
      </c>
      <c r="D119" s="121">
        <v>43192.412499999999</v>
      </c>
      <c r="E119" s="118">
        <f t="shared" ref="E119:E126" si="32">IF(OR(D119="***",D119=""),0,IF(RIGHT(J119)="T",(+D119-C119),0))</f>
        <v>0</v>
      </c>
      <c r="F119" s="118">
        <f t="shared" ref="F119:F126" si="33">IF(OR(D119="***",D119=""),0,IF(RIGHT(J119)="U",(+D119-C119),0))</f>
        <v>0</v>
      </c>
      <c r="G119" s="118">
        <f t="shared" ref="G119:G126" si="34">IF(OR(D119="***",D119=""),0,IF(RIGHT(J119)="C",(+D119-C119),0))</f>
        <v>0</v>
      </c>
      <c r="H119" s="118">
        <f t="shared" ref="H119:H126" si="35">IF(OR(D119="***",D119=""),0,IF(RIGHT(J119)="D",(+D119-C119),0))</f>
        <v>1.1069444444437977</v>
      </c>
      <c r="I119" s="124" t="s">
        <v>1119</v>
      </c>
      <c r="J119" s="11" t="s">
        <v>51</v>
      </c>
      <c r="K119" s="138" t="s">
        <v>1272</v>
      </c>
    </row>
    <row r="120" spans="1:11" ht="25.5" customHeight="1">
      <c r="A120" s="136" t="s">
        <v>112</v>
      </c>
      <c r="B120" s="11" t="s">
        <v>113</v>
      </c>
      <c r="C120" s="121">
        <v>43201.3</v>
      </c>
      <c r="D120" s="121">
        <v>43201.830555555556</v>
      </c>
      <c r="E120" s="118">
        <f t="shared" si="32"/>
        <v>0</v>
      </c>
      <c r="F120" s="118">
        <f t="shared" si="33"/>
        <v>0</v>
      </c>
      <c r="G120" s="118">
        <f t="shared" si="34"/>
        <v>0</v>
      </c>
      <c r="H120" s="118">
        <f t="shared" si="35"/>
        <v>0.53055555555329192</v>
      </c>
      <c r="I120" s="125" t="s">
        <v>1287</v>
      </c>
      <c r="J120" s="11" t="s">
        <v>51</v>
      </c>
      <c r="K120" s="138" t="s">
        <v>1288</v>
      </c>
    </row>
    <row r="121" spans="1:11" ht="25.5" customHeight="1">
      <c r="A121" s="136" t="s">
        <v>112</v>
      </c>
      <c r="B121" s="11" t="s">
        <v>113</v>
      </c>
      <c r="C121" s="121">
        <v>43201.899305555555</v>
      </c>
      <c r="D121" s="121">
        <v>43207.466666666667</v>
      </c>
      <c r="E121" s="118">
        <f t="shared" si="32"/>
        <v>0</v>
      </c>
      <c r="F121" s="118">
        <f t="shared" si="33"/>
        <v>0</v>
      </c>
      <c r="G121" s="118">
        <f t="shared" si="34"/>
        <v>0</v>
      </c>
      <c r="H121" s="118">
        <f t="shared" si="35"/>
        <v>5.5673611111124046</v>
      </c>
      <c r="I121" s="125" t="s">
        <v>1289</v>
      </c>
      <c r="J121" s="11" t="s">
        <v>51</v>
      </c>
      <c r="K121" s="138" t="s">
        <v>1290</v>
      </c>
    </row>
    <row r="122" spans="1:11" ht="25.5" customHeight="1">
      <c r="A122" s="136" t="s">
        <v>112</v>
      </c>
      <c r="B122" s="11" t="s">
        <v>113</v>
      </c>
      <c r="C122" s="121">
        <v>43208.558333333334</v>
      </c>
      <c r="D122" s="121">
        <v>43209.363194444442</v>
      </c>
      <c r="E122" s="118">
        <f t="shared" si="32"/>
        <v>0</v>
      </c>
      <c r="F122" s="118">
        <f t="shared" si="33"/>
        <v>0</v>
      </c>
      <c r="G122" s="118">
        <f t="shared" si="34"/>
        <v>0</v>
      </c>
      <c r="H122" s="118">
        <f t="shared" si="35"/>
        <v>0.80486111110803904</v>
      </c>
      <c r="I122" s="124" t="s">
        <v>1230</v>
      </c>
      <c r="J122" s="11" t="s">
        <v>51</v>
      </c>
      <c r="K122" s="138" t="s">
        <v>1278</v>
      </c>
    </row>
    <row r="123" spans="1:11" ht="25.5" customHeight="1">
      <c r="A123" s="136" t="s">
        <v>112</v>
      </c>
      <c r="B123" s="139" t="s">
        <v>113</v>
      </c>
      <c r="C123" s="121">
        <v>43212.55</v>
      </c>
      <c r="D123" s="121">
        <v>43212.884722222225</v>
      </c>
      <c r="E123" s="118">
        <f t="shared" si="32"/>
        <v>0</v>
      </c>
      <c r="F123" s="118">
        <f t="shared" si="33"/>
        <v>0</v>
      </c>
      <c r="G123" s="118">
        <f t="shared" si="34"/>
        <v>0</v>
      </c>
      <c r="H123" s="118">
        <f t="shared" si="35"/>
        <v>0.33472222222189885</v>
      </c>
      <c r="I123" s="124" t="s">
        <v>1280</v>
      </c>
      <c r="J123" s="11" t="s">
        <v>51</v>
      </c>
      <c r="K123" s="138" t="s">
        <v>1281</v>
      </c>
    </row>
    <row r="124" spans="1:11" ht="25.5" customHeight="1">
      <c r="A124" s="136" t="s">
        <v>112</v>
      </c>
      <c r="B124" s="139" t="s">
        <v>113</v>
      </c>
      <c r="C124" s="121">
        <v>43214.29791666667</v>
      </c>
      <c r="D124" s="121">
        <v>43214.453472222223</v>
      </c>
      <c r="E124" s="118">
        <f t="shared" si="32"/>
        <v>0</v>
      </c>
      <c r="F124" s="118">
        <f t="shared" si="33"/>
        <v>0</v>
      </c>
      <c r="G124" s="118">
        <f t="shared" si="34"/>
        <v>0</v>
      </c>
      <c r="H124" s="118">
        <f t="shared" si="35"/>
        <v>0.15555555555329192</v>
      </c>
      <c r="I124" s="124" t="s">
        <v>1282</v>
      </c>
      <c r="J124" s="11" t="s">
        <v>51</v>
      </c>
      <c r="K124" s="138" t="s">
        <v>1283</v>
      </c>
    </row>
    <row r="125" spans="1:11" ht="25.5" customHeight="1">
      <c r="A125" s="136" t="s">
        <v>112</v>
      </c>
      <c r="B125" s="11" t="s">
        <v>113</v>
      </c>
      <c r="C125" s="121">
        <v>43218.293055555558</v>
      </c>
      <c r="D125" s="121">
        <v>43218.681250000001</v>
      </c>
      <c r="E125" s="118">
        <f t="shared" si="32"/>
        <v>0</v>
      </c>
      <c r="F125" s="118">
        <f t="shared" si="33"/>
        <v>0</v>
      </c>
      <c r="G125" s="118">
        <f t="shared" si="34"/>
        <v>0</v>
      </c>
      <c r="H125" s="118">
        <f t="shared" si="35"/>
        <v>0.38819444444379769</v>
      </c>
      <c r="I125" s="124" t="s">
        <v>1284</v>
      </c>
      <c r="J125" s="11" t="s">
        <v>51</v>
      </c>
      <c r="K125" s="138" t="s">
        <v>1278</v>
      </c>
    </row>
    <row r="126" spans="1:11" ht="25.5" customHeight="1">
      <c r="A126" s="136" t="s">
        <v>112</v>
      </c>
      <c r="B126" s="11" t="s">
        <v>113</v>
      </c>
      <c r="C126" s="121">
        <v>43219.743750000001</v>
      </c>
      <c r="D126" s="121">
        <v>43221.03125</v>
      </c>
      <c r="E126" s="118">
        <f t="shared" si="32"/>
        <v>0</v>
      </c>
      <c r="F126" s="118">
        <f t="shared" si="33"/>
        <v>0</v>
      </c>
      <c r="G126" s="118">
        <f t="shared" si="34"/>
        <v>0</v>
      </c>
      <c r="H126" s="118">
        <f t="shared" si="35"/>
        <v>1.2874999999985448</v>
      </c>
      <c r="I126" s="124" t="s">
        <v>1285</v>
      </c>
      <c r="J126" s="11" t="s">
        <v>51</v>
      </c>
      <c r="K126" s="138" t="s">
        <v>1286</v>
      </c>
    </row>
    <row r="127" spans="1:11" ht="25.5" customHeight="1">
      <c r="A127" s="136" t="s">
        <v>583</v>
      </c>
      <c r="B127" s="139" t="s">
        <v>498</v>
      </c>
      <c r="C127" s="121">
        <v>43208.416666666664</v>
      </c>
      <c r="D127" s="121">
        <v>43208.740277777775</v>
      </c>
      <c r="E127" s="118">
        <f t="shared" ref="E127:E153" si="36">IF(OR(D127="***",D127=""),0,IF(RIGHT(J127)="T",(+D127-C127),0))</f>
        <v>0.32361111111094942</v>
      </c>
      <c r="F127" s="118">
        <f t="shared" ref="F127:F153" si="37">IF(OR(D127="***",D127=""),0,IF(RIGHT(J127)="U",(+D127-C127),0))</f>
        <v>0</v>
      </c>
      <c r="G127" s="118">
        <f t="shared" ref="G127:G153" si="38">IF(OR(D127="***",D127=""),0,IF(RIGHT(J127)="C",(+D127-C127),0))</f>
        <v>0</v>
      </c>
      <c r="H127" s="118">
        <f t="shared" ref="H127:H153" si="39">IF(OR(D127="***",D127=""),0,IF(RIGHT(J127)="D",(+D127-C127),0))</f>
        <v>0</v>
      </c>
      <c r="I127" s="124" t="s">
        <v>1291</v>
      </c>
      <c r="J127" s="11" t="s">
        <v>469</v>
      </c>
      <c r="K127" s="138" t="s">
        <v>1114</v>
      </c>
    </row>
    <row r="128" spans="1:11" ht="25.5" customHeight="1">
      <c r="A128" s="136" t="s">
        <v>118</v>
      </c>
      <c r="B128" s="139" t="s">
        <v>119</v>
      </c>
      <c r="C128" s="121">
        <v>43203.465277777781</v>
      </c>
      <c r="D128" s="121">
        <v>43203.481249999997</v>
      </c>
      <c r="E128" s="118">
        <f t="shared" si="36"/>
        <v>1.597222221607808E-2</v>
      </c>
      <c r="F128" s="118">
        <f t="shared" si="37"/>
        <v>0</v>
      </c>
      <c r="G128" s="118">
        <f t="shared" si="38"/>
        <v>0</v>
      </c>
      <c r="H128" s="118">
        <f t="shared" si="39"/>
        <v>0</v>
      </c>
      <c r="I128" s="124" t="s">
        <v>1292</v>
      </c>
      <c r="J128" s="11" t="s">
        <v>1093</v>
      </c>
      <c r="K128" s="138" t="s">
        <v>1293</v>
      </c>
    </row>
    <row r="129" spans="1:11" ht="25.5" customHeight="1">
      <c r="A129" s="136" t="s">
        <v>120</v>
      </c>
      <c r="B129" s="139" t="s">
        <v>121</v>
      </c>
      <c r="C129" s="121">
        <v>43204.527777777781</v>
      </c>
      <c r="D129" s="121">
        <v>43204.855555555558</v>
      </c>
      <c r="E129" s="118">
        <f t="shared" si="36"/>
        <v>0.32777777777664596</v>
      </c>
      <c r="F129" s="118">
        <f t="shared" si="37"/>
        <v>0</v>
      </c>
      <c r="G129" s="118">
        <f t="shared" si="38"/>
        <v>0</v>
      </c>
      <c r="H129" s="118">
        <f t="shared" si="39"/>
        <v>0</v>
      </c>
      <c r="I129" s="122" t="s">
        <v>500</v>
      </c>
      <c r="J129" s="121" t="s">
        <v>1115</v>
      </c>
      <c r="K129" s="11" t="s">
        <v>1294</v>
      </c>
    </row>
    <row r="130" spans="1:11" ht="25.5" customHeight="1">
      <c r="A130" s="136" t="s">
        <v>124</v>
      </c>
      <c r="B130" s="11" t="s">
        <v>125</v>
      </c>
      <c r="C130" s="121">
        <v>43196.767361111109</v>
      </c>
      <c r="D130" s="121">
        <v>43196.925694444442</v>
      </c>
      <c r="E130" s="118">
        <f t="shared" si="36"/>
        <v>0</v>
      </c>
      <c r="F130" s="118">
        <f t="shared" si="37"/>
        <v>0</v>
      </c>
      <c r="G130" s="118">
        <f t="shared" si="38"/>
        <v>0.15833333333284827</v>
      </c>
      <c r="H130" s="118">
        <f t="shared" si="39"/>
        <v>0</v>
      </c>
      <c r="I130" s="122" t="s">
        <v>500</v>
      </c>
      <c r="J130" s="121" t="s">
        <v>1138</v>
      </c>
      <c r="K130" s="11" t="s">
        <v>1295</v>
      </c>
    </row>
    <row r="131" spans="1:11" ht="25.5" customHeight="1">
      <c r="A131" s="136" t="s">
        <v>124</v>
      </c>
      <c r="B131" s="139" t="s">
        <v>125</v>
      </c>
      <c r="C131" s="121">
        <v>43203.104166666664</v>
      </c>
      <c r="D131" s="121">
        <v>43203.104166666664</v>
      </c>
      <c r="E131" s="118">
        <f t="shared" si="36"/>
        <v>0</v>
      </c>
      <c r="F131" s="118">
        <f t="shared" si="37"/>
        <v>0</v>
      </c>
      <c r="G131" s="118">
        <f t="shared" si="38"/>
        <v>0</v>
      </c>
      <c r="H131" s="118">
        <f t="shared" si="39"/>
        <v>0</v>
      </c>
      <c r="I131" s="122" t="s">
        <v>500</v>
      </c>
      <c r="J131" s="121" t="s">
        <v>482</v>
      </c>
      <c r="K131" s="11" t="s">
        <v>1296</v>
      </c>
    </row>
    <row r="132" spans="1:11" ht="25.5" customHeight="1">
      <c r="A132" s="136" t="s">
        <v>124</v>
      </c>
      <c r="B132" s="139" t="s">
        <v>125</v>
      </c>
      <c r="C132" s="121">
        <v>43205.302777777775</v>
      </c>
      <c r="D132" s="121">
        <v>43214.853472222225</v>
      </c>
      <c r="E132" s="118">
        <f t="shared" si="36"/>
        <v>0</v>
      </c>
      <c r="F132" s="118">
        <f t="shared" si="37"/>
        <v>0</v>
      </c>
      <c r="G132" s="118">
        <f t="shared" si="38"/>
        <v>0</v>
      </c>
      <c r="H132" s="118">
        <f t="shared" si="39"/>
        <v>9.5506944444496185</v>
      </c>
      <c r="I132" s="124" t="s">
        <v>1128</v>
      </c>
      <c r="J132" s="11" t="s">
        <v>467</v>
      </c>
      <c r="K132" s="138" t="s">
        <v>1297</v>
      </c>
    </row>
    <row r="133" spans="1:11" ht="25.5" customHeight="1">
      <c r="A133" s="136" t="s">
        <v>124</v>
      </c>
      <c r="B133" s="11" t="s">
        <v>125</v>
      </c>
      <c r="C133" s="121">
        <v>43215.486111111109</v>
      </c>
      <c r="D133" s="121">
        <v>43215.486111111109</v>
      </c>
      <c r="E133" s="118">
        <f t="shared" si="36"/>
        <v>0</v>
      </c>
      <c r="F133" s="118">
        <f t="shared" si="37"/>
        <v>0</v>
      </c>
      <c r="G133" s="118">
        <f t="shared" si="38"/>
        <v>0</v>
      </c>
      <c r="H133" s="118">
        <f t="shared" si="39"/>
        <v>0</v>
      </c>
      <c r="I133" s="122" t="s">
        <v>500</v>
      </c>
      <c r="J133" s="121" t="s">
        <v>482</v>
      </c>
      <c r="K133" s="11" t="s">
        <v>1298</v>
      </c>
    </row>
    <row r="134" spans="1:11" ht="25.5" customHeight="1">
      <c r="A134" s="136" t="s">
        <v>124</v>
      </c>
      <c r="B134" s="11" t="s">
        <v>125</v>
      </c>
      <c r="C134" s="121">
        <v>43215.52847222222</v>
      </c>
      <c r="D134" s="121">
        <v>43215.706250000003</v>
      </c>
      <c r="E134" s="118">
        <f t="shared" si="36"/>
        <v>0.17777777778246673</v>
      </c>
      <c r="F134" s="118">
        <f t="shared" si="37"/>
        <v>0</v>
      </c>
      <c r="G134" s="118">
        <f t="shared" si="38"/>
        <v>0</v>
      </c>
      <c r="H134" s="118">
        <f t="shared" si="39"/>
        <v>0</v>
      </c>
      <c r="I134" s="122" t="s">
        <v>1299</v>
      </c>
      <c r="J134" s="121" t="s">
        <v>1115</v>
      </c>
      <c r="K134" s="11" t="s">
        <v>1300</v>
      </c>
    </row>
    <row r="135" spans="1:11" ht="25.5" customHeight="1">
      <c r="A135" s="136" t="s">
        <v>128</v>
      </c>
      <c r="B135" s="11" t="s">
        <v>129</v>
      </c>
      <c r="C135" s="121">
        <v>43218.308333333334</v>
      </c>
      <c r="D135" s="121">
        <v>43220.330555555556</v>
      </c>
      <c r="E135" s="118">
        <f t="shared" si="36"/>
        <v>0</v>
      </c>
      <c r="F135" s="118">
        <f t="shared" si="37"/>
        <v>0</v>
      </c>
      <c r="G135" s="118">
        <f t="shared" si="38"/>
        <v>0</v>
      </c>
      <c r="H135" s="118">
        <f t="shared" si="39"/>
        <v>2.0222222222218988</v>
      </c>
      <c r="I135" s="125" t="s">
        <v>1284</v>
      </c>
      <c r="J135" s="11" t="s">
        <v>51</v>
      </c>
      <c r="K135" s="138" t="s">
        <v>1301</v>
      </c>
    </row>
    <row r="136" spans="1:11" ht="25.5" customHeight="1">
      <c r="A136" s="136" t="s">
        <v>146</v>
      </c>
      <c r="B136" s="139" t="s">
        <v>147</v>
      </c>
      <c r="C136" s="121">
        <v>43193.511111111111</v>
      </c>
      <c r="D136" s="121">
        <v>43193.530555555553</v>
      </c>
      <c r="E136" s="118">
        <f t="shared" si="36"/>
        <v>0</v>
      </c>
      <c r="F136" s="118">
        <f t="shared" si="37"/>
        <v>1.9444444442342501E-2</v>
      </c>
      <c r="G136" s="118">
        <f t="shared" si="38"/>
        <v>0</v>
      </c>
      <c r="H136" s="118">
        <f t="shared" si="39"/>
        <v>0</v>
      </c>
      <c r="I136" s="123" t="s">
        <v>500</v>
      </c>
      <c r="J136" s="121" t="s">
        <v>470</v>
      </c>
      <c r="K136" s="11" t="s">
        <v>1302</v>
      </c>
    </row>
    <row r="137" spans="1:11" ht="25.5" customHeight="1">
      <c r="A137" s="136" t="s">
        <v>146</v>
      </c>
      <c r="B137" s="11" t="s">
        <v>147</v>
      </c>
      <c r="C137" s="121">
        <v>43196.625694444447</v>
      </c>
      <c r="D137" s="121">
        <v>43196.736111111109</v>
      </c>
      <c r="E137" s="118">
        <f t="shared" si="36"/>
        <v>0</v>
      </c>
      <c r="F137" s="118">
        <f t="shared" si="37"/>
        <v>0</v>
      </c>
      <c r="G137" s="118">
        <f t="shared" si="38"/>
        <v>0</v>
      </c>
      <c r="H137" s="118">
        <f t="shared" si="39"/>
        <v>0.11041666666278616</v>
      </c>
      <c r="I137" s="124" t="s">
        <v>1123</v>
      </c>
      <c r="J137" s="11" t="s">
        <v>1108</v>
      </c>
      <c r="K137" s="138" t="s">
        <v>1303</v>
      </c>
    </row>
    <row r="138" spans="1:11" ht="25.5" customHeight="1">
      <c r="A138" s="136" t="e">
        <v>#N/A</v>
      </c>
      <c r="B138" s="11" t="s">
        <v>772</v>
      </c>
      <c r="C138" s="121">
        <v>43219.944444444445</v>
      </c>
      <c r="D138" s="121">
        <v>43219.979861111111</v>
      </c>
      <c r="E138" s="118">
        <f t="shared" si="36"/>
        <v>0</v>
      </c>
      <c r="F138" s="118">
        <f t="shared" si="37"/>
        <v>0</v>
      </c>
      <c r="G138" s="118">
        <f t="shared" si="38"/>
        <v>3.5416666665696539E-2</v>
      </c>
      <c r="H138" s="118">
        <f t="shared" si="39"/>
        <v>0</v>
      </c>
      <c r="I138" s="122" t="s">
        <v>500</v>
      </c>
      <c r="J138" s="121" t="s">
        <v>1138</v>
      </c>
      <c r="K138" s="11" t="s">
        <v>1304</v>
      </c>
    </row>
    <row r="139" spans="1:11" ht="25.5" customHeight="1">
      <c r="A139" s="136" t="s">
        <v>152</v>
      </c>
      <c r="B139" s="139" t="s">
        <v>153</v>
      </c>
      <c r="C139" s="121">
        <v>43196.415972222225</v>
      </c>
      <c r="D139" s="121">
        <v>43196.7</v>
      </c>
      <c r="E139" s="118">
        <f t="shared" si="36"/>
        <v>0.28402777777228039</v>
      </c>
      <c r="F139" s="118">
        <f t="shared" si="37"/>
        <v>0</v>
      </c>
      <c r="G139" s="118">
        <f t="shared" si="38"/>
        <v>0</v>
      </c>
      <c r="H139" s="118">
        <f t="shared" si="39"/>
        <v>0</v>
      </c>
      <c r="I139" s="124" t="s">
        <v>1305</v>
      </c>
      <c r="J139" s="11" t="s">
        <v>469</v>
      </c>
      <c r="K139" s="138" t="s">
        <v>1306</v>
      </c>
    </row>
    <row r="140" spans="1:11" ht="25.5" customHeight="1">
      <c r="A140" s="136" t="s">
        <v>154</v>
      </c>
      <c r="B140" s="11" t="s">
        <v>155</v>
      </c>
      <c r="C140" s="121">
        <v>43192.692361111112</v>
      </c>
      <c r="D140" s="121">
        <v>43192.73333333333</v>
      </c>
      <c r="E140" s="118">
        <f t="shared" si="36"/>
        <v>0</v>
      </c>
      <c r="F140" s="118">
        <f t="shared" si="37"/>
        <v>4.0972222217533272E-2</v>
      </c>
      <c r="G140" s="118">
        <f t="shared" si="38"/>
        <v>0</v>
      </c>
      <c r="H140" s="118">
        <f t="shared" si="39"/>
        <v>0</v>
      </c>
      <c r="I140" s="122" t="s">
        <v>500</v>
      </c>
      <c r="J140" s="121" t="s">
        <v>470</v>
      </c>
      <c r="K140" s="11" t="s">
        <v>1307</v>
      </c>
    </row>
    <row r="141" spans="1:11" ht="25.5" customHeight="1">
      <c r="A141" s="136" t="s">
        <v>154</v>
      </c>
      <c r="B141" s="139" t="s">
        <v>155</v>
      </c>
      <c r="C141" s="121">
        <v>43195.378472222219</v>
      </c>
      <c r="D141" s="121">
        <v>43195.45416666667</v>
      </c>
      <c r="E141" s="118">
        <f t="shared" si="36"/>
        <v>7.569444445107365E-2</v>
      </c>
      <c r="F141" s="118">
        <f t="shared" si="37"/>
        <v>0</v>
      </c>
      <c r="G141" s="118">
        <f t="shared" si="38"/>
        <v>0</v>
      </c>
      <c r="H141" s="118">
        <f t="shared" si="39"/>
        <v>0</v>
      </c>
      <c r="I141" s="122" t="s">
        <v>500</v>
      </c>
      <c r="J141" s="121" t="s">
        <v>1113</v>
      </c>
      <c r="K141" s="11" t="s">
        <v>1308</v>
      </c>
    </row>
    <row r="142" spans="1:11" ht="25.5" customHeight="1">
      <c r="A142" s="136" t="s">
        <v>154</v>
      </c>
      <c r="B142" s="139" t="s">
        <v>155</v>
      </c>
      <c r="C142" s="121">
        <v>43195.473611111112</v>
      </c>
      <c r="D142" s="121">
        <v>43195.691666666666</v>
      </c>
      <c r="E142" s="118">
        <f t="shared" si="36"/>
        <v>0</v>
      </c>
      <c r="F142" s="118">
        <f t="shared" si="37"/>
        <v>0</v>
      </c>
      <c r="G142" s="118">
        <f t="shared" si="38"/>
        <v>0</v>
      </c>
      <c r="H142" s="118">
        <f t="shared" si="39"/>
        <v>0.21805555555329192</v>
      </c>
      <c r="I142" s="124" t="s">
        <v>1309</v>
      </c>
      <c r="J142" s="11" t="s">
        <v>1108</v>
      </c>
      <c r="K142" s="138" t="s">
        <v>1310</v>
      </c>
    </row>
    <row r="143" spans="1:11" ht="25.5" customHeight="1">
      <c r="A143" s="136" t="s">
        <v>154</v>
      </c>
      <c r="B143" s="11" t="s">
        <v>155</v>
      </c>
      <c r="C143" s="121">
        <v>43213.495138888888</v>
      </c>
      <c r="D143" s="121">
        <v>43213.73333333333</v>
      </c>
      <c r="E143" s="118">
        <f t="shared" si="36"/>
        <v>0</v>
      </c>
      <c r="F143" s="118">
        <f t="shared" si="37"/>
        <v>0</v>
      </c>
      <c r="G143" s="118">
        <f t="shared" si="38"/>
        <v>0</v>
      </c>
      <c r="H143" s="118">
        <f t="shared" si="39"/>
        <v>0.2381944444423425</v>
      </c>
      <c r="I143" s="124" t="s">
        <v>1311</v>
      </c>
      <c r="J143" s="11" t="s">
        <v>1108</v>
      </c>
      <c r="K143" s="138" t="s">
        <v>1312</v>
      </c>
    </row>
    <row r="144" spans="1:11" ht="25.5" customHeight="1">
      <c r="A144" s="136" t="s">
        <v>158</v>
      </c>
      <c r="B144" s="139" t="s">
        <v>159</v>
      </c>
      <c r="C144" s="121">
        <v>43191.613194444442</v>
      </c>
      <c r="D144" s="121">
        <v>43191.636111111111</v>
      </c>
      <c r="E144" s="118">
        <f t="shared" si="36"/>
        <v>2.2916666668606922E-2</v>
      </c>
      <c r="F144" s="118">
        <f t="shared" si="37"/>
        <v>0</v>
      </c>
      <c r="G144" s="118">
        <f t="shared" si="38"/>
        <v>0</v>
      </c>
      <c r="H144" s="118">
        <f t="shared" si="39"/>
        <v>0</v>
      </c>
      <c r="I144" s="122" t="s">
        <v>500</v>
      </c>
      <c r="J144" s="121" t="s">
        <v>1113</v>
      </c>
      <c r="K144" s="11" t="s">
        <v>1313</v>
      </c>
    </row>
    <row r="145" spans="1:11" ht="25.5" customHeight="1">
      <c r="A145" s="136" t="s">
        <v>164</v>
      </c>
      <c r="B145" s="139" t="s">
        <v>165</v>
      </c>
      <c r="C145" s="121">
        <v>43209.619444444441</v>
      </c>
      <c r="D145" s="121">
        <v>43209.643750000003</v>
      </c>
      <c r="E145" s="118">
        <f t="shared" si="36"/>
        <v>0</v>
      </c>
      <c r="F145" s="118">
        <f t="shared" si="37"/>
        <v>2.4305555562023073E-2</v>
      </c>
      <c r="G145" s="118">
        <f t="shared" si="38"/>
        <v>0</v>
      </c>
      <c r="H145" s="118">
        <f t="shared" si="39"/>
        <v>0</v>
      </c>
      <c r="I145" s="122" t="s">
        <v>500</v>
      </c>
      <c r="J145" s="121" t="s">
        <v>470</v>
      </c>
      <c r="K145" s="11" t="s">
        <v>1314</v>
      </c>
    </row>
    <row r="146" spans="1:11" ht="25.5" customHeight="1">
      <c r="A146" s="136" t="s">
        <v>172</v>
      </c>
      <c r="B146" s="139" t="s">
        <v>589</v>
      </c>
      <c r="C146" s="121">
        <v>43201.240972222222</v>
      </c>
      <c r="D146" s="121">
        <v>43201.292361111111</v>
      </c>
      <c r="E146" s="118">
        <f t="shared" si="36"/>
        <v>5.1388888889050577E-2</v>
      </c>
      <c r="F146" s="118">
        <f t="shared" si="37"/>
        <v>0</v>
      </c>
      <c r="G146" s="118">
        <f t="shared" si="38"/>
        <v>0</v>
      </c>
      <c r="H146" s="118">
        <f t="shared" si="39"/>
        <v>0</v>
      </c>
      <c r="I146" s="122" t="s">
        <v>500</v>
      </c>
      <c r="J146" s="121" t="s">
        <v>1115</v>
      </c>
      <c r="K146" s="11" t="s">
        <v>1315</v>
      </c>
    </row>
    <row r="147" spans="1:11" ht="25.5" customHeight="1">
      <c r="A147" s="136" t="s">
        <v>172</v>
      </c>
      <c r="B147" s="139" t="s">
        <v>589</v>
      </c>
      <c r="C147" s="121">
        <v>43217.372916666667</v>
      </c>
      <c r="D147" s="121">
        <v>43221</v>
      </c>
      <c r="E147" s="118">
        <f t="shared" si="36"/>
        <v>0</v>
      </c>
      <c r="F147" s="118">
        <f t="shared" si="37"/>
        <v>0</v>
      </c>
      <c r="G147" s="118">
        <f t="shared" si="38"/>
        <v>0</v>
      </c>
      <c r="H147" s="118">
        <f t="shared" si="39"/>
        <v>3.6270833333328483</v>
      </c>
      <c r="I147" s="124" t="s">
        <v>1316</v>
      </c>
      <c r="J147" s="11" t="s">
        <v>467</v>
      </c>
      <c r="K147" s="138" t="s">
        <v>1317</v>
      </c>
    </row>
    <row r="148" spans="1:11" ht="25.5" customHeight="1">
      <c r="A148" s="136" t="s">
        <v>174</v>
      </c>
      <c r="B148" s="139" t="s">
        <v>175</v>
      </c>
      <c r="C148" s="121">
        <v>43211.350694444445</v>
      </c>
      <c r="D148" s="121">
        <v>43211.390972222223</v>
      </c>
      <c r="E148" s="118">
        <f t="shared" si="36"/>
        <v>0</v>
      </c>
      <c r="F148" s="118">
        <f t="shared" si="37"/>
        <v>4.0277777778101154E-2</v>
      </c>
      <c r="G148" s="118">
        <f t="shared" si="38"/>
        <v>0</v>
      </c>
      <c r="H148" s="118">
        <f t="shared" si="39"/>
        <v>0</v>
      </c>
      <c r="I148" s="122" t="s">
        <v>500</v>
      </c>
      <c r="J148" s="121" t="s">
        <v>470</v>
      </c>
      <c r="K148" s="11" t="s">
        <v>1318</v>
      </c>
    </row>
    <row r="149" spans="1:11" ht="25.5" customHeight="1">
      <c r="A149" s="136" t="s">
        <v>176</v>
      </c>
      <c r="B149" s="139" t="s">
        <v>177</v>
      </c>
      <c r="C149" s="121">
        <v>43211.350694444445</v>
      </c>
      <c r="D149" s="121">
        <v>43211.530555555553</v>
      </c>
      <c r="E149" s="118">
        <f t="shared" si="36"/>
        <v>0</v>
      </c>
      <c r="F149" s="118">
        <f t="shared" si="37"/>
        <v>0.17986111110803904</v>
      </c>
      <c r="G149" s="118">
        <f t="shared" si="38"/>
        <v>0</v>
      </c>
      <c r="H149" s="118">
        <f t="shared" si="39"/>
        <v>0</v>
      </c>
      <c r="I149" s="122" t="s">
        <v>500</v>
      </c>
      <c r="J149" s="121" t="s">
        <v>470</v>
      </c>
      <c r="K149" s="11" t="s">
        <v>1318</v>
      </c>
    </row>
    <row r="150" spans="1:11" ht="25.5" customHeight="1">
      <c r="A150" s="136" t="s">
        <v>590</v>
      </c>
      <c r="B150" s="11" t="s">
        <v>526</v>
      </c>
      <c r="C150" s="121">
        <v>43194.334027777775</v>
      </c>
      <c r="D150" s="121">
        <v>43195.957638888889</v>
      </c>
      <c r="E150" s="118">
        <f t="shared" si="36"/>
        <v>0</v>
      </c>
      <c r="F150" s="118">
        <f t="shared" si="37"/>
        <v>0</v>
      </c>
      <c r="G150" s="118">
        <f t="shared" si="38"/>
        <v>0</v>
      </c>
      <c r="H150" s="118">
        <f t="shared" si="39"/>
        <v>1.6236111111138598</v>
      </c>
      <c r="I150" s="125" t="s">
        <v>1319</v>
      </c>
      <c r="J150" s="11" t="s">
        <v>471</v>
      </c>
      <c r="K150" s="138" t="s">
        <v>1320</v>
      </c>
    </row>
    <row r="151" spans="1:11" ht="25.5" customHeight="1">
      <c r="A151" s="136" t="s">
        <v>590</v>
      </c>
      <c r="B151" s="11" t="s">
        <v>526</v>
      </c>
      <c r="C151" s="121">
        <v>43214.356944444444</v>
      </c>
      <c r="D151" s="121">
        <v>43214.459722222222</v>
      </c>
      <c r="E151" s="118">
        <f t="shared" si="36"/>
        <v>0</v>
      </c>
      <c r="F151" s="118">
        <f t="shared" si="37"/>
        <v>0</v>
      </c>
      <c r="G151" s="118">
        <f t="shared" si="38"/>
        <v>0</v>
      </c>
      <c r="H151" s="118">
        <f t="shared" si="39"/>
        <v>0.10277777777810115</v>
      </c>
      <c r="I151" s="124" t="s">
        <v>1133</v>
      </c>
      <c r="J151" s="142" t="s">
        <v>1108</v>
      </c>
      <c r="K151" s="138" t="s">
        <v>1321</v>
      </c>
    </row>
    <row r="152" spans="1:11" ht="25.5" customHeight="1">
      <c r="A152" s="136" t="s">
        <v>186</v>
      </c>
      <c r="B152" s="11" t="s">
        <v>187</v>
      </c>
      <c r="C152" s="121">
        <v>43193.494444444441</v>
      </c>
      <c r="D152" s="121">
        <v>43193.65</v>
      </c>
      <c r="E152" s="118">
        <f t="shared" si="36"/>
        <v>0</v>
      </c>
      <c r="F152" s="118">
        <f t="shared" si="37"/>
        <v>0</v>
      </c>
      <c r="G152" s="118">
        <f t="shared" si="38"/>
        <v>0</v>
      </c>
      <c r="H152" s="118">
        <f t="shared" si="39"/>
        <v>0.15555555556056788</v>
      </c>
      <c r="I152" s="122" t="s">
        <v>1322</v>
      </c>
      <c r="J152" s="134" t="s">
        <v>1108</v>
      </c>
      <c r="K152" s="11" t="s">
        <v>1323</v>
      </c>
    </row>
    <row r="153" spans="1:11" ht="25.5" customHeight="1">
      <c r="A153" s="136" t="e">
        <v>#N/A</v>
      </c>
      <c r="B153" s="11" t="s">
        <v>1324</v>
      </c>
      <c r="C153" s="121">
        <v>43215.417361111111</v>
      </c>
      <c r="D153" s="121">
        <v>43215.751388888886</v>
      </c>
      <c r="E153" s="118">
        <f t="shared" si="36"/>
        <v>0.33402777777519077</v>
      </c>
      <c r="F153" s="118">
        <f t="shared" si="37"/>
        <v>0</v>
      </c>
      <c r="G153" s="118">
        <f t="shared" si="38"/>
        <v>0</v>
      </c>
      <c r="H153" s="118">
        <f t="shared" si="39"/>
        <v>0</v>
      </c>
      <c r="I153" s="124" t="s">
        <v>1325</v>
      </c>
      <c r="J153" s="142" t="s">
        <v>1093</v>
      </c>
      <c r="K153" s="138" t="s">
        <v>1326</v>
      </c>
    </row>
    <row r="154" spans="1:11" ht="25.5" customHeight="1">
      <c r="A154" s="136" t="s">
        <v>195</v>
      </c>
      <c r="B154" s="11" t="s">
        <v>196</v>
      </c>
      <c r="C154" s="121">
        <v>43196.948611111111</v>
      </c>
      <c r="D154" s="121">
        <v>43196.977083333331</v>
      </c>
      <c r="E154" s="118">
        <f t="shared" ref="E154:E160" si="40">IF(OR(D154="***",D154=""),0,IF(RIGHT(J154)="T",(+D154-C154),0))</f>
        <v>0</v>
      </c>
      <c r="F154" s="118">
        <f t="shared" ref="F154:F160" si="41">IF(OR(D154="***",D154=""),0,IF(RIGHT(J154)="U",(+D154-C154),0))</f>
        <v>0</v>
      </c>
      <c r="G154" s="118">
        <f t="shared" ref="G154:G160" si="42">IF(OR(D154="***",D154=""),0,IF(RIGHT(J154)="C",(+D154-C154),0))</f>
        <v>2.8472222220443655E-2</v>
      </c>
      <c r="H154" s="118">
        <f t="shared" ref="H154:H160" si="43">IF(OR(D154="***",D154=""),0,IF(RIGHT(J154)="D",(+D154-C154),0))</f>
        <v>0</v>
      </c>
      <c r="I154" s="122" t="s">
        <v>500</v>
      </c>
      <c r="J154" s="134" t="s">
        <v>1109</v>
      </c>
      <c r="K154" s="11" t="s">
        <v>1327</v>
      </c>
    </row>
    <row r="155" spans="1:11" ht="25.5" customHeight="1">
      <c r="A155" s="136" t="s">
        <v>195</v>
      </c>
      <c r="B155" s="11" t="s">
        <v>196</v>
      </c>
      <c r="C155" s="121">
        <v>43201.227083333331</v>
      </c>
      <c r="D155" s="121">
        <v>43201.732638888891</v>
      </c>
      <c r="E155" s="118">
        <f t="shared" si="40"/>
        <v>0</v>
      </c>
      <c r="F155" s="118">
        <f t="shared" si="41"/>
        <v>0</v>
      </c>
      <c r="G155" s="118">
        <f t="shared" si="42"/>
        <v>0.50555555555911269</v>
      </c>
      <c r="H155" s="118">
        <f t="shared" si="43"/>
        <v>0</v>
      </c>
      <c r="I155" s="122" t="s">
        <v>500</v>
      </c>
      <c r="J155" s="134" t="s">
        <v>1109</v>
      </c>
      <c r="K155" s="11" t="s">
        <v>1328</v>
      </c>
    </row>
    <row r="156" spans="1:11" ht="25.5" customHeight="1">
      <c r="A156" s="136" t="s">
        <v>195</v>
      </c>
      <c r="B156" s="11" t="s">
        <v>196</v>
      </c>
      <c r="C156" s="121">
        <v>43202.731249999997</v>
      </c>
      <c r="D156" s="121">
        <v>43202.747916666667</v>
      </c>
      <c r="E156" s="118">
        <f t="shared" si="40"/>
        <v>0</v>
      </c>
      <c r="F156" s="118">
        <f t="shared" si="41"/>
        <v>0</v>
      </c>
      <c r="G156" s="118">
        <f t="shared" si="42"/>
        <v>1.6666666670062114E-2</v>
      </c>
      <c r="H156" s="118">
        <f t="shared" si="43"/>
        <v>0</v>
      </c>
      <c r="I156" s="122" t="s">
        <v>500</v>
      </c>
      <c r="J156" s="134" t="s">
        <v>1109</v>
      </c>
      <c r="K156" s="11" t="s">
        <v>1328</v>
      </c>
    </row>
    <row r="157" spans="1:11" ht="25.5" customHeight="1">
      <c r="A157" s="136" t="s">
        <v>195</v>
      </c>
      <c r="B157" s="11" t="s">
        <v>196</v>
      </c>
      <c r="C157" s="121">
        <v>43216.43472222222</v>
      </c>
      <c r="D157" s="121">
        <v>43216.738888888889</v>
      </c>
      <c r="E157" s="118">
        <f t="shared" si="40"/>
        <v>0</v>
      </c>
      <c r="F157" s="118">
        <f t="shared" si="41"/>
        <v>0</v>
      </c>
      <c r="G157" s="118">
        <f t="shared" si="42"/>
        <v>0</v>
      </c>
      <c r="H157" s="118">
        <f t="shared" si="43"/>
        <v>0.30416666666860692</v>
      </c>
      <c r="I157" s="124" t="s">
        <v>1329</v>
      </c>
      <c r="J157" s="142" t="s">
        <v>471</v>
      </c>
      <c r="K157" s="138" t="s">
        <v>1330</v>
      </c>
    </row>
    <row r="158" spans="1:11" ht="25.5" customHeight="1">
      <c r="A158" s="136" t="s">
        <v>195</v>
      </c>
      <c r="B158" s="11" t="s">
        <v>196</v>
      </c>
      <c r="C158" s="121">
        <v>43217.434027777781</v>
      </c>
      <c r="D158" s="129">
        <v>43217.727083333331</v>
      </c>
      <c r="E158" s="118">
        <f t="shared" si="40"/>
        <v>0</v>
      </c>
      <c r="F158" s="118">
        <f t="shared" si="41"/>
        <v>0</v>
      </c>
      <c r="G158" s="118">
        <f t="shared" si="42"/>
        <v>0</v>
      </c>
      <c r="H158" s="118">
        <f t="shared" si="43"/>
        <v>0.29305555555038154</v>
      </c>
      <c r="I158" s="124" t="s">
        <v>1331</v>
      </c>
      <c r="J158" s="142" t="s">
        <v>471</v>
      </c>
      <c r="K158" s="138" t="s">
        <v>1332</v>
      </c>
    </row>
    <row r="159" spans="1:11" ht="25.5" customHeight="1">
      <c r="A159" s="136" t="s">
        <v>195</v>
      </c>
      <c r="B159" s="11" t="s">
        <v>196</v>
      </c>
      <c r="C159" s="121">
        <v>43219.482638888891</v>
      </c>
      <c r="D159" s="121">
        <v>43219.731944444444</v>
      </c>
      <c r="E159" s="118">
        <f t="shared" si="40"/>
        <v>0</v>
      </c>
      <c r="F159" s="118">
        <f t="shared" si="41"/>
        <v>0</v>
      </c>
      <c r="G159" s="118">
        <f t="shared" si="42"/>
        <v>0</v>
      </c>
      <c r="H159" s="118">
        <f t="shared" si="43"/>
        <v>0.24930555555329192</v>
      </c>
      <c r="I159" s="124" t="s">
        <v>1333</v>
      </c>
      <c r="J159" s="142" t="s">
        <v>471</v>
      </c>
      <c r="K159" s="140" t="s">
        <v>1334</v>
      </c>
    </row>
    <row r="160" spans="1:11" ht="25.5" customHeight="1">
      <c r="A160" s="136" t="s">
        <v>195</v>
      </c>
      <c r="B160" s="11" t="s">
        <v>196</v>
      </c>
      <c r="C160" s="121">
        <v>43220.498611111114</v>
      </c>
      <c r="D160" s="121">
        <v>43220.732638888891</v>
      </c>
      <c r="E160" s="118">
        <f t="shared" si="40"/>
        <v>0</v>
      </c>
      <c r="F160" s="118">
        <f t="shared" si="41"/>
        <v>0</v>
      </c>
      <c r="G160" s="118">
        <f t="shared" si="42"/>
        <v>0</v>
      </c>
      <c r="H160" s="118">
        <f t="shared" si="43"/>
        <v>0.23402777777664596</v>
      </c>
      <c r="I160" s="124" t="s">
        <v>1335</v>
      </c>
      <c r="J160" s="142" t="s">
        <v>471</v>
      </c>
      <c r="K160" s="140" t="s">
        <v>1334</v>
      </c>
    </row>
    <row r="161" spans="1:11" ht="25.5" customHeight="1">
      <c r="A161" s="136" t="s">
        <v>197</v>
      </c>
      <c r="B161" s="11" t="s">
        <v>198</v>
      </c>
      <c r="C161" s="121">
        <v>43196.950694444444</v>
      </c>
      <c r="D161" s="121">
        <v>43197.453472222223</v>
      </c>
      <c r="E161" s="118">
        <f t="shared" ref="E161:E171" si="44">IF(OR(D161="***",D161=""),0,IF(RIGHT(J161)="T",(+D161-C161),0))</f>
        <v>0</v>
      </c>
      <c r="F161" s="118">
        <f t="shared" ref="F161:F171" si="45">IF(OR(D161="***",D161=""),0,IF(RIGHT(J161)="U",(+D161-C161),0))</f>
        <v>0</v>
      </c>
      <c r="G161" s="118">
        <f t="shared" ref="G161:G171" si="46">IF(OR(D161="***",D161=""),0,IF(RIGHT(J161)="C",(+D161-C161),0))</f>
        <v>0.50277777777955635</v>
      </c>
      <c r="H161" s="118">
        <f t="shared" ref="H161:H171" si="47">IF(OR(D161="***",D161=""),0,IF(RIGHT(J161)="D",(+D161-C161),0))</f>
        <v>0</v>
      </c>
      <c r="I161" s="122" t="s">
        <v>500</v>
      </c>
      <c r="J161" s="134" t="s">
        <v>1109</v>
      </c>
      <c r="K161" s="11" t="s">
        <v>1327</v>
      </c>
    </row>
    <row r="162" spans="1:11" ht="25.5" customHeight="1">
      <c r="A162" s="136" t="s">
        <v>197</v>
      </c>
      <c r="B162" s="139" t="s">
        <v>198</v>
      </c>
      <c r="C162" s="121">
        <v>43198.586111111108</v>
      </c>
      <c r="D162" s="121">
        <v>43198.765972222223</v>
      </c>
      <c r="E162" s="118">
        <f t="shared" si="44"/>
        <v>0</v>
      </c>
      <c r="F162" s="118">
        <f t="shared" si="45"/>
        <v>0</v>
      </c>
      <c r="G162" s="118">
        <f t="shared" si="46"/>
        <v>0.179861111115315</v>
      </c>
      <c r="H162" s="118">
        <f t="shared" si="47"/>
        <v>0</v>
      </c>
      <c r="I162" s="123" t="s">
        <v>500</v>
      </c>
      <c r="J162" s="121" t="s">
        <v>1109</v>
      </c>
      <c r="K162" s="11" t="s">
        <v>1336</v>
      </c>
    </row>
    <row r="163" spans="1:11" ht="25.5" customHeight="1">
      <c r="A163" s="136" t="s">
        <v>197</v>
      </c>
      <c r="B163" s="11" t="s">
        <v>198</v>
      </c>
      <c r="C163" s="121">
        <v>43199.604861111111</v>
      </c>
      <c r="D163" s="121">
        <v>43199.763194444444</v>
      </c>
      <c r="E163" s="118">
        <f t="shared" si="44"/>
        <v>0</v>
      </c>
      <c r="F163" s="118">
        <f t="shared" si="45"/>
        <v>0</v>
      </c>
      <c r="G163" s="118">
        <f t="shared" si="46"/>
        <v>0.15833333333284827</v>
      </c>
      <c r="H163" s="118">
        <f t="shared" si="47"/>
        <v>0</v>
      </c>
      <c r="I163" s="122" t="s">
        <v>500</v>
      </c>
      <c r="J163" s="121" t="s">
        <v>1109</v>
      </c>
      <c r="K163" s="11" t="s">
        <v>1336</v>
      </c>
    </row>
    <row r="164" spans="1:11" ht="25.5" customHeight="1">
      <c r="A164" s="136" t="s">
        <v>197</v>
      </c>
      <c r="B164" s="11" t="s">
        <v>198</v>
      </c>
      <c r="C164" s="121">
        <v>43201.227083333331</v>
      </c>
      <c r="D164" s="121">
        <v>43201.758333333331</v>
      </c>
      <c r="E164" s="118">
        <f t="shared" si="44"/>
        <v>0</v>
      </c>
      <c r="F164" s="118">
        <f t="shared" si="45"/>
        <v>0</v>
      </c>
      <c r="G164" s="118">
        <f t="shared" si="46"/>
        <v>0.53125</v>
      </c>
      <c r="H164" s="118">
        <f t="shared" si="47"/>
        <v>0</v>
      </c>
      <c r="I164" s="122" t="s">
        <v>500</v>
      </c>
      <c r="J164" s="121" t="s">
        <v>1109</v>
      </c>
      <c r="K164" s="11" t="s">
        <v>1328</v>
      </c>
    </row>
    <row r="165" spans="1:11" ht="25.5" customHeight="1">
      <c r="A165" s="136" t="s">
        <v>197</v>
      </c>
      <c r="B165" s="139" t="s">
        <v>198</v>
      </c>
      <c r="C165" s="121">
        <v>43202.731249999997</v>
      </c>
      <c r="D165" s="121">
        <v>43202.745833333334</v>
      </c>
      <c r="E165" s="118">
        <f t="shared" si="44"/>
        <v>0</v>
      </c>
      <c r="F165" s="118">
        <f t="shared" si="45"/>
        <v>0</v>
      </c>
      <c r="G165" s="118">
        <f t="shared" si="46"/>
        <v>1.4583333337213844E-2</v>
      </c>
      <c r="H165" s="118">
        <f t="shared" si="47"/>
        <v>0</v>
      </c>
      <c r="I165" s="122" t="s">
        <v>500</v>
      </c>
      <c r="J165" s="121" t="s">
        <v>1109</v>
      </c>
      <c r="K165" s="11" t="s">
        <v>1328</v>
      </c>
    </row>
    <row r="166" spans="1:11" ht="25.5" customHeight="1">
      <c r="A166" s="136" t="s">
        <v>197</v>
      </c>
      <c r="B166" s="11" t="s">
        <v>198</v>
      </c>
      <c r="C166" s="121">
        <v>43205.55972222222</v>
      </c>
      <c r="D166" s="121">
        <v>43205.706250000003</v>
      </c>
      <c r="E166" s="118">
        <f t="shared" si="44"/>
        <v>0</v>
      </c>
      <c r="F166" s="118">
        <f t="shared" si="45"/>
        <v>0</v>
      </c>
      <c r="G166" s="118">
        <f t="shared" si="46"/>
        <v>0</v>
      </c>
      <c r="H166" s="118">
        <f t="shared" si="47"/>
        <v>0.14652777778246673</v>
      </c>
      <c r="I166" s="124" t="s">
        <v>1337</v>
      </c>
      <c r="J166" s="11" t="s">
        <v>51</v>
      </c>
      <c r="K166" s="138" t="s">
        <v>1338</v>
      </c>
    </row>
    <row r="167" spans="1:11" ht="25.5" customHeight="1">
      <c r="A167" s="136" t="s">
        <v>197</v>
      </c>
      <c r="B167" s="11" t="s">
        <v>198</v>
      </c>
      <c r="C167" s="121">
        <v>43212.538194444445</v>
      </c>
      <c r="D167" s="121">
        <v>43212.71597222222</v>
      </c>
      <c r="E167" s="118">
        <f t="shared" si="44"/>
        <v>0</v>
      </c>
      <c r="F167" s="118">
        <f t="shared" si="45"/>
        <v>0</v>
      </c>
      <c r="G167" s="118">
        <f t="shared" si="46"/>
        <v>0</v>
      </c>
      <c r="H167" s="118">
        <f t="shared" si="47"/>
        <v>0.17777777777519077</v>
      </c>
      <c r="I167" s="124" t="s">
        <v>1339</v>
      </c>
      <c r="J167" s="11" t="s">
        <v>51</v>
      </c>
      <c r="K167" s="138" t="s">
        <v>1340</v>
      </c>
    </row>
    <row r="168" spans="1:11" ht="25.5" customHeight="1">
      <c r="A168" s="136" t="s">
        <v>197</v>
      </c>
      <c r="B168" s="11" t="s">
        <v>198</v>
      </c>
      <c r="C168" s="121">
        <v>43214.418749999997</v>
      </c>
      <c r="D168" s="121">
        <v>43214.707638888889</v>
      </c>
      <c r="E168" s="118">
        <f t="shared" si="44"/>
        <v>0</v>
      </c>
      <c r="F168" s="118">
        <f t="shared" si="45"/>
        <v>0</v>
      </c>
      <c r="G168" s="118">
        <f t="shared" si="46"/>
        <v>0</v>
      </c>
      <c r="H168" s="118">
        <f t="shared" si="47"/>
        <v>0.28888888889196096</v>
      </c>
      <c r="I168" s="124" t="s">
        <v>1341</v>
      </c>
      <c r="J168" s="11" t="s">
        <v>471</v>
      </c>
      <c r="K168" s="138" t="s">
        <v>1330</v>
      </c>
    </row>
    <row r="169" spans="1:11" ht="25.5" customHeight="1">
      <c r="A169" s="136" t="s">
        <v>197</v>
      </c>
      <c r="B169" s="11" t="s">
        <v>198</v>
      </c>
      <c r="C169" s="121">
        <v>43215.42291666667</v>
      </c>
      <c r="D169" s="121">
        <v>43215.720833333333</v>
      </c>
      <c r="E169" s="118">
        <f t="shared" si="44"/>
        <v>0</v>
      </c>
      <c r="F169" s="118">
        <f t="shared" si="45"/>
        <v>0</v>
      </c>
      <c r="G169" s="118">
        <f t="shared" si="46"/>
        <v>0</v>
      </c>
      <c r="H169" s="118">
        <f t="shared" si="47"/>
        <v>0.29791666666278616</v>
      </c>
      <c r="I169" s="124" t="s">
        <v>1342</v>
      </c>
      <c r="J169" s="11" t="s">
        <v>471</v>
      </c>
      <c r="K169" s="138" t="s">
        <v>1330</v>
      </c>
    </row>
    <row r="170" spans="1:11" ht="25.5" customHeight="1">
      <c r="A170" s="136" t="s">
        <v>197</v>
      </c>
      <c r="B170" s="11" t="s">
        <v>198</v>
      </c>
      <c r="C170" s="121">
        <v>43219.472222222219</v>
      </c>
      <c r="D170" s="121">
        <v>43219.734027777777</v>
      </c>
      <c r="E170" s="118">
        <f t="shared" si="44"/>
        <v>0</v>
      </c>
      <c r="F170" s="118">
        <f t="shared" si="45"/>
        <v>0</v>
      </c>
      <c r="G170" s="118">
        <f t="shared" si="46"/>
        <v>0</v>
      </c>
      <c r="H170" s="118">
        <f t="shared" si="47"/>
        <v>0.2618055555576575</v>
      </c>
      <c r="I170" s="124" t="s">
        <v>1333</v>
      </c>
      <c r="J170" s="11" t="s">
        <v>471</v>
      </c>
      <c r="K170" s="140" t="s">
        <v>1334</v>
      </c>
    </row>
    <row r="171" spans="1:11" ht="25.5" customHeight="1">
      <c r="A171" s="136" t="s">
        <v>197</v>
      </c>
      <c r="B171" s="11" t="s">
        <v>198</v>
      </c>
      <c r="C171" s="121">
        <v>43220.493055555555</v>
      </c>
      <c r="D171" s="121">
        <v>43220.732638888891</v>
      </c>
      <c r="E171" s="118">
        <f t="shared" si="44"/>
        <v>0</v>
      </c>
      <c r="F171" s="118">
        <f t="shared" si="45"/>
        <v>0</v>
      </c>
      <c r="G171" s="118">
        <f t="shared" si="46"/>
        <v>0</v>
      </c>
      <c r="H171" s="118">
        <f t="shared" si="47"/>
        <v>0.23958333333575865</v>
      </c>
      <c r="I171" s="124" t="s">
        <v>1335</v>
      </c>
      <c r="J171" s="11" t="s">
        <v>471</v>
      </c>
      <c r="K171" s="140" t="s">
        <v>1334</v>
      </c>
    </row>
    <row r="172" spans="1:11" ht="25.5" customHeight="1">
      <c r="A172" s="136" t="s">
        <v>190</v>
      </c>
      <c r="B172" s="139" t="s">
        <v>199</v>
      </c>
      <c r="C172" s="121">
        <v>43194.672222222223</v>
      </c>
      <c r="D172" s="121">
        <v>43194.718055555553</v>
      </c>
      <c r="E172" s="118">
        <f t="shared" ref="E172:E204" si="48">IF(OR(D172="***",D172=""),0,IF(RIGHT(J172)="T",(+D172-C172),0))</f>
        <v>0</v>
      </c>
      <c r="F172" s="118">
        <f t="shared" ref="F172:F204" si="49">IF(OR(D172="***",D172=""),0,IF(RIGHT(J172)="U",(+D172-C172),0))</f>
        <v>4.5833333329937886E-2</v>
      </c>
      <c r="G172" s="118">
        <f t="shared" ref="G172:G204" si="50">IF(OR(D172="***",D172=""),0,IF(RIGHT(J172)="C",(+D172-C172),0))</f>
        <v>0</v>
      </c>
      <c r="H172" s="118">
        <f t="shared" ref="H172:H204" si="51">IF(OR(D172="***",D172=""),0,IF(RIGHT(J172)="D",(+D172-C172),0))</f>
        <v>0</v>
      </c>
      <c r="I172" s="122" t="s">
        <v>500</v>
      </c>
      <c r="J172" s="121" t="s">
        <v>470</v>
      </c>
      <c r="K172" s="11" t="s">
        <v>1343</v>
      </c>
    </row>
    <row r="173" spans="1:11" ht="25.5" customHeight="1">
      <c r="A173" s="136" t="s">
        <v>200</v>
      </c>
      <c r="B173" s="139" t="s">
        <v>201</v>
      </c>
      <c r="C173" s="121">
        <v>43194.672222222223</v>
      </c>
      <c r="D173" s="121">
        <v>43194.71875</v>
      </c>
      <c r="E173" s="118">
        <f t="shared" si="48"/>
        <v>0</v>
      </c>
      <c r="F173" s="118">
        <f t="shared" si="49"/>
        <v>4.6527777776645962E-2</v>
      </c>
      <c r="G173" s="118">
        <f t="shared" si="50"/>
        <v>0</v>
      </c>
      <c r="H173" s="118">
        <f t="shared" si="51"/>
        <v>0</v>
      </c>
      <c r="I173" s="122" t="s">
        <v>500</v>
      </c>
      <c r="J173" s="121" t="s">
        <v>470</v>
      </c>
      <c r="K173" s="11" t="s">
        <v>1343</v>
      </c>
    </row>
    <row r="174" spans="1:11" ht="25.5" customHeight="1">
      <c r="A174" s="136" t="s">
        <v>200</v>
      </c>
      <c r="B174" s="11" t="s">
        <v>201</v>
      </c>
      <c r="C174" s="121">
        <v>43195.347222222219</v>
      </c>
      <c r="D174" s="121">
        <v>43195.54791666667</v>
      </c>
      <c r="E174" s="118">
        <f t="shared" si="48"/>
        <v>0</v>
      </c>
      <c r="F174" s="118">
        <f t="shared" si="49"/>
        <v>0</v>
      </c>
      <c r="G174" s="118">
        <f t="shared" si="50"/>
        <v>0</v>
      </c>
      <c r="H174" s="118">
        <f t="shared" si="51"/>
        <v>0.20069444445107365</v>
      </c>
      <c r="I174" s="124" t="s">
        <v>1344</v>
      </c>
      <c r="J174" s="11" t="s">
        <v>1108</v>
      </c>
      <c r="K174" s="138" t="s">
        <v>1345</v>
      </c>
    </row>
    <row r="175" spans="1:11" ht="25.5" customHeight="1">
      <c r="A175" s="136" t="s">
        <v>200</v>
      </c>
      <c r="B175" s="11" t="s">
        <v>201</v>
      </c>
      <c r="C175" s="121">
        <v>43198.392361111109</v>
      </c>
      <c r="D175" s="121">
        <v>43198.59375</v>
      </c>
      <c r="E175" s="118">
        <f t="shared" si="48"/>
        <v>0</v>
      </c>
      <c r="F175" s="118">
        <f t="shared" si="49"/>
        <v>0.20138888889050577</v>
      </c>
      <c r="G175" s="118">
        <f t="shared" si="50"/>
        <v>0</v>
      </c>
      <c r="H175" s="118">
        <f t="shared" si="51"/>
        <v>0</v>
      </c>
      <c r="I175" s="122" t="s">
        <v>500</v>
      </c>
      <c r="J175" s="121" t="s">
        <v>470</v>
      </c>
      <c r="K175" s="11" t="s">
        <v>1346</v>
      </c>
    </row>
    <row r="176" spans="1:11" ht="25.5" customHeight="1">
      <c r="A176" s="136" t="s">
        <v>200</v>
      </c>
      <c r="B176" s="139" t="s">
        <v>201</v>
      </c>
      <c r="C176" s="121">
        <v>43202.364583333336</v>
      </c>
      <c r="D176" s="121">
        <v>43202.789583333331</v>
      </c>
      <c r="E176" s="118">
        <f t="shared" si="48"/>
        <v>0</v>
      </c>
      <c r="F176" s="118">
        <f t="shared" si="49"/>
        <v>0</v>
      </c>
      <c r="G176" s="118">
        <f t="shared" si="50"/>
        <v>0</v>
      </c>
      <c r="H176" s="118">
        <f t="shared" si="51"/>
        <v>0.42499999999563443</v>
      </c>
      <c r="I176" s="124" t="s">
        <v>1347</v>
      </c>
      <c r="J176" s="11" t="s">
        <v>1108</v>
      </c>
      <c r="K176" s="138" t="s">
        <v>1348</v>
      </c>
    </row>
    <row r="177" spans="1:11" ht="25.5" customHeight="1">
      <c r="A177" s="136" t="s">
        <v>202</v>
      </c>
      <c r="B177" s="139" t="s">
        <v>203</v>
      </c>
      <c r="C177" s="121">
        <v>43200.532638888886</v>
      </c>
      <c r="D177" s="121">
        <v>43200.783333333333</v>
      </c>
      <c r="E177" s="118">
        <f t="shared" si="48"/>
        <v>0</v>
      </c>
      <c r="F177" s="118">
        <f t="shared" si="49"/>
        <v>0.25069444444670808</v>
      </c>
      <c r="G177" s="118">
        <f t="shared" si="50"/>
        <v>0</v>
      </c>
      <c r="H177" s="118">
        <f t="shared" si="51"/>
        <v>0</v>
      </c>
      <c r="I177" s="122" t="s">
        <v>500</v>
      </c>
      <c r="J177" s="121" t="s">
        <v>470</v>
      </c>
      <c r="K177" s="11" t="s">
        <v>1349</v>
      </c>
    </row>
    <row r="178" spans="1:11" ht="25.5" customHeight="1">
      <c r="A178" s="136" t="s">
        <v>202</v>
      </c>
      <c r="B178" s="139" t="s">
        <v>203</v>
      </c>
      <c r="C178" s="121">
        <v>43206.538888888892</v>
      </c>
      <c r="D178" s="121">
        <v>43206.621527777781</v>
      </c>
      <c r="E178" s="118">
        <f t="shared" si="48"/>
        <v>0</v>
      </c>
      <c r="F178" s="118">
        <f t="shared" si="49"/>
        <v>8.2638888889050577E-2</v>
      </c>
      <c r="G178" s="118">
        <f t="shared" si="50"/>
        <v>0</v>
      </c>
      <c r="H178" s="118">
        <f t="shared" si="51"/>
        <v>0</v>
      </c>
      <c r="I178" s="122" t="s">
        <v>500</v>
      </c>
      <c r="J178" s="121" t="s">
        <v>470</v>
      </c>
      <c r="K178" s="11" t="s">
        <v>1350</v>
      </c>
    </row>
    <row r="179" spans="1:11" ht="25.5" customHeight="1">
      <c r="A179" s="136" t="s">
        <v>202</v>
      </c>
      <c r="B179" s="139" t="s">
        <v>203</v>
      </c>
      <c r="C179" s="121">
        <v>43218.40902777778</v>
      </c>
      <c r="D179" s="121">
        <v>43221</v>
      </c>
      <c r="E179" s="118">
        <f t="shared" si="48"/>
        <v>0</v>
      </c>
      <c r="F179" s="118">
        <f t="shared" si="49"/>
        <v>0</v>
      </c>
      <c r="G179" s="118">
        <f t="shared" si="50"/>
        <v>0</v>
      </c>
      <c r="H179" s="118">
        <f t="shared" si="51"/>
        <v>2.5909722222204437</v>
      </c>
      <c r="I179" s="124" t="s">
        <v>1351</v>
      </c>
      <c r="J179" s="11" t="s">
        <v>471</v>
      </c>
      <c r="K179" s="140" t="s">
        <v>1352</v>
      </c>
    </row>
    <row r="180" spans="1:11" ht="25.5" customHeight="1">
      <c r="A180" s="136" t="s">
        <v>204</v>
      </c>
      <c r="B180" s="139" t="s">
        <v>205</v>
      </c>
      <c r="C180" s="121">
        <v>43205.506249999999</v>
      </c>
      <c r="D180" s="121">
        <v>43205.527777777781</v>
      </c>
      <c r="E180" s="118">
        <f t="shared" si="48"/>
        <v>0</v>
      </c>
      <c r="F180" s="118">
        <f t="shared" si="49"/>
        <v>2.1527777782466728E-2</v>
      </c>
      <c r="G180" s="118">
        <f t="shared" si="50"/>
        <v>0</v>
      </c>
      <c r="H180" s="118">
        <f t="shared" si="51"/>
        <v>0</v>
      </c>
      <c r="I180" s="122" t="s">
        <v>500</v>
      </c>
      <c r="J180" s="121" t="s">
        <v>470</v>
      </c>
      <c r="K180" s="11" t="s">
        <v>1353</v>
      </c>
    </row>
    <row r="181" spans="1:11" ht="25.5" customHeight="1">
      <c r="A181" s="136" t="s">
        <v>204</v>
      </c>
      <c r="B181" s="139" t="s">
        <v>205</v>
      </c>
      <c r="C181" s="121">
        <v>43209.529861111114</v>
      </c>
      <c r="D181" s="121">
        <v>43209.625</v>
      </c>
      <c r="E181" s="118">
        <f t="shared" si="48"/>
        <v>0</v>
      </c>
      <c r="F181" s="118">
        <f t="shared" si="49"/>
        <v>9.5138888886140194E-2</v>
      </c>
      <c r="G181" s="118">
        <f t="shared" si="50"/>
        <v>0</v>
      </c>
      <c r="H181" s="118">
        <f t="shared" si="51"/>
        <v>0</v>
      </c>
      <c r="I181" s="122" t="s">
        <v>500</v>
      </c>
      <c r="J181" s="121" t="s">
        <v>470</v>
      </c>
      <c r="K181" s="11" t="s">
        <v>1354</v>
      </c>
    </row>
    <row r="182" spans="1:11" ht="25.5" customHeight="1">
      <c r="A182" s="136" t="s">
        <v>204</v>
      </c>
      <c r="B182" s="139" t="s">
        <v>205</v>
      </c>
      <c r="C182" s="121">
        <v>43216.542361111111</v>
      </c>
      <c r="D182" s="131">
        <v>43216.678472222222</v>
      </c>
      <c r="E182" s="118">
        <f t="shared" si="48"/>
        <v>0</v>
      </c>
      <c r="F182" s="118">
        <f t="shared" si="49"/>
        <v>0.13611111111094942</v>
      </c>
      <c r="G182" s="118">
        <f t="shared" si="50"/>
        <v>0</v>
      </c>
      <c r="H182" s="118">
        <f t="shared" si="51"/>
        <v>0</v>
      </c>
      <c r="I182" s="122" t="s">
        <v>500</v>
      </c>
      <c r="J182" s="11" t="s">
        <v>470</v>
      </c>
      <c r="K182" s="11" t="s">
        <v>1355</v>
      </c>
    </row>
    <row r="183" spans="1:11" ht="25.5" customHeight="1">
      <c r="A183" s="136" t="s">
        <v>204</v>
      </c>
      <c r="B183" s="11" t="s">
        <v>205</v>
      </c>
      <c r="C183" s="121">
        <v>43218.405555555553</v>
      </c>
      <c r="D183" s="121">
        <v>43221</v>
      </c>
      <c r="E183" s="118">
        <f t="shared" si="48"/>
        <v>0</v>
      </c>
      <c r="F183" s="118">
        <f t="shared" si="49"/>
        <v>0</v>
      </c>
      <c r="G183" s="118">
        <f t="shared" si="50"/>
        <v>0</v>
      </c>
      <c r="H183" s="118">
        <f t="shared" si="51"/>
        <v>2.5944444444467081</v>
      </c>
      <c r="I183" s="124" t="s">
        <v>1356</v>
      </c>
      <c r="J183" s="11" t="s">
        <v>471</v>
      </c>
      <c r="K183" s="140" t="s">
        <v>1352</v>
      </c>
    </row>
    <row r="184" spans="1:11" ht="25.5" customHeight="1">
      <c r="A184" s="136" t="s">
        <v>206</v>
      </c>
      <c r="B184" s="11" t="s">
        <v>207</v>
      </c>
      <c r="C184" s="121">
        <v>43215.52847222222</v>
      </c>
      <c r="D184" s="121">
        <v>43215.739583333336</v>
      </c>
      <c r="E184" s="118">
        <f t="shared" si="48"/>
        <v>0</v>
      </c>
      <c r="F184" s="118">
        <f t="shared" si="49"/>
        <v>0.211111111115315</v>
      </c>
      <c r="G184" s="118">
        <f t="shared" si="50"/>
        <v>0</v>
      </c>
      <c r="H184" s="118">
        <f t="shared" si="51"/>
        <v>0</v>
      </c>
      <c r="I184" s="123" t="s">
        <v>1357</v>
      </c>
      <c r="J184" s="121" t="s">
        <v>470</v>
      </c>
      <c r="K184" s="11" t="s">
        <v>1358</v>
      </c>
    </row>
    <row r="185" spans="1:11" ht="25.5" customHeight="1">
      <c r="A185" s="136" t="s">
        <v>221</v>
      </c>
      <c r="B185" s="139" t="s">
        <v>222</v>
      </c>
      <c r="C185" s="121">
        <v>43201.271527777775</v>
      </c>
      <c r="D185" s="121">
        <v>43201.289583333331</v>
      </c>
      <c r="E185" s="118">
        <f t="shared" si="48"/>
        <v>0</v>
      </c>
      <c r="F185" s="118">
        <f t="shared" si="49"/>
        <v>0</v>
      </c>
      <c r="G185" s="118">
        <f t="shared" si="50"/>
        <v>0</v>
      </c>
      <c r="H185" s="118">
        <f t="shared" si="51"/>
        <v>1.8055555556202307E-2</v>
      </c>
      <c r="I185" s="125" t="s">
        <v>1359</v>
      </c>
      <c r="J185" s="11" t="s">
        <v>51</v>
      </c>
      <c r="K185" s="138" t="s">
        <v>1360</v>
      </c>
    </row>
    <row r="186" spans="1:11" ht="25.5" customHeight="1">
      <c r="A186" s="136" t="s">
        <v>221</v>
      </c>
      <c r="B186" s="11" t="s">
        <v>222</v>
      </c>
      <c r="C186" s="121">
        <v>43201.724999999999</v>
      </c>
      <c r="D186" s="121">
        <v>43201.784722222219</v>
      </c>
      <c r="E186" s="118">
        <f t="shared" si="48"/>
        <v>0</v>
      </c>
      <c r="F186" s="118">
        <f t="shared" si="49"/>
        <v>0</v>
      </c>
      <c r="G186" s="118">
        <f t="shared" si="50"/>
        <v>0</v>
      </c>
      <c r="H186" s="118">
        <f t="shared" si="51"/>
        <v>5.9722222220443655E-2</v>
      </c>
      <c r="I186" s="124" t="s">
        <v>1361</v>
      </c>
      <c r="J186" s="11" t="s">
        <v>51</v>
      </c>
      <c r="K186" s="138" t="s">
        <v>1362</v>
      </c>
    </row>
    <row r="187" spans="1:11" ht="25.5" customHeight="1">
      <c r="A187" s="136" t="s">
        <v>221</v>
      </c>
      <c r="B187" s="11" t="s">
        <v>222</v>
      </c>
      <c r="C187" s="121">
        <v>43203.0625</v>
      </c>
      <c r="D187" s="121">
        <v>43203.364583333336</v>
      </c>
      <c r="E187" s="118">
        <f t="shared" si="48"/>
        <v>0</v>
      </c>
      <c r="F187" s="118">
        <f t="shared" si="49"/>
        <v>0</v>
      </c>
      <c r="G187" s="118">
        <f t="shared" si="50"/>
        <v>0</v>
      </c>
      <c r="H187" s="118">
        <f t="shared" si="51"/>
        <v>0.30208333333575865</v>
      </c>
      <c r="I187" s="124" t="s">
        <v>1363</v>
      </c>
      <c r="J187" s="11" t="s">
        <v>51</v>
      </c>
      <c r="K187" s="138" t="s">
        <v>1364</v>
      </c>
    </row>
    <row r="188" spans="1:11" ht="25.5" customHeight="1">
      <c r="A188" s="136" t="s">
        <v>223</v>
      </c>
      <c r="B188" s="11" t="s">
        <v>224</v>
      </c>
      <c r="C188" s="121">
        <v>43191</v>
      </c>
      <c r="D188" s="121">
        <v>43221</v>
      </c>
      <c r="E188" s="118">
        <f t="shared" si="48"/>
        <v>0</v>
      </c>
      <c r="F188" s="118">
        <f t="shared" si="49"/>
        <v>0</v>
      </c>
      <c r="G188" s="118">
        <f t="shared" si="50"/>
        <v>0</v>
      </c>
      <c r="H188" s="118">
        <f t="shared" si="51"/>
        <v>30</v>
      </c>
      <c r="I188" s="124" t="s">
        <v>1139</v>
      </c>
      <c r="J188" s="11" t="s">
        <v>471</v>
      </c>
      <c r="K188" s="138" t="s">
        <v>1140</v>
      </c>
    </row>
    <row r="189" spans="1:11" ht="25.5" customHeight="1">
      <c r="A189" s="136" t="s">
        <v>227</v>
      </c>
      <c r="B189" s="11" t="s">
        <v>228</v>
      </c>
      <c r="C189" s="121">
        <v>43196.709722222222</v>
      </c>
      <c r="D189" s="121">
        <v>43196.826388888891</v>
      </c>
      <c r="E189" s="118">
        <f t="shared" si="48"/>
        <v>0.11666666666860692</v>
      </c>
      <c r="F189" s="118">
        <f t="shared" si="49"/>
        <v>0</v>
      </c>
      <c r="G189" s="118">
        <f t="shared" si="50"/>
        <v>0</v>
      </c>
      <c r="H189" s="118">
        <f t="shared" si="51"/>
        <v>0</v>
      </c>
      <c r="I189" s="124" t="s">
        <v>1365</v>
      </c>
      <c r="J189" s="11" t="s">
        <v>468</v>
      </c>
      <c r="K189" s="138" t="s">
        <v>1366</v>
      </c>
    </row>
    <row r="190" spans="1:11" ht="25.5" customHeight="1">
      <c r="A190" s="136" t="s">
        <v>227</v>
      </c>
      <c r="B190" s="139" t="s">
        <v>228</v>
      </c>
      <c r="C190" s="121">
        <v>43199.463888888888</v>
      </c>
      <c r="D190" s="121">
        <v>43199.594444444447</v>
      </c>
      <c r="E190" s="118">
        <f t="shared" si="48"/>
        <v>0.13055555555911269</v>
      </c>
      <c r="F190" s="118">
        <f t="shared" si="49"/>
        <v>0</v>
      </c>
      <c r="G190" s="118">
        <f t="shared" si="50"/>
        <v>0</v>
      </c>
      <c r="H190" s="118">
        <f t="shared" si="51"/>
        <v>0</v>
      </c>
      <c r="I190" s="122"/>
      <c r="J190" s="121" t="s">
        <v>1115</v>
      </c>
      <c r="K190" s="11" t="s">
        <v>1367</v>
      </c>
    </row>
    <row r="191" spans="1:11" ht="25.5" customHeight="1">
      <c r="A191" s="136" t="s">
        <v>227</v>
      </c>
      <c r="B191" s="11" t="s">
        <v>228</v>
      </c>
      <c r="C191" s="121">
        <v>43207.534722222219</v>
      </c>
      <c r="D191" s="121">
        <v>43207.5625</v>
      </c>
      <c r="E191" s="118">
        <f t="shared" si="48"/>
        <v>0</v>
      </c>
      <c r="F191" s="118">
        <f t="shared" si="49"/>
        <v>2.7777777781011537E-2</v>
      </c>
      <c r="G191" s="118">
        <f t="shared" si="50"/>
        <v>0</v>
      </c>
      <c r="H191" s="118">
        <f t="shared" si="51"/>
        <v>0</v>
      </c>
      <c r="I191" s="122" t="s">
        <v>500</v>
      </c>
      <c r="J191" s="121" t="s">
        <v>470</v>
      </c>
      <c r="K191" s="11" t="s">
        <v>1368</v>
      </c>
    </row>
    <row r="192" spans="1:11" ht="25.5" customHeight="1">
      <c r="A192" s="136" t="s">
        <v>227</v>
      </c>
      <c r="B192" s="139" t="s">
        <v>228</v>
      </c>
      <c r="C192" s="121">
        <v>43208.466666666667</v>
      </c>
      <c r="D192" s="121">
        <v>43208.620833333334</v>
      </c>
      <c r="E192" s="118">
        <f t="shared" si="48"/>
        <v>0</v>
      </c>
      <c r="F192" s="118">
        <f t="shared" si="49"/>
        <v>0.15416666666715173</v>
      </c>
      <c r="G192" s="118">
        <f t="shared" si="50"/>
        <v>0</v>
      </c>
      <c r="H192" s="118">
        <f t="shared" si="51"/>
        <v>0</v>
      </c>
      <c r="I192" s="122" t="s">
        <v>500</v>
      </c>
      <c r="J192" s="121" t="s">
        <v>470</v>
      </c>
      <c r="K192" s="11" t="s">
        <v>1369</v>
      </c>
    </row>
    <row r="193" spans="1:11" ht="25.5" customHeight="1">
      <c r="A193" s="136" t="s">
        <v>227</v>
      </c>
      <c r="B193" s="139" t="s">
        <v>228</v>
      </c>
      <c r="C193" s="121">
        <v>43211.447222222225</v>
      </c>
      <c r="D193" s="121">
        <v>43211.742361111108</v>
      </c>
      <c r="E193" s="118">
        <f t="shared" si="48"/>
        <v>0</v>
      </c>
      <c r="F193" s="118">
        <f t="shared" si="49"/>
        <v>0</v>
      </c>
      <c r="G193" s="118">
        <f t="shared" si="50"/>
        <v>0</v>
      </c>
      <c r="H193" s="118">
        <f t="shared" si="51"/>
        <v>0.29513888888322981</v>
      </c>
      <c r="I193" s="124" t="s">
        <v>1370</v>
      </c>
      <c r="J193" s="11" t="s">
        <v>1108</v>
      </c>
      <c r="K193" s="138" t="s">
        <v>1371</v>
      </c>
    </row>
    <row r="194" spans="1:11" ht="25.5" customHeight="1">
      <c r="A194" s="136" t="s">
        <v>229</v>
      </c>
      <c r="B194" s="139" t="s">
        <v>230</v>
      </c>
      <c r="C194" s="121">
        <v>43196.132638888892</v>
      </c>
      <c r="D194" s="121">
        <v>43196.504166666666</v>
      </c>
      <c r="E194" s="118">
        <f t="shared" si="48"/>
        <v>0</v>
      </c>
      <c r="F194" s="118">
        <f t="shared" si="49"/>
        <v>0.37152777777373558</v>
      </c>
      <c r="G194" s="118">
        <f t="shared" si="50"/>
        <v>0</v>
      </c>
      <c r="H194" s="118">
        <f t="shared" si="51"/>
        <v>0</v>
      </c>
      <c r="I194" s="122" t="s">
        <v>500</v>
      </c>
      <c r="J194" s="121" t="s">
        <v>470</v>
      </c>
      <c r="K194" s="11" t="s">
        <v>1372</v>
      </c>
    </row>
    <row r="195" spans="1:11" ht="25.5" customHeight="1">
      <c r="A195" s="136" t="s">
        <v>229</v>
      </c>
      <c r="B195" s="11" t="s">
        <v>230</v>
      </c>
      <c r="C195" s="121">
        <v>43208.661805555559</v>
      </c>
      <c r="D195" s="121">
        <v>43208.748611111114</v>
      </c>
      <c r="E195" s="118">
        <f t="shared" si="48"/>
        <v>0</v>
      </c>
      <c r="F195" s="118">
        <f t="shared" si="49"/>
        <v>0</v>
      </c>
      <c r="G195" s="118">
        <f t="shared" si="50"/>
        <v>0</v>
      </c>
      <c r="H195" s="118">
        <f t="shared" si="51"/>
        <v>8.6805555554747116E-2</v>
      </c>
      <c r="I195" s="124" t="s">
        <v>1373</v>
      </c>
      <c r="J195" s="11" t="s">
        <v>1108</v>
      </c>
      <c r="K195" s="138" t="s">
        <v>1374</v>
      </c>
    </row>
    <row r="196" spans="1:11" ht="25.5" customHeight="1">
      <c r="A196" s="136" t="s">
        <v>231</v>
      </c>
      <c r="B196" s="11" t="s">
        <v>232</v>
      </c>
      <c r="C196" s="121">
        <v>43199.524305555555</v>
      </c>
      <c r="D196" s="121">
        <v>43199.531944444447</v>
      </c>
      <c r="E196" s="118">
        <f t="shared" si="48"/>
        <v>0</v>
      </c>
      <c r="F196" s="118">
        <f t="shared" si="49"/>
        <v>0</v>
      </c>
      <c r="G196" s="118">
        <f t="shared" si="50"/>
        <v>0</v>
      </c>
      <c r="H196" s="118">
        <f t="shared" si="51"/>
        <v>7.6388888919609599E-3</v>
      </c>
      <c r="I196" s="124" t="s">
        <v>1375</v>
      </c>
      <c r="J196" s="11" t="s">
        <v>1108</v>
      </c>
      <c r="K196" s="138" t="s">
        <v>1376</v>
      </c>
    </row>
    <row r="197" spans="1:11" ht="25.5" customHeight="1">
      <c r="A197" s="136" t="s">
        <v>231</v>
      </c>
      <c r="B197" s="139" t="s">
        <v>232</v>
      </c>
      <c r="C197" s="121">
        <v>43208.466666666667</v>
      </c>
      <c r="D197" s="121">
        <v>43208.55</v>
      </c>
      <c r="E197" s="118">
        <f t="shared" si="48"/>
        <v>0</v>
      </c>
      <c r="F197" s="118">
        <f t="shared" si="49"/>
        <v>8.3333333335758653E-2</v>
      </c>
      <c r="G197" s="118">
        <f t="shared" si="50"/>
        <v>0</v>
      </c>
      <c r="H197" s="118">
        <f t="shared" si="51"/>
        <v>0</v>
      </c>
      <c r="I197" s="122"/>
      <c r="J197" s="121" t="s">
        <v>470</v>
      </c>
      <c r="K197" s="11" t="s">
        <v>1377</v>
      </c>
    </row>
    <row r="198" spans="1:11" ht="25.5" customHeight="1">
      <c r="A198" s="136" t="s">
        <v>257</v>
      </c>
      <c r="B198" s="126" t="s">
        <v>863</v>
      </c>
      <c r="C198" s="121">
        <v>43192.504166666666</v>
      </c>
      <c r="D198" s="121">
        <v>43193.154166666667</v>
      </c>
      <c r="E198" s="118">
        <f t="shared" si="48"/>
        <v>0.65000000000145519</v>
      </c>
      <c r="F198" s="118">
        <f t="shared" si="49"/>
        <v>0</v>
      </c>
      <c r="G198" s="118">
        <f t="shared" si="50"/>
        <v>0</v>
      </c>
      <c r="H198" s="118">
        <f t="shared" si="51"/>
        <v>0</v>
      </c>
      <c r="I198" s="124" t="s">
        <v>1378</v>
      </c>
      <c r="J198" s="11" t="s">
        <v>469</v>
      </c>
      <c r="K198" s="138" t="s">
        <v>1379</v>
      </c>
    </row>
    <row r="199" spans="1:11" ht="25.5" customHeight="1">
      <c r="A199" s="136" t="e">
        <v>#N/A</v>
      </c>
      <c r="B199" s="139" t="s">
        <v>1380</v>
      </c>
      <c r="C199" s="121">
        <v>43200.474999999999</v>
      </c>
      <c r="D199" s="121">
        <v>43200.578472222223</v>
      </c>
      <c r="E199" s="118">
        <f t="shared" si="48"/>
        <v>0.10347222222480923</v>
      </c>
      <c r="F199" s="118">
        <f t="shared" si="49"/>
        <v>0</v>
      </c>
      <c r="G199" s="118">
        <f t="shared" si="50"/>
        <v>0</v>
      </c>
      <c r="H199" s="118">
        <f t="shared" si="51"/>
        <v>0</v>
      </c>
      <c r="I199" s="124" t="s">
        <v>1381</v>
      </c>
      <c r="J199" s="11" t="s">
        <v>468</v>
      </c>
      <c r="K199" s="138" t="s">
        <v>1382</v>
      </c>
    </row>
    <row r="200" spans="1:11" ht="25.5" customHeight="1">
      <c r="A200" s="136" t="s">
        <v>259</v>
      </c>
      <c r="B200" s="127" t="s">
        <v>867</v>
      </c>
      <c r="C200" s="121">
        <v>43194.429166666669</v>
      </c>
      <c r="D200" s="121">
        <v>43194.916666666664</v>
      </c>
      <c r="E200" s="118">
        <f t="shared" si="48"/>
        <v>0.48749999999563443</v>
      </c>
      <c r="F200" s="118">
        <f t="shared" si="49"/>
        <v>0</v>
      </c>
      <c r="G200" s="118">
        <f t="shared" si="50"/>
        <v>0</v>
      </c>
      <c r="H200" s="118">
        <f t="shared" si="51"/>
        <v>0</v>
      </c>
      <c r="I200" s="124" t="s">
        <v>1383</v>
      </c>
      <c r="J200" s="11" t="s">
        <v>469</v>
      </c>
      <c r="K200" s="138" t="s">
        <v>1384</v>
      </c>
    </row>
    <row r="201" spans="1:11" ht="25.5" customHeight="1">
      <c r="A201" s="136" t="s">
        <v>266</v>
      </c>
      <c r="B201" s="127" t="s">
        <v>267</v>
      </c>
      <c r="C201" s="121">
        <v>43194.384722222225</v>
      </c>
      <c r="D201" s="121">
        <v>43194.774305555555</v>
      </c>
      <c r="E201" s="118">
        <f t="shared" si="48"/>
        <v>0.38958333332993789</v>
      </c>
      <c r="F201" s="118">
        <f t="shared" si="49"/>
        <v>0</v>
      </c>
      <c r="G201" s="118">
        <f t="shared" si="50"/>
        <v>0</v>
      </c>
      <c r="H201" s="118">
        <f t="shared" si="51"/>
        <v>0</v>
      </c>
      <c r="I201" s="124" t="s">
        <v>1385</v>
      </c>
      <c r="J201" s="11" t="s">
        <v>469</v>
      </c>
      <c r="K201" s="138" t="s">
        <v>1384</v>
      </c>
    </row>
    <row r="202" spans="1:11" ht="25.5" customHeight="1">
      <c r="A202" s="136" t="s">
        <v>283</v>
      </c>
      <c r="B202" s="126" t="s">
        <v>284</v>
      </c>
      <c r="C202" s="121">
        <v>43220.106249999997</v>
      </c>
      <c r="D202" s="121">
        <v>43221</v>
      </c>
      <c r="E202" s="118">
        <f t="shared" si="48"/>
        <v>0.89375000000291038</v>
      </c>
      <c r="F202" s="118">
        <f t="shared" si="49"/>
        <v>0</v>
      </c>
      <c r="G202" s="118">
        <f t="shared" si="50"/>
        <v>0</v>
      </c>
      <c r="H202" s="118">
        <f t="shared" si="51"/>
        <v>0</v>
      </c>
      <c r="I202" s="122" t="s">
        <v>500</v>
      </c>
      <c r="J202" s="121" t="s">
        <v>1215</v>
      </c>
      <c r="K202" s="11" t="s">
        <v>1386</v>
      </c>
    </row>
    <row r="203" spans="1:11" ht="25.5" customHeight="1">
      <c r="A203" s="136" t="s">
        <v>268</v>
      </c>
      <c r="B203" s="126" t="s">
        <v>269</v>
      </c>
      <c r="C203" s="121">
        <v>43196.384027777778</v>
      </c>
      <c r="D203" s="121">
        <v>43196.756944444445</v>
      </c>
      <c r="E203" s="118">
        <f t="shared" si="48"/>
        <v>0.37291666666715173</v>
      </c>
      <c r="F203" s="118">
        <f t="shared" si="49"/>
        <v>0</v>
      </c>
      <c r="G203" s="118">
        <f t="shared" si="50"/>
        <v>0</v>
      </c>
      <c r="H203" s="118">
        <f t="shared" si="51"/>
        <v>0</v>
      </c>
      <c r="I203" s="124" t="s">
        <v>1387</v>
      </c>
      <c r="J203" s="11" t="s">
        <v>469</v>
      </c>
      <c r="K203" s="138" t="s">
        <v>1384</v>
      </c>
    </row>
    <row r="204" spans="1:11" ht="25.5" customHeight="1">
      <c r="A204" s="136" t="s">
        <v>448</v>
      </c>
      <c r="B204" s="126" t="s">
        <v>449</v>
      </c>
      <c r="C204" s="121">
        <v>43195.383333333331</v>
      </c>
      <c r="D204" s="121">
        <v>43195.824999999997</v>
      </c>
      <c r="E204" s="118">
        <f t="shared" si="48"/>
        <v>0.44166666666569654</v>
      </c>
      <c r="F204" s="118">
        <f t="shared" si="49"/>
        <v>0</v>
      </c>
      <c r="G204" s="118">
        <f t="shared" si="50"/>
        <v>0</v>
      </c>
      <c r="H204" s="118">
        <f t="shared" si="51"/>
        <v>0</v>
      </c>
      <c r="I204" s="124" t="s">
        <v>1388</v>
      </c>
      <c r="J204" s="11" t="s">
        <v>469</v>
      </c>
      <c r="K204" s="138" t="s">
        <v>1384</v>
      </c>
    </row>
    <row r="205" spans="1:11" ht="25.5" customHeight="1">
      <c r="A205" s="136" t="s">
        <v>297</v>
      </c>
      <c r="B205" s="126" t="s">
        <v>781</v>
      </c>
      <c r="C205" s="121">
        <v>43196.962500000001</v>
      </c>
      <c r="D205" s="121">
        <v>43196.995138888888</v>
      </c>
      <c r="E205" s="118">
        <f t="shared" ref="E205:E210" si="52">IF(OR(D205="***",D205=""),0,IF(RIGHT(J205)="T",(+D205-C205),0))</f>
        <v>0</v>
      </c>
      <c r="F205" s="118">
        <f t="shared" ref="F205:F210" si="53">IF(OR(D205="***",D205=""),0,IF(RIGHT(J205)="U",(+D205-C205),0))</f>
        <v>0</v>
      </c>
      <c r="G205" s="118">
        <f t="shared" ref="G205:G210" si="54">IF(OR(D205="***",D205=""),0,IF(RIGHT(J205)="C",(+D205-C205),0))</f>
        <v>3.2638888886140194E-2</v>
      </c>
      <c r="H205" s="118">
        <f t="shared" ref="H205:H210" si="55">IF(OR(D205="***",D205=""),0,IF(RIGHT(J205)="D",(+D205-C205),0))</f>
        <v>0</v>
      </c>
      <c r="I205" s="122" t="s">
        <v>500</v>
      </c>
      <c r="J205" s="121" t="s">
        <v>1389</v>
      </c>
      <c r="K205" s="11" t="s">
        <v>1390</v>
      </c>
    </row>
    <row r="206" spans="1:11" ht="25.5" customHeight="1">
      <c r="A206" s="136" t="s">
        <v>297</v>
      </c>
      <c r="B206" s="126" t="s">
        <v>781</v>
      </c>
      <c r="C206" s="121">
        <v>43197.118055555555</v>
      </c>
      <c r="D206" s="121">
        <v>43197.271527777775</v>
      </c>
      <c r="E206" s="118">
        <f t="shared" si="52"/>
        <v>0</v>
      </c>
      <c r="F206" s="118">
        <f t="shared" si="53"/>
        <v>0</v>
      </c>
      <c r="G206" s="118">
        <f t="shared" si="54"/>
        <v>0.15347222222044365</v>
      </c>
      <c r="H206" s="118">
        <f t="shared" si="55"/>
        <v>0</v>
      </c>
      <c r="I206" s="122" t="s">
        <v>500</v>
      </c>
      <c r="J206" s="121" t="s">
        <v>1389</v>
      </c>
      <c r="K206" s="11" t="s">
        <v>1390</v>
      </c>
    </row>
    <row r="207" spans="1:11" ht="25.5" customHeight="1">
      <c r="A207" s="136" t="s">
        <v>297</v>
      </c>
      <c r="B207" s="11" t="s">
        <v>781</v>
      </c>
      <c r="C207" s="121">
        <v>43198.586805555555</v>
      </c>
      <c r="D207" s="121">
        <v>43198.769444444442</v>
      </c>
      <c r="E207" s="118">
        <f t="shared" si="52"/>
        <v>0</v>
      </c>
      <c r="F207" s="118">
        <f t="shared" si="53"/>
        <v>0</v>
      </c>
      <c r="G207" s="118">
        <f t="shared" si="54"/>
        <v>0.18263888888759539</v>
      </c>
      <c r="H207" s="118">
        <f t="shared" si="55"/>
        <v>0</v>
      </c>
      <c r="I207" s="122" t="s">
        <v>500</v>
      </c>
      <c r="J207" s="121" t="s">
        <v>1389</v>
      </c>
      <c r="K207" s="11" t="s">
        <v>1391</v>
      </c>
    </row>
    <row r="208" spans="1:11" ht="25.5" customHeight="1">
      <c r="A208" s="136" t="s">
        <v>297</v>
      </c>
      <c r="B208" s="11" t="s">
        <v>781</v>
      </c>
      <c r="C208" s="121">
        <v>43199.45416666667</v>
      </c>
      <c r="D208" s="121">
        <v>43199.753472222219</v>
      </c>
      <c r="E208" s="118">
        <f t="shared" si="52"/>
        <v>0</v>
      </c>
      <c r="F208" s="118">
        <f t="shared" si="53"/>
        <v>0</v>
      </c>
      <c r="G208" s="118">
        <f t="shared" si="54"/>
        <v>0.29930555554892635</v>
      </c>
      <c r="H208" s="118">
        <f t="shared" si="55"/>
        <v>0</v>
      </c>
      <c r="I208" s="123" t="s">
        <v>500</v>
      </c>
      <c r="J208" s="121" t="s">
        <v>1389</v>
      </c>
      <c r="K208" s="11" t="s">
        <v>1391</v>
      </c>
    </row>
    <row r="209" spans="1:11" ht="25.5" customHeight="1">
      <c r="A209" s="136" t="s">
        <v>297</v>
      </c>
      <c r="B209" s="11" t="s">
        <v>781</v>
      </c>
      <c r="C209" s="121">
        <v>43201.238888888889</v>
      </c>
      <c r="D209" s="121">
        <v>43201.35</v>
      </c>
      <c r="E209" s="118">
        <f t="shared" si="52"/>
        <v>0</v>
      </c>
      <c r="F209" s="118">
        <f t="shared" si="53"/>
        <v>0</v>
      </c>
      <c r="G209" s="118">
        <f t="shared" si="54"/>
        <v>0.11111111110949423</v>
      </c>
      <c r="H209" s="118">
        <f t="shared" si="55"/>
        <v>0</v>
      </c>
      <c r="I209" s="122" t="s">
        <v>500</v>
      </c>
      <c r="J209" s="121" t="s">
        <v>1389</v>
      </c>
      <c r="K209" s="11" t="s">
        <v>1392</v>
      </c>
    </row>
    <row r="210" spans="1:11" ht="25.5" customHeight="1">
      <c r="A210" s="136" t="s">
        <v>297</v>
      </c>
      <c r="B210" s="139" t="s">
        <v>781</v>
      </c>
      <c r="C210" s="121">
        <v>43201.504166666666</v>
      </c>
      <c r="D210" s="121">
        <v>43201.772222222222</v>
      </c>
      <c r="E210" s="118">
        <f t="shared" si="52"/>
        <v>0</v>
      </c>
      <c r="F210" s="118">
        <f t="shared" si="53"/>
        <v>0</v>
      </c>
      <c r="G210" s="118">
        <f t="shared" si="54"/>
        <v>0.26805555555620231</v>
      </c>
      <c r="H210" s="118">
        <f t="shared" si="55"/>
        <v>0</v>
      </c>
      <c r="I210" s="123" t="s">
        <v>500</v>
      </c>
      <c r="J210" s="121" t="s">
        <v>1389</v>
      </c>
      <c r="K210" s="11" t="s">
        <v>1392</v>
      </c>
    </row>
    <row r="211" spans="1:11" ht="25.5" customHeight="1">
      <c r="A211" s="136" t="s">
        <v>299</v>
      </c>
      <c r="B211" s="116" t="s">
        <v>1064</v>
      </c>
      <c r="C211" s="121">
        <v>43196.962500000001</v>
      </c>
      <c r="D211" s="121">
        <v>43196.995138888888</v>
      </c>
      <c r="E211" s="118">
        <f t="shared" ref="E211:E216" si="56">IF(OR(D211="***",D211=""),0,IF(RIGHT(J211)="T",(+D211-C211),0))</f>
        <v>0</v>
      </c>
      <c r="F211" s="118">
        <f t="shared" ref="F211:F216" si="57">IF(OR(D211="***",D211=""),0,IF(RIGHT(J211)="U",(+D211-C211),0))</f>
        <v>0</v>
      </c>
      <c r="G211" s="118">
        <f t="shared" ref="G211:G216" si="58">IF(OR(D211="***",D211=""),0,IF(RIGHT(J211)="C",(+D211-C211),0))</f>
        <v>3.2638888886140194E-2</v>
      </c>
      <c r="H211" s="118">
        <f t="shared" ref="H211:H216" si="59">IF(OR(D211="***",D211=""),0,IF(RIGHT(J211)="D",(+D211-C211),0))</f>
        <v>0</v>
      </c>
      <c r="I211" s="122" t="s">
        <v>500</v>
      </c>
      <c r="J211" s="121" t="s">
        <v>1389</v>
      </c>
      <c r="K211" s="11" t="s">
        <v>1390</v>
      </c>
    </row>
    <row r="212" spans="1:11" ht="25.5" customHeight="1">
      <c r="A212" s="136" t="s">
        <v>299</v>
      </c>
      <c r="B212" s="117" t="s">
        <v>1064</v>
      </c>
      <c r="C212" s="121">
        <v>43197.115277777775</v>
      </c>
      <c r="D212" s="121">
        <v>43197.281944444447</v>
      </c>
      <c r="E212" s="118">
        <f t="shared" si="56"/>
        <v>0</v>
      </c>
      <c r="F212" s="118">
        <f t="shared" si="57"/>
        <v>0</v>
      </c>
      <c r="G212" s="118">
        <f t="shared" si="58"/>
        <v>0.16666666667151731</v>
      </c>
      <c r="H212" s="118">
        <f t="shared" si="59"/>
        <v>0</v>
      </c>
      <c r="I212" s="122" t="s">
        <v>500</v>
      </c>
      <c r="J212" s="121" t="s">
        <v>1389</v>
      </c>
      <c r="K212" s="11" t="s">
        <v>1390</v>
      </c>
    </row>
    <row r="213" spans="1:11" ht="25.5" customHeight="1">
      <c r="A213" s="136" t="s">
        <v>299</v>
      </c>
      <c r="B213" s="117" t="s">
        <v>1064</v>
      </c>
      <c r="C213" s="121">
        <v>43198.586111111108</v>
      </c>
      <c r="D213" s="121">
        <v>43198.768750000003</v>
      </c>
      <c r="E213" s="118">
        <f t="shared" si="56"/>
        <v>0</v>
      </c>
      <c r="F213" s="118">
        <f t="shared" si="57"/>
        <v>0</v>
      </c>
      <c r="G213" s="118">
        <f t="shared" si="58"/>
        <v>0.18263888889487134</v>
      </c>
      <c r="H213" s="118">
        <f t="shared" si="59"/>
        <v>0</v>
      </c>
      <c r="I213" s="122" t="s">
        <v>500</v>
      </c>
      <c r="J213" s="121" t="s">
        <v>1389</v>
      </c>
      <c r="K213" s="11" t="s">
        <v>1391</v>
      </c>
    </row>
    <row r="214" spans="1:11" ht="25.5" customHeight="1">
      <c r="A214" s="136" t="s">
        <v>299</v>
      </c>
      <c r="B214" s="117" t="s">
        <v>1064</v>
      </c>
      <c r="C214" s="121">
        <v>43199.45208333333</v>
      </c>
      <c r="D214" s="121">
        <v>43199.754166666666</v>
      </c>
      <c r="E214" s="118">
        <f t="shared" si="56"/>
        <v>0</v>
      </c>
      <c r="F214" s="118">
        <f t="shared" si="57"/>
        <v>0</v>
      </c>
      <c r="G214" s="118">
        <f t="shared" si="58"/>
        <v>0.30208333333575865</v>
      </c>
      <c r="H214" s="118">
        <f t="shared" si="59"/>
        <v>0</v>
      </c>
      <c r="I214" s="122" t="s">
        <v>500</v>
      </c>
      <c r="J214" s="121" t="s">
        <v>1389</v>
      </c>
      <c r="K214" s="11" t="s">
        <v>1391</v>
      </c>
    </row>
    <row r="215" spans="1:11" ht="25.5" customHeight="1">
      <c r="A215" s="136" t="s">
        <v>299</v>
      </c>
      <c r="B215" s="116" t="s">
        <v>1064</v>
      </c>
      <c r="C215" s="121">
        <v>43201.238888888889</v>
      </c>
      <c r="D215" s="121">
        <v>43201.375</v>
      </c>
      <c r="E215" s="118">
        <f t="shared" si="56"/>
        <v>0</v>
      </c>
      <c r="F215" s="118">
        <f t="shared" si="57"/>
        <v>0</v>
      </c>
      <c r="G215" s="118">
        <f t="shared" si="58"/>
        <v>0.13611111111094942</v>
      </c>
      <c r="H215" s="118">
        <f t="shared" si="59"/>
        <v>0</v>
      </c>
      <c r="I215" s="122" t="s">
        <v>500</v>
      </c>
      <c r="J215" s="121" t="s">
        <v>1389</v>
      </c>
      <c r="K215" s="11" t="s">
        <v>1392</v>
      </c>
    </row>
    <row r="216" spans="1:11" ht="25.5" customHeight="1">
      <c r="A216" s="136" t="s">
        <v>299</v>
      </c>
      <c r="B216" s="117" t="s">
        <v>1064</v>
      </c>
      <c r="C216" s="121">
        <v>43201.505555555559</v>
      </c>
      <c r="D216" s="121">
        <v>43201.772222222222</v>
      </c>
      <c r="E216" s="118">
        <f t="shared" si="56"/>
        <v>0</v>
      </c>
      <c r="F216" s="118">
        <f t="shared" si="57"/>
        <v>0</v>
      </c>
      <c r="G216" s="118">
        <f t="shared" si="58"/>
        <v>0.26666666666278616</v>
      </c>
      <c r="H216" s="118">
        <f t="shared" si="59"/>
        <v>0</v>
      </c>
      <c r="I216" s="122" t="s">
        <v>500</v>
      </c>
      <c r="J216" s="121" t="s">
        <v>1389</v>
      </c>
      <c r="K216" s="11" t="s">
        <v>1392</v>
      </c>
    </row>
    <row r="217" spans="1:11" ht="25.5" customHeight="1">
      <c r="A217" s="136" t="e">
        <v>#N/A</v>
      </c>
      <c r="B217" s="150" t="s">
        <v>1393</v>
      </c>
      <c r="C217" s="121">
        <v>43210.027083333334</v>
      </c>
      <c r="D217" s="121">
        <v>43210.220833333333</v>
      </c>
      <c r="E217" s="118">
        <f t="shared" ref="E217:E233" si="60">IF(OR(D217="***",D217=""),0,IF(RIGHT(J217)="T",(+D217-C217),0))</f>
        <v>0.19374999999854481</v>
      </c>
      <c r="F217" s="118">
        <f t="shared" ref="F217:F233" si="61">IF(OR(D217="***",D217=""),0,IF(RIGHT(J217)="U",(+D217-C217),0))</f>
        <v>0</v>
      </c>
      <c r="G217" s="118">
        <f t="shared" ref="G217:G233" si="62">IF(OR(D217="***",D217=""),0,IF(RIGHT(J217)="C",(+D217-C217),0))</f>
        <v>0</v>
      </c>
      <c r="H217" s="118">
        <f t="shared" ref="H217:H233" si="63">IF(OR(D217="***",D217=""),0,IF(RIGHT(J217)="D",(+D217-C217),0))</f>
        <v>0</v>
      </c>
      <c r="I217" s="132" t="s">
        <v>500</v>
      </c>
      <c r="J217" s="121" t="s">
        <v>1186</v>
      </c>
      <c r="K217" s="11" t="s">
        <v>1187</v>
      </c>
    </row>
    <row r="218" spans="1:11" ht="25.5" customHeight="1">
      <c r="A218" s="136" t="e">
        <v>#N/A</v>
      </c>
      <c r="B218" s="150" t="s">
        <v>1394</v>
      </c>
      <c r="C218" s="121">
        <v>43210.027083333334</v>
      </c>
      <c r="D218" s="121">
        <v>43210.259027777778</v>
      </c>
      <c r="E218" s="118">
        <f t="shared" si="60"/>
        <v>0.23194444444379769</v>
      </c>
      <c r="F218" s="118">
        <f t="shared" si="61"/>
        <v>0</v>
      </c>
      <c r="G218" s="118">
        <f t="shared" si="62"/>
        <v>0</v>
      </c>
      <c r="H218" s="118">
        <f t="shared" si="63"/>
        <v>0</v>
      </c>
      <c r="I218" s="132" t="s">
        <v>500</v>
      </c>
      <c r="J218" s="121" t="s">
        <v>1186</v>
      </c>
      <c r="K218" s="11" t="s">
        <v>1187</v>
      </c>
    </row>
    <row r="219" spans="1:11" ht="25.5" customHeight="1">
      <c r="A219" s="136" t="s">
        <v>376</v>
      </c>
      <c r="B219" s="126" t="s">
        <v>1018</v>
      </c>
      <c r="C219" s="121">
        <v>43210.851388888892</v>
      </c>
      <c r="D219" s="121">
        <v>43212.552083333336</v>
      </c>
      <c r="E219" s="118">
        <f t="shared" si="60"/>
        <v>0</v>
      </c>
      <c r="F219" s="118">
        <f t="shared" si="61"/>
        <v>0</v>
      </c>
      <c r="G219" s="118">
        <f t="shared" si="62"/>
        <v>0</v>
      </c>
      <c r="H219" s="118">
        <f t="shared" si="63"/>
        <v>1.7006944444437977</v>
      </c>
      <c r="I219" s="124" t="s">
        <v>1395</v>
      </c>
      <c r="J219" s="11" t="s">
        <v>472</v>
      </c>
      <c r="K219" s="138" t="s">
        <v>1396</v>
      </c>
    </row>
    <row r="220" spans="1:11" ht="25.5" customHeight="1">
      <c r="A220" s="136" t="s">
        <v>344</v>
      </c>
      <c r="B220" s="126" t="s">
        <v>345</v>
      </c>
      <c r="C220" s="121">
        <v>43208.840277777781</v>
      </c>
      <c r="D220" s="121">
        <v>43209.559027777781</v>
      </c>
      <c r="E220" s="118">
        <f t="shared" si="60"/>
        <v>0</v>
      </c>
      <c r="F220" s="118">
        <f t="shared" si="61"/>
        <v>0</v>
      </c>
      <c r="G220" s="118">
        <f t="shared" si="62"/>
        <v>0</v>
      </c>
      <c r="H220" s="118">
        <f t="shared" si="63"/>
        <v>0.71875</v>
      </c>
      <c r="I220" s="124" t="s">
        <v>1397</v>
      </c>
      <c r="J220" s="11" t="s">
        <v>472</v>
      </c>
      <c r="K220" s="138" t="s">
        <v>1398</v>
      </c>
    </row>
    <row r="221" spans="1:11" ht="25.5" customHeight="1">
      <c r="A221" s="136" t="s">
        <v>465</v>
      </c>
      <c r="B221" s="127" t="s">
        <v>464</v>
      </c>
      <c r="C221" s="121">
        <v>43212.8125</v>
      </c>
      <c r="D221" s="121">
        <v>43215.029166666667</v>
      </c>
      <c r="E221" s="118">
        <f t="shared" si="60"/>
        <v>0</v>
      </c>
      <c r="F221" s="118">
        <f t="shared" si="61"/>
        <v>0</v>
      </c>
      <c r="G221" s="118">
        <f t="shared" si="62"/>
        <v>0</v>
      </c>
      <c r="H221" s="118">
        <f t="shared" si="63"/>
        <v>2.2166666666671517</v>
      </c>
      <c r="I221" s="132" t="s">
        <v>1399</v>
      </c>
      <c r="J221" s="11" t="s">
        <v>472</v>
      </c>
      <c r="K221" s="138" t="s">
        <v>1400</v>
      </c>
    </row>
    <row r="222" spans="1:11" ht="25.5" customHeight="1">
      <c r="A222" s="142" t="s">
        <v>465</v>
      </c>
      <c r="B222" s="127" t="s">
        <v>464</v>
      </c>
      <c r="C222" s="121">
        <v>43215.804861111108</v>
      </c>
      <c r="D222" s="121">
        <v>43220.130555555559</v>
      </c>
      <c r="E222" s="118">
        <f t="shared" si="60"/>
        <v>0</v>
      </c>
      <c r="F222" s="118">
        <f t="shared" si="61"/>
        <v>0</v>
      </c>
      <c r="G222" s="118">
        <f t="shared" si="62"/>
        <v>0</v>
      </c>
      <c r="H222" s="118">
        <f t="shared" si="63"/>
        <v>4.3256944444510737</v>
      </c>
      <c r="I222" s="132" t="s">
        <v>1401</v>
      </c>
      <c r="J222" s="11" t="s">
        <v>472</v>
      </c>
      <c r="K222" s="138" t="s">
        <v>1402</v>
      </c>
    </row>
    <row r="223" spans="1:11" ht="25.5" customHeight="1">
      <c r="A223" s="136" t="s">
        <v>372</v>
      </c>
      <c r="B223" s="127" t="s">
        <v>373</v>
      </c>
      <c r="C223" s="121">
        <v>43210.851388888892</v>
      </c>
      <c r="D223" s="121">
        <v>43212.552083333336</v>
      </c>
      <c r="E223" s="118">
        <f t="shared" si="60"/>
        <v>0</v>
      </c>
      <c r="F223" s="118">
        <f t="shared" si="61"/>
        <v>0</v>
      </c>
      <c r="G223" s="118">
        <f t="shared" si="62"/>
        <v>0</v>
      </c>
      <c r="H223" s="118">
        <f t="shared" si="63"/>
        <v>1.7006944444437977</v>
      </c>
      <c r="I223" s="124" t="s">
        <v>1395</v>
      </c>
      <c r="J223" s="11" t="s">
        <v>472</v>
      </c>
      <c r="K223" s="138" t="s">
        <v>1396</v>
      </c>
    </row>
    <row r="224" spans="1:11" ht="25.5" customHeight="1">
      <c r="A224" s="136" t="s">
        <v>366</v>
      </c>
      <c r="B224" s="126" t="s">
        <v>1004</v>
      </c>
      <c r="C224" s="121">
        <v>43209.861111111109</v>
      </c>
      <c r="D224" s="121">
        <v>43210.280555555553</v>
      </c>
      <c r="E224" s="118">
        <f t="shared" si="60"/>
        <v>0</v>
      </c>
      <c r="F224" s="118">
        <f t="shared" si="61"/>
        <v>0</v>
      </c>
      <c r="G224" s="118">
        <f t="shared" si="62"/>
        <v>0</v>
      </c>
      <c r="H224" s="118">
        <f t="shared" si="63"/>
        <v>0.41944444444379769</v>
      </c>
      <c r="I224" s="133" t="s">
        <v>500</v>
      </c>
      <c r="J224" s="11" t="s">
        <v>472</v>
      </c>
      <c r="K224" s="138" t="s">
        <v>1403</v>
      </c>
    </row>
    <row r="225" spans="1:11" ht="25.5" customHeight="1">
      <c r="A225" s="136" t="s">
        <v>366</v>
      </c>
      <c r="B225" s="127" t="s">
        <v>1004</v>
      </c>
      <c r="C225" s="121">
        <v>43210.806250000001</v>
      </c>
      <c r="D225" s="121">
        <v>43211.352083333331</v>
      </c>
      <c r="E225" s="118">
        <f t="shared" si="60"/>
        <v>0</v>
      </c>
      <c r="F225" s="118">
        <f t="shared" si="61"/>
        <v>0</v>
      </c>
      <c r="G225" s="118">
        <f t="shared" si="62"/>
        <v>0</v>
      </c>
      <c r="H225" s="118">
        <f t="shared" si="63"/>
        <v>0.54583333332993789</v>
      </c>
      <c r="I225" s="133" t="s">
        <v>1404</v>
      </c>
      <c r="J225" s="11" t="s">
        <v>472</v>
      </c>
      <c r="K225" s="138" t="s">
        <v>1405</v>
      </c>
    </row>
    <row r="226" spans="1:11" ht="25.5" customHeight="1">
      <c r="A226" s="136" t="s">
        <v>366</v>
      </c>
      <c r="B226" s="126" t="s">
        <v>1004</v>
      </c>
      <c r="C226" s="121">
        <v>43211.779166666667</v>
      </c>
      <c r="D226" s="121">
        <v>43212.54583333333</v>
      </c>
      <c r="E226" s="118">
        <f t="shared" si="60"/>
        <v>0</v>
      </c>
      <c r="F226" s="118">
        <f t="shared" si="61"/>
        <v>0</v>
      </c>
      <c r="G226" s="118">
        <f t="shared" si="62"/>
        <v>0</v>
      </c>
      <c r="H226" s="118">
        <f t="shared" si="63"/>
        <v>0.76666666666278616</v>
      </c>
      <c r="I226" s="132" t="s">
        <v>500</v>
      </c>
      <c r="J226" s="11" t="s">
        <v>472</v>
      </c>
      <c r="K226" s="138" t="s">
        <v>1362</v>
      </c>
    </row>
    <row r="227" spans="1:11" ht="25.5" customHeight="1">
      <c r="A227" s="136" t="s">
        <v>366</v>
      </c>
      <c r="B227" s="127" t="s">
        <v>1004</v>
      </c>
      <c r="C227" s="121">
        <v>43212.804166666669</v>
      </c>
      <c r="D227" s="121">
        <v>43213.257638888892</v>
      </c>
      <c r="E227" s="118">
        <f t="shared" si="60"/>
        <v>0</v>
      </c>
      <c r="F227" s="118">
        <f t="shared" si="61"/>
        <v>0</v>
      </c>
      <c r="G227" s="118">
        <f t="shared" si="62"/>
        <v>0</v>
      </c>
      <c r="H227" s="118">
        <f t="shared" si="63"/>
        <v>0.45347222222335404</v>
      </c>
      <c r="I227" s="132" t="s">
        <v>500</v>
      </c>
      <c r="J227" s="11" t="s">
        <v>472</v>
      </c>
      <c r="K227" s="138" t="s">
        <v>1406</v>
      </c>
    </row>
    <row r="228" spans="1:11" ht="25.5" customHeight="1">
      <c r="A228" s="136" t="s">
        <v>366</v>
      </c>
      <c r="B228" s="126" t="s">
        <v>1004</v>
      </c>
      <c r="C228" s="121">
        <v>43219.029861111114</v>
      </c>
      <c r="D228" s="121">
        <v>43219.301388888889</v>
      </c>
      <c r="E228" s="118">
        <f t="shared" si="60"/>
        <v>0</v>
      </c>
      <c r="F228" s="118">
        <f t="shared" si="61"/>
        <v>0</v>
      </c>
      <c r="G228" s="118">
        <f t="shared" si="62"/>
        <v>0</v>
      </c>
      <c r="H228" s="118">
        <f t="shared" si="63"/>
        <v>0.27152777777519077</v>
      </c>
      <c r="I228" s="122" t="s">
        <v>500</v>
      </c>
      <c r="J228" s="11" t="s">
        <v>472</v>
      </c>
      <c r="K228" s="138" t="s">
        <v>1403</v>
      </c>
    </row>
    <row r="229" spans="1:11" ht="25.5" customHeight="1">
      <c r="A229" s="136" t="s">
        <v>364</v>
      </c>
      <c r="B229" s="126" t="s">
        <v>365</v>
      </c>
      <c r="C229" s="121">
        <v>43209.857638888891</v>
      </c>
      <c r="D229" s="121">
        <v>43210.279861111114</v>
      </c>
      <c r="E229" s="118">
        <f t="shared" si="60"/>
        <v>0</v>
      </c>
      <c r="F229" s="118">
        <f t="shared" si="61"/>
        <v>0</v>
      </c>
      <c r="G229" s="118">
        <f t="shared" si="62"/>
        <v>0</v>
      </c>
      <c r="H229" s="118">
        <f t="shared" si="63"/>
        <v>0.42222222222335404</v>
      </c>
      <c r="I229" s="132" t="s">
        <v>500</v>
      </c>
      <c r="J229" s="11" t="s">
        <v>472</v>
      </c>
      <c r="K229" s="138" t="s">
        <v>1403</v>
      </c>
    </row>
    <row r="230" spans="1:11" ht="25.5" customHeight="1">
      <c r="A230" s="136" t="s">
        <v>364</v>
      </c>
      <c r="B230" s="126" t="s">
        <v>365</v>
      </c>
      <c r="C230" s="121">
        <v>43210.804166666669</v>
      </c>
      <c r="D230" s="121">
        <v>43211.353472222225</v>
      </c>
      <c r="E230" s="118">
        <f t="shared" si="60"/>
        <v>0</v>
      </c>
      <c r="F230" s="118">
        <f t="shared" si="61"/>
        <v>0</v>
      </c>
      <c r="G230" s="118">
        <f t="shared" si="62"/>
        <v>0</v>
      </c>
      <c r="H230" s="118">
        <f t="shared" si="63"/>
        <v>0.54930555555620231</v>
      </c>
      <c r="I230" s="132" t="s">
        <v>1404</v>
      </c>
      <c r="J230" s="11" t="s">
        <v>472</v>
      </c>
      <c r="K230" s="138" t="s">
        <v>1405</v>
      </c>
    </row>
    <row r="231" spans="1:11" ht="25.5" customHeight="1">
      <c r="A231" s="136" t="s">
        <v>364</v>
      </c>
      <c r="B231" s="127" t="s">
        <v>365</v>
      </c>
      <c r="C231" s="121">
        <v>43211.779166666667</v>
      </c>
      <c r="D231" s="121">
        <v>43212.545138888891</v>
      </c>
      <c r="E231" s="118">
        <f t="shared" si="60"/>
        <v>0</v>
      </c>
      <c r="F231" s="118">
        <f t="shared" si="61"/>
        <v>0</v>
      </c>
      <c r="G231" s="118">
        <f t="shared" si="62"/>
        <v>0</v>
      </c>
      <c r="H231" s="118">
        <f t="shared" si="63"/>
        <v>0.76597222222335404</v>
      </c>
      <c r="I231" s="132" t="s">
        <v>500</v>
      </c>
      <c r="J231" s="11" t="s">
        <v>472</v>
      </c>
      <c r="K231" s="138" t="s">
        <v>1362</v>
      </c>
    </row>
    <row r="232" spans="1:11" ht="25.5" customHeight="1">
      <c r="A232" s="136" t="s">
        <v>364</v>
      </c>
      <c r="B232" s="126" t="s">
        <v>365</v>
      </c>
      <c r="C232" s="121">
        <v>43212.804166666669</v>
      </c>
      <c r="D232" s="121">
        <v>43213.256944444445</v>
      </c>
      <c r="E232" s="118">
        <f t="shared" si="60"/>
        <v>0</v>
      </c>
      <c r="F232" s="118">
        <f t="shared" si="61"/>
        <v>0</v>
      </c>
      <c r="G232" s="118">
        <f t="shared" si="62"/>
        <v>0</v>
      </c>
      <c r="H232" s="118">
        <f t="shared" si="63"/>
        <v>0.45277777777664596</v>
      </c>
      <c r="I232" s="132" t="s">
        <v>500</v>
      </c>
      <c r="J232" s="11" t="s">
        <v>472</v>
      </c>
      <c r="K232" s="138" t="s">
        <v>1406</v>
      </c>
    </row>
    <row r="233" spans="1:11" ht="25.5" customHeight="1">
      <c r="A233" s="136" t="s">
        <v>364</v>
      </c>
      <c r="B233" s="126" t="s">
        <v>365</v>
      </c>
      <c r="C233" s="121">
        <v>43219.022916666669</v>
      </c>
      <c r="D233" s="121">
        <v>43219.300694444442</v>
      </c>
      <c r="E233" s="118">
        <f t="shared" si="60"/>
        <v>0</v>
      </c>
      <c r="F233" s="118">
        <f t="shared" si="61"/>
        <v>0</v>
      </c>
      <c r="G233" s="118">
        <f t="shared" si="62"/>
        <v>0</v>
      </c>
      <c r="H233" s="118">
        <f t="shared" si="63"/>
        <v>0.27777777777373558</v>
      </c>
      <c r="I233" s="122" t="s">
        <v>500</v>
      </c>
      <c r="J233" s="11" t="s">
        <v>472</v>
      </c>
      <c r="K233" s="138" t="s">
        <v>1403</v>
      </c>
    </row>
  </sheetData>
  <autoFilter ref="A1:K233"/>
  <conditionalFormatting sqref="E1:H154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3"/>
  <sheetViews>
    <sheetView topLeftCell="A11" workbookViewId="0">
      <selection activeCell="D3" sqref="D3:D33"/>
    </sheetView>
  </sheetViews>
  <sheetFormatPr defaultRowHeight="12.75"/>
  <cols>
    <col min="1" max="1" width="39.140625" bestFit="1" customWidth="1"/>
    <col min="2" max="2" width="9.140625" style="15"/>
    <col min="3" max="3" width="39" bestFit="1" customWidth="1"/>
    <col min="4" max="4" width="9.140625" style="15"/>
    <col min="5" max="5" width="44" bestFit="1" customWidth="1"/>
    <col min="6" max="6" width="9.140625" style="15"/>
    <col min="7" max="7" width="41.42578125" bestFit="1" customWidth="1"/>
    <col min="9" max="9" width="43.85546875" bestFit="1" customWidth="1"/>
  </cols>
  <sheetData>
    <row r="1" spans="1:13" ht="15.75">
      <c r="A1" s="281" t="s">
        <v>599</v>
      </c>
      <c r="B1" s="281"/>
      <c r="C1" s="281"/>
      <c r="D1" s="30"/>
      <c r="E1" s="31" t="s">
        <v>600</v>
      </c>
      <c r="F1" s="30"/>
      <c r="G1" s="31" t="s">
        <v>601</v>
      </c>
      <c r="H1" s="32"/>
      <c r="I1" s="33" t="s">
        <v>602</v>
      </c>
      <c r="J1" s="32"/>
      <c r="K1" s="32"/>
      <c r="L1" s="32"/>
    </row>
    <row r="2" spans="1:13" ht="15">
      <c r="A2" s="34" t="s">
        <v>603</v>
      </c>
      <c r="B2" s="92"/>
      <c r="C2" s="34" t="s">
        <v>604</v>
      </c>
      <c r="D2" s="92"/>
      <c r="E2" s="35" t="s">
        <v>605</v>
      </c>
      <c r="F2" s="92"/>
      <c r="G2" s="35" t="s">
        <v>606</v>
      </c>
      <c r="H2" s="32"/>
      <c r="I2" s="32" t="s">
        <v>607</v>
      </c>
      <c r="J2" s="32"/>
      <c r="K2" s="32"/>
      <c r="L2" s="32"/>
    </row>
    <row r="3" spans="1:13" ht="15">
      <c r="A3" s="36" t="s">
        <v>608</v>
      </c>
      <c r="B3" s="93">
        <v>1</v>
      </c>
      <c r="C3" s="36" t="s">
        <v>537</v>
      </c>
      <c r="D3" s="93">
        <v>1</v>
      </c>
      <c r="E3" s="36" t="s">
        <v>609</v>
      </c>
      <c r="F3" s="93">
        <v>1</v>
      </c>
      <c r="G3" s="36" t="s">
        <v>183</v>
      </c>
      <c r="H3" s="37" t="s">
        <v>610</v>
      </c>
      <c r="I3" s="36" t="s">
        <v>611</v>
      </c>
      <c r="J3" s="38"/>
      <c r="K3" s="38"/>
      <c r="L3" s="38"/>
      <c r="M3" s="39"/>
    </row>
    <row r="4" spans="1:13" ht="15">
      <c r="A4" s="36" t="s">
        <v>612</v>
      </c>
      <c r="B4" s="93">
        <v>2</v>
      </c>
      <c r="C4" s="40" t="s">
        <v>579</v>
      </c>
      <c r="D4" s="93">
        <v>2</v>
      </c>
      <c r="E4" s="36" t="s">
        <v>613</v>
      </c>
      <c r="F4" s="93">
        <v>2</v>
      </c>
      <c r="G4" s="36" t="s">
        <v>187</v>
      </c>
      <c r="H4" s="37" t="s">
        <v>610</v>
      </c>
      <c r="I4" s="36" t="s">
        <v>614</v>
      </c>
      <c r="J4" s="38"/>
      <c r="K4" s="38"/>
      <c r="L4" s="38"/>
      <c r="M4" s="39"/>
    </row>
    <row r="5" spans="1:13" ht="15">
      <c r="A5" s="36" t="s">
        <v>615</v>
      </c>
      <c r="B5" s="93">
        <v>3</v>
      </c>
      <c r="C5" s="36" t="s">
        <v>63</v>
      </c>
      <c r="D5" s="93">
        <v>3</v>
      </c>
      <c r="E5" s="36" t="s">
        <v>616</v>
      </c>
      <c r="F5" s="93">
        <v>3</v>
      </c>
      <c r="G5" s="36" t="s">
        <v>189</v>
      </c>
      <c r="H5" s="37" t="s">
        <v>610</v>
      </c>
      <c r="I5" s="36" t="s">
        <v>617</v>
      </c>
      <c r="J5" s="41"/>
      <c r="K5" s="38"/>
      <c r="L5" s="38"/>
      <c r="M5" s="39"/>
    </row>
    <row r="6" spans="1:13" ht="15">
      <c r="A6" s="36" t="s">
        <v>618</v>
      </c>
      <c r="B6" s="93">
        <v>4</v>
      </c>
      <c r="C6" s="36" t="s">
        <v>65</v>
      </c>
      <c r="D6" s="93">
        <v>4</v>
      </c>
      <c r="E6" s="36" t="s">
        <v>619</v>
      </c>
      <c r="F6" s="93">
        <v>4</v>
      </c>
      <c r="G6" s="36" t="s">
        <v>192</v>
      </c>
      <c r="H6" s="37" t="s">
        <v>610</v>
      </c>
      <c r="I6" s="36" t="s">
        <v>620</v>
      </c>
      <c r="J6" s="42"/>
      <c r="K6" s="38"/>
      <c r="L6" s="38"/>
      <c r="M6" s="39"/>
    </row>
    <row r="7" spans="1:13" ht="15">
      <c r="A7" s="36" t="s">
        <v>621</v>
      </c>
      <c r="B7" s="93">
        <v>5</v>
      </c>
      <c r="C7" s="36" t="s">
        <v>67</v>
      </c>
      <c r="D7" s="93">
        <v>5</v>
      </c>
      <c r="E7" s="43" t="s">
        <v>622</v>
      </c>
      <c r="F7" s="93">
        <v>5</v>
      </c>
      <c r="G7" s="36" t="s">
        <v>194</v>
      </c>
      <c r="H7" s="37" t="s">
        <v>610</v>
      </c>
      <c r="I7" s="36" t="s">
        <v>623</v>
      </c>
      <c r="J7" s="42"/>
      <c r="K7" s="38"/>
      <c r="L7" s="38"/>
      <c r="M7" s="39"/>
    </row>
    <row r="8" spans="1:13" ht="15">
      <c r="A8" s="36" t="s">
        <v>624</v>
      </c>
      <c r="B8" s="93">
        <v>6</v>
      </c>
      <c r="C8" s="36" t="s">
        <v>69</v>
      </c>
      <c r="D8" s="93">
        <v>6</v>
      </c>
      <c r="E8" s="36" t="s">
        <v>625</v>
      </c>
      <c r="F8" s="93">
        <v>6</v>
      </c>
      <c r="G8" s="36" t="s">
        <v>196</v>
      </c>
      <c r="H8" s="37" t="s">
        <v>610</v>
      </c>
      <c r="I8" s="36" t="s">
        <v>626</v>
      </c>
      <c r="J8" s="42"/>
      <c r="K8" s="38"/>
      <c r="L8" s="38"/>
      <c r="M8" s="39"/>
    </row>
    <row r="9" spans="1:13" ht="15">
      <c r="A9" s="36" t="s">
        <v>627</v>
      </c>
      <c r="B9" s="93">
        <v>7</v>
      </c>
      <c r="C9" s="36" t="s">
        <v>71</v>
      </c>
      <c r="D9" s="93">
        <v>7</v>
      </c>
      <c r="E9" s="36" t="s">
        <v>628</v>
      </c>
      <c r="F9" s="93">
        <v>7</v>
      </c>
      <c r="G9" s="36" t="s">
        <v>198</v>
      </c>
      <c r="H9" s="37" t="s">
        <v>610</v>
      </c>
      <c r="I9" s="36" t="s">
        <v>629</v>
      </c>
      <c r="J9" s="44"/>
      <c r="K9" s="38"/>
      <c r="L9" s="38"/>
      <c r="M9" s="39"/>
    </row>
    <row r="10" spans="1:13" ht="15">
      <c r="A10" s="45" t="s">
        <v>630</v>
      </c>
      <c r="B10" s="93">
        <v>8</v>
      </c>
      <c r="C10" s="36" t="s">
        <v>73</v>
      </c>
      <c r="D10" s="93">
        <v>8</v>
      </c>
      <c r="E10" s="36" t="s">
        <v>631</v>
      </c>
      <c r="F10" s="93">
        <v>8</v>
      </c>
      <c r="G10" s="36" t="s">
        <v>199</v>
      </c>
      <c r="H10" s="37" t="s">
        <v>610</v>
      </c>
      <c r="I10" s="36" t="s">
        <v>632</v>
      </c>
      <c r="J10" s="38"/>
      <c r="K10" s="38"/>
      <c r="L10" s="38"/>
      <c r="M10" s="39"/>
    </row>
    <row r="11" spans="1:13" ht="15">
      <c r="A11" s="36" t="s">
        <v>633</v>
      </c>
      <c r="B11" s="93">
        <v>9</v>
      </c>
      <c r="C11" s="36" t="s">
        <v>75</v>
      </c>
      <c r="D11" s="93">
        <v>9</v>
      </c>
      <c r="E11" s="36" t="s">
        <v>634</v>
      </c>
      <c r="F11" s="93">
        <v>9</v>
      </c>
      <c r="G11" s="36" t="s">
        <v>201</v>
      </c>
      <c r="H11" s="37" t="s">
        <v>610</v>
      </c>
      <c r="I11" s="36" t="s">
        <v>635</v>
      </c>
      <c r="J11" s="38"/>
      <c r="K11" s="38"/>
      <c r="L11" s="38"/>
      <c r="M11" s="39"/>
    </row>
    <row r="12" spans="1:13" ht="15">
      <c r="A12" s="36" t="s">
        <v>636</v>
      </c>
      <c r="B12" s="93">
        <v>10</v>
      </c>
      <c r="C12" s="36" t="s">
        <v>77</v>
      </c>
      <c r="D12" s="93">
        <v>10</v>
      </c>
      <c r="E12" s="36" t="s">
        <v>637</v>
      </c>
      <c r="F12" s="93">
        <v>10</v>
      </c>
      <c r="G12" s="36" t="s">
        <v>203</v>
      </c>
      <c r="H12" s="37" t="s">
        <v>610</v>
      </c>
      <c r="I12" s="36" t="s">
        <v>638</v>
      </c>
      <c r="J12" s="38"/>
      <c r="K12" s="38"/>
      <c r="L12" s="38"/>
      <c r="M12" s="39"/>
    </row>
    <row r="13" spans="1:13" ht="15">
      <c r="A13" s="36" t="s">
        <v>639</v>
      </c>
      <c r="B13" s="93">
        <v>11</v>
      </c>
      <c r="C13" s="36" t="s">
        <v>79</v>
      </c>
      <c r="D13" s="93">
        <v>11</v>
      </c>
      <c r="E13" s="36" t="s">
        <v>640</v>
      </c>
      <c r="F13" s="93">
        <v>11</v>
      </c>
      <c r="G13" s="36" t="s">
        <v>205</v>
      </c>
      <c r="H13" s="46" t="s">
        <v>610</v>
      </c>
      <c r="I13" s="43" t="s">
        <v>641</v>
      </c>
      <c r="J13" s="38"/>
      <c r="K13" s="47" t="s">
        <v>642</v>
      </c>
      <c r="L13" s="38"/>
      <c r="M13" s="39"/>
    </row>
    <row r="14" spans="1:13" ht="15">
      <c r="A14" s="36" t="s">
        <v>643</v>
      </c>
      <c r="B14" s="93">
        <v>12</v>
      </c>
      <c r="C14" s="36" t="s">
        <v>81</v>
      </c>
      <c r="D14" s="93">
        <v>12</v>
      </c>
      <c r="E14" s="36" t="s">
        <v>644</v>
      </c>
      <c r="F14" s="93">
        <v>12</v>
      </c>
      <c r="G14" s="36" t="s">
        <v>185</v>
      </c>
      <c r="H14" s="46" t="s">
        <v>610</v>
      </c>
      <c r="I14" s="43" t="s">
        <v>645</v>
      </c>
      <c r="J14" s="38"/>
      <c r="K14" s="38"/>
      <c r="L14" s="38"/>
      <c r="M14" s="39"/>
    </row>
    <row r="15" spans="1:13" ht="15">
      <c r="A15" s="36" t="s">
        <v>646</v>
      </c>
      <c r="B15" s="93">
        <v>13</v>
      </c>
      <c r="C15" s="36" t="s">
        <v>83</v>
      </c>
      <c r="D15" s="93">
        <v>13</v>
      </c>
      <c r="E15" s="36" t="s">
        <v>647</v>
      </c>
      <c r="F15" s="93">
        <v>13</v>
      </c>
      <c r="G15" s="36" t="s">
        <v>207</v>
      </c>
      <c r="H15" s="48" t="s">
        <v>610</v>
      </c>
      <c r="I15" s="43" t="s">
        <v>648</v>
      </c>
      <c r="J15" s="38"/>
      <c r="K15" s="49"/>
      <c r="L15" s="38" t="s">
        <v>649</v>
      </c>
      <c r="M15" s="39"/>
    </row>
    <row r="16" spans="1:13" ht="15">
      <c r="A16" s="36" t="s">
        <v>650</v>
      </c>
      <c r="B16" s="93">
        <v>14</v>
      </c>
      <c r="C16" s="36" t="s">
        <v>520</v>
      </c>
      <c r="D16" s="93">
        <v>14</v>
      </c>
      <c r="E16" s="36" t="s">
        <v>651</v>
      </c>
      <c r="F16" s="93">
        <v>14</v>
      </c>
      <c r="G16" s="36" t="s">
        <v>209</v>
      </c>
      <c r="H16" s="46" t="s">
        <v>610</v>
      </c>
      <c r="I16" s="43" t="s">
        <v>652</v>
      </c>
      <c r="J16" s="38"/>
      <c r="K16" s="38"/>
      <c r="L16" s="38"/>
      <c r="M16" s="39"/>
    </row>
    <row r="17" spans="1:13" ht="15">
      <c r="A17" s="36" t="s">
        <v>653</v>
      </c>
      <c r="B17" s="93">
        <v>15</v>
      </c>
      <c r="C17" s="36" t="s">
        <v>85</v>
      </c>
      <c r="D17" s="93">
        <v>15</v>
      </c>
      <c r="E17" s="36" t="s">
        <v>654</v>
      </c>
      <c r="F17" s="93">
        <v>15</v>
      </c>
      <c r="G17" s="36" t="s">
        <v>655</v>
      </c>
      <c r="H17" s="37" t="s">
        <v>610</v>
      </c>
      <c r="I17" s="36" t="s">
        <v>656</v>
      </c>
      <c r="J17" s="38"/>
      <c r="K17" s="38"/>
      <c r="L17" s="38"/>
      <c r="M17" s="39"/>
    </row>
    <row r="18" spans="1:13" ht="15">
      <c r="A18" s="36" t="s">
        <v>657</v>
      </c>
      <c r="B18" s="93">
        <v>16</v>
      </c>
      <c r="C18" s="36" t="s">
        <v>87</v>
      </c>
      <c r="D18" s="93">
        <v>16</v>
      </c>
      <c r="E18" s="36" t="s">
        <v>658</v>
      </c>
      <c r="F18" s="93">
        <v>16</v>
      </c>
      <c r="G18" s="36" t="s">
        <v>659</v>
      </c>
      <c r="H18" s="37" t="s">
        <v>610</v>
      </c>
      <c r="I18" s="36" t="s">
        <v>660</v>
      </c>
      <c r="J18" s="50"/>
      <c r="K18" s="51"/>
      <c r="L18" s="38"/>
      <c r="M18" s="39"/>
    </row>
    <row r="19" spans="1:13" ht="15">
      <c r="A19" s="36" t="s">
        <v>661</v>
      </c>
      <c r="B19" s="93">
        <v>17</v>
      </c>
      <c r="C19" s="36" t="s">
        <v>89</v>
      </c>
      <c r="D19" s="93">
        <v>17</v>
      </c>
      <c r="E19" s="52" t="s">
        <v>662</v>
      </c>
      <c r="F19" s="93">
        <v>17</v>
      </c>
      <c r="G19" s="36" t="s">
        <v>212</v>
      </c>
      <c r="H19" s="37" t="s">
        <v>610</v>
      </c>
      <c r="I19" s="36" t="s">
        <v>663</v>
      </c>
      <c r="J19" s="50"/>
      <c r="K19" s="38"/>
      <c r="L19" s="38"/>
      <c r="M19" s="39"/>
    </row>
    <row r="20" spans="1:13" ht="15">
      <c r="A20" s="36" t="s">
        <v>664</v>
      </c>
      <c r="B20" s="93">
        <v>18</v>
      </c>
      <c r="C20" s="36" t="s">
        <v>91</v>
      </c>
      <c r="D20" s="93">
        <v>18</v>
      </c>
      <c r="E20" s="36" t="s">
        <v>665</v>
      </c>
      <c r="F20" s="93">
        <v>18</v>
      </c>
      <c r="G20" s="36" t="s">
        <v>214</v>
      </c>
      <c r="H20" s="37" t="s">
        <v>610</v>
      </c>
      <c r="I20" s="36" t="s">
        <v>666</v>
      </c>
      <c r="J20" s="50"/>
      <c r="K20" s="53"/>
      <c r="L20" s="38" t="s">
        <v>667</v>
      </c>
      <c r="M20" s="39"/>
    </row>
    <row r="21" spans="1:13" ht="15">
      <c r="A21" s="36" t="s">
        <v>668</v>
      </c>
      <c r="B21" s="93">
        <v>19</v>
      </c>
      <c r="C21" s="36" t="s">
        <v>669</v>
      </c>
      <c r="D21" s="93">
        <v>19</v>
      </c>
      <c r="E21" s="36" t="s">
        <v>670</v>
      </c>
      <c r="F21" s="93">
        <v>19</v>
      </c>
      <c r="G21" s="36" t="s">
        <v>216</v>
      </c>
      <c r="H21" s="37" t="s">
        <v>610</v>
      </c>
      <c r="I21" s="36" t="s">
        <v>671</v>
      </c>
      <c r="J21" s="38"/>
      <c r="K21" s="38"/>
      <c r="L21" s="38"/>
      <c r="M21" s="39"/>
    </row>
    <row r="22" spans="1:13" ht="15">
      <c r="A22" s="36" t="s">
        <v>672</v>
      </c>
      <c r="B22" s="93">
        <v>20</v>
      </c>
      <c r="C22" s="36" t="s">
        <v>673</v>
      </c>
      <c r="D22" s="93">
        <v>20</v>
      </c>
      <c r="E22" s="36" t="s">
        <v>674</v>
      </c>
      <c r="F22" s="93">
        <v>20</v>
      </c>
      <c r="G22" s="36" t="s">
        <v>218</v>
      </c>
      <c r="H22" s="37" t="s">
        <v>610</v>
      </c>
      <c r="I22" s="36" t="s">
        <v>675</v>
      </c>
      <c r="J22" s="38"/>
      <c r="K22" s="54"/>
      <c r="L22" s="38" t="s">
        <v>676</v>
      </c>
      <c r="M22" s="39"/>
    </row>
    <row r="23" spans="1:13" ht="15">
      <c r="A23" s="36" t="s">
        <v>677</v>
      </c>
      <c r="B23" s="93">
        <v>21</v>
      </c>
      <c r="C23" s="36" t="s">
        <v>95</v>
      </c>
      <c r="D23" s="93">
        <v>21</v>
      </c>
      <c r="E23" s="36" t="s">
        <v>678</v>
      </c>
      <c r="F23" s="93">
        <v>21</v>
      </c>
      <c r="G23" s="36" t="s">
        <v>220</v>
      </c>
      <c r="H23" s="37" t="s">
        <v>610</v>
      </c>
      <c r="I23" s="36" t="s">
        <v>679</v>
      </c>
      <c r="J23" s="38"/>
      <c r="K23" s="38"/>
      <c r="L23" s="38"/>
      <c r="M23" s="39"/>
    </row>
    <row r="24" spans="1:13" ht="15">
      <c r="A24" s="36" t="s">
        <v>680</v>
      </c>
      <c r="B24" s="93">
        <v>22</v>
      </c>
      <c r="C24" s="36" t="s">
        <v>97</v>
      </c>
      <c r="D24" s="93">
        <v>22</v>
      </c>
      <c r="E24" s="36" t="s">
        <v>681</v>
      </c>
      <c r="F24" s="93">
        <v>22</v>
      </c>
      <c r="G24" s="36" t="s">
        <v>222</v>
      </c>
      <c r="H24" s="37" t="s">
        <v>610</v>
      </c>
      <c r="I24" s="36" t="s">
        <v>682</v>
      </c>
      <c r="J24" s="38"/>
      <c r="K24" s="55"/>
      <c r="L24" s="38" t="s">
        <v>683</v>
      </c>
      <c r="M24" s="39"/>
    </row>
    <row r="25" spans="1:13" ht="15">
      <c r="A25" s="36" t="s">
        <v>684</v>
      </c>
      <c r="B25" s="93">
        <v>23</v>
      </c>
      <c r="C25" s="36" t="s">
        <v>99</v>
      </c>
      <c r="D25" s="93">
        <v>23</v>
      </c>
      <c r="E25" s="36" t="s">
        <v>685</v>
      </c>
      <c r="F25" s="93">
        <v>23</v>
      </c>
      <c r="G25" s="36" t="s">
        <v>224</v>
      </c>
      <c r="H25" s="46" t="s">
        <v>610</v>
      </c>
      <c r="I25" s="36" t="s">
        <v>686</v>
      </c>
      <c r="J25" s="38"/>
      <c r="K25" s="38"/>
      <c r="L25" s="38"/>
      <c r="M25" s="39"/>
    </row>
    <row r="26" spans="1:13" ht="15">
      <c r="A26" s="36" t="s">
        <v>687</v>
      </c>
      <c r="B26" s="93">
        <v>24</v>
      </c>
      <c r="C26" s="36" t="s">
        <v>101</v>
      </c>
      <c r="D26" s="93">
        <v>24</v>
      </c>
      <c r="E26" s="36" t="s">
        <v>688</v>
      </c>
      <c r="F26" s="93">
        <v>24</v>
      </c>
      <c r="G26" s="45" t="s">
        <v>226</v>
      </c>
      <c r="H26" s="46" t="s">
        <v>610</v>
      </c>
      <c r="I26" s="36" t="s">
        <v>689</v>
      </c>
      <c r="J26" s="38"/>
      <c r="K26" s="38"/>
      <c r="L26" s="38"/>
      <c r="M26" s="39"/>
    </row>
    <row r="27" spans="1:13" ht="15">
      <c r="A27" s="36" t="s">
        <v>690</v>
      </c>
      <c r="B27" s="93">
        <v>25</v>
      </c>
      <c r="C27" s="36" t="s">
        <v>103</v>
      </c>
      <c r="D27" s="93">
        <v>25</v>
      </c>
      <c r="E27" s="36" t="s">
        <v>691</v>
      </c>
      <c r="F27" s="93">
        <v>25</v>
      </c>
      <c r="G27" s="36" t="s">
        <v>228</v>
      </c>
      <c r="H27" s="37" t="s">
        <v>610</v>
      </c>
      <c r="I27" s="36" t="s">
        <v>692</v>
      </c>
      <c r="J27" s="38"/>
      <c r="K27" s="38"/>
      <c r="L27" s="38"/>
      <c r="M27" s="39"/>
    </row>
    <row r="28" spans="1:13" ht="15">
      <c r="A28" s="36" t="s">
        <v>693</v>
      </c>
      <c r="B28" s="93">
        <v>26</v>
      </c>
      <c r="C28" s="36" t="s">
        <v>105</v>
      </c>
      <c r="D28" s="93">
        <v>26</v>
      </c>
      <c r="E28" s="43" t="s">
        <v>694</v>
      </c>
      <c r="F28" s="93">
        <v>26</v>
      </c>
      <c r="G28" s="36" t="s">
        <v>230</v>
      </c>
      <c r="H28" s="37" t="s">
        <v>610</v>
      </c>
      <c r="I28" s="36" t="s">
        <v>695</v>
      </c>
      <c r="J28" s="38"/>
      <c r="K28" s="38"/>
      <c r="L28" s="38" t="s">
        <v>696</v>
      </c>
      <c r="M28" s="39"/>
    </row>
    <row r="29" spans="1:13" ht="15">
      <c r="A29" s="36" t="s">
        <v>697</v>
      </c>
      <c r="B29" s="93">
        <v>27</v>
      </c>
      <c r="C29" s="36" t="s">
        <v>507</v>
      </c>
      <c r="D29" s="93">
        <v>27</v>
      </c>
      <c r="E29" s="36" t="s">
        <v>698</v>
      </c>
      <c r="F29" s="93">
        <v>27</v>
      </c>
      <c r="G29" s="36" t="s">
        <v>232</v>
      </c>
      <c r="H29" s="56" t="s">
        <v>699</v>
      </c>
      <c r="I29" s="36" t="s">
        <v>700</v>
      </c>
      <c r="J29" s="38"/>
      <c r="K29" s="38"/>
      <c r="L29" s="38"/>
      <c r="M29" s="39"/>
    </row>
    <row r="30" spans="1:13" ht="15">
      <c r="A30" s="36" t="s">
        <v>701</v>
      </c>
      <c r="B30" s="93">
        <v>28</v>
      </c>
      <c r="C30" s="36" t="s">
        <v>445</v>
      </c>
      <c r="D30" s="93">
        <v>28</v>
      </c>
      <c r="E30" s="36" t="s">
        <v>702</v>
      </c>
      <c r="F30" s="93">
        <v>28</v>
      </c>
      <c r="G30" s="36" t="s">
        <v>234</v>
      </c>
      <c r="H30" s="56" t="s">
        <v>699</v>
      </c>
      <c r="I30" s="36" t="s">
        <v>703</v>
      </c>
      <c r="J30" s="38"/>
      <c r="K30" s="38"/>
      <c r="L30" s="38"/>
      <c r="M30" s="39"/>
    </row>
    <row r="31" spans="1:13" ht="15">
      <c r="A31" s="36" t="s">
        <v>704</v>
      </c>
      <c r="B31" s="93">
        <v>29</v>
      </c>
      <c r="C31" s="36" t="s">
        <v>546</v>
      </c>
      <c r="D31" s="93">
        <v>29</v>
      </c>
      <c r="E31" s="36" t="s">
        <v>705</v>
      </c>
      <c r="F31" s="93">
        <v>29</v>
      </c>
      <c r="G31" s="36" t="s">
        <v>236</v>
      </c>
      <c r="H31" s="56" t="s">
        <v>699</v>
      </c>
      <c r="I31" s="36" t="s">
        <v>706</v>
      </c>
      <c r="J31" s="38"/>
      <c r="K31" s="38"/>
      <c r="L31" s="38"/>
      <c r="M31" s="39"/>
    </row>
    <row r="32" spans="1:13" ht="15">
      <c r="A32" s="36" t="s">
        <v>707</v>
      </c>
      <c r="B32" s="93">
        <v>30</v>
      </c>
      <c r="C32" s="36" t="s">
        <v>547</v>
      </c>
      <c r="D32" s="93">
        <v>30</v>
      </c>
      <c r="E32" s="43" t="s">
        <v>708</v>
      </c>
      <c r="F32" s="93">
        <v>30</v>
      </c>
      <c r="G32" s="36" t="s">
        <v>238</v>
      </c>
      <c r="H32" s="56" t="s">
        <v>699</v>
      </c>
      <c r="I32" s="36" t="s">
        <v>709</v>
      </c>
      <c r="J32" s="38"/>
      <c r="K32" s="38"/>
      <c r="L32" s="38"/>
      <c r="M32" s="39"/>
    </row>
    <row r="33" spans="1:13" ht="15">
      <c r="A33" s="36" t="s">
        <v>710</v>
      </c>
      <c r="B33" s="93">
        <v>31</v>
      </c>
      <c r="C33" s="36" t="s">
        <v>581</v>
      </c>
      <c r="D33" s="93">
        <v>31</v>
      </c>
      <c r="E33" s="57" t="s">
        <v>711</v>
      </c>
      <c r="F33" s="93"/>
      <c r="G33" s="36"/>
      <c r="H33" s="56" t="s">
        <v>699</v>
      </c>
      <c r="I33" s="43" t="s">
        <v>712</v>
      </c>
      <c r="J33" s="38"/>
      <c r="K33" s="38"/>
      <c r="L33" s="38"/>
      <c r="M33" s="39"/>
    </row>
    <row r="34" spans="1:13" ht="15">
      <c r="A34" s="36" t="s">
        <v>713</v>
      </c>
      <c r="B34" s="93">
        <v>32</v>
      </c>
      <c r="C34" s="36" t="s">
        <v>109</v>
      </c>
      <c r="D34" s="93">
        <v>32</v>
      </c>
      <c r="E34" s="57" t="s">
        <v>714</v>
      </c>
      <c r="F34" s="93"/>
      <c r="G34" s="36"/>
      <c r="H34" s="56" t="s">
        <v>699</v>
      </c>
      <c r="I34" s="36" t="s">
        <v>715</v>
      </c>
      <c r="J34" s="38"/>
      <c r="K34" s="38"/>
      <c r="L34" s="38"/>
      <c r="M34" s="39"/>
    </row>
    <row r="35" spans="1:13" ht="15">
      <c r="A35" s="36" t="s">
        <v>716</v>
      </c>
      <c r="B35" s="93">
        <v>33</v>
      </c>
      <c r="C35" s="36" t="s">
        <v>508</v>
      </c>
      <c r="D35" s="93"/>
      <c r="E35" s="36"/>
      <c r="F35" s="93"/>
      <c r="G35" s="36"/>
      <c r="H35" s="56" t="s">
        <v>699</v>
      </c>
      <c r="I35" s="36" t="s">
        <v>717</v>
      </c>
      <c r="J35" s="38"/>
      <c r="K35" s="38"/>
      <c r="L35" s="38"/>
      <c r="M35" s="39"/>
    </row>
    <row r="36" spans="1:13" ht="15">
      <c r="A36" s="36" t="s">
        <v>718</v>
      </c>
      <c r="B36" s="93">
        <v>34</v>
      </c>
      <c r="C36" s="36" t="s">
        <v>113</v>
      </c>
      <c r="D36" s="93"/>
      <c r="E36" s="36"/>
      <c r="F36" s="93"/>
      <c r="G36" s="36"/>
      <c r="H36" s="56" t="s">
        <v>699</v>
      </c>
      <c r="I36" s="36" t="s">
        <v>719</v>
      </c>
      <c r="J36" s="38"/>
      <c r="K36" s="38"/>
      <c r="L36" s="38"/>
      <c r="M36" s="39"/>
    </row>
    <row r="37" spans="1:13" ht="15">
      <c r="A37" s="36" t="s">
        <v>720</v>
      </c>
      <c r="B37" s="93">
        <v>35</v>
      </c>
      <c r="C37" s="36" t="s">
        <v>115</v>
      </c>
      <c r="D37" s="93"/>
      <c r="E37" s="36"/>
      <c r="F37" s="93"/>
      <c r="G37" s="36"/>
      <c r="H37" s="56" t="s">
        <v>699</v>
      </c>
      <c r="I37" s="36" t="s">
        <v>721</v>
      </c>
      <c r="J37" s="38"/>
      <c r="K37" s="38"/>
      <c r="L37" s="38"/>
      <c r="M37" s="39"/>
    </row>
    <row r="38" spans="1:13" ht="15">
      <c r="A38" s="58" t="s">
        <v>722</v>
      </c>
      <c r="B38" s="93">
        <v>36</v>
      </c>
      <c r="C38" s="58" t="s">
        <v>723</v>
      </c>
      <c r="D38" s="93"/>
      <c r="E38" s="58"/>
      <c r="F38" s="93"/>
      <c r="G38" s="58"/>
      <c r="H38" s="60" t="s">
        <v>699</v>
      </c>
      <c r="I38" s="43" t="s">
        <v>724</v>
      </c>
      <c r="J38" s="32"/>
      <c r="K38" s="61"/>
      <c r="L38" s="32"/>
    </row>
    <row r="39" spans="1:13" ht="15">
      <c r="A39" s="58" t="s">
        <v>725</v>
      </c>
      <c r="B39" s="93">
        <v>37</v>
      </c>
      <c r="C39" s="58" t="s">
        <v>119</v>
      </c>
      <c r="D39" s="93"/>
      <c r="E39" s="52"/>
      <c r="F39" s="93"/>
      <c r="G39" s="58"/>
      <c r="H39" s="60" t="s">
        <v>699</v>
      </c>
      <c r="I39" s="36" t="s">
        <v>726</v>
      </c>
      <c r="J39" s="32"/>
      <c r="K39" s="61"/>
      <c r="L39" s="32"/>
    </row>
    <row r="40" spans="1:13" ht="15">
      <c r="A40" s="58" t="s">
        <v>727</v>
      </c>
      <c r="B40" s="93">
        <v>38</v>
      </c>
      <c r="C40" s="58" t="s">
        <v>121</v>
      </c>
      <c r="D40" s="93"/>
      <c r="E40" s="58"/>
      <c r="F40" s="93"/>
      <c r="G40" s="58"/>
      <c r="H40" s="60" t="s">
        <v>699</v>
      </c>
      <c r="I40" s="36" t="s">
        <v>728</v>
      </c>
      <c r="J40" s="32"/>
      <c r="K40" s="32"/>
      <c r="L40" s="32"/>
    </row>
    <row r="41" spans="1:13" ht="15">
      <c r="A41" s="58" t="s">
        <v>729</v>
      </c>
      <c r="B41" s="93">
        <v>39</v>
      </c>
      <c r="C41" s="58" t="s">
        <v>123</v>
      </c>
      <c r="D41" s="93"/>
      <c r="E41" s="62" t="s">
        <v>730</v>
      </c>
      <c r="F41" s="93"/>
      <c r="G41" s="58"/>
      <c r="H41" s="60" t="s">
        <v>699</v>
      </c>
      <c r="I41" s="36" t="s">
        <v>731</v>
      </c>
      <c r="J41" s="32"/>
      <c r="K41" s="32"/>
      <c r="L41" s="32"/>
    </row>
    <row r="42" spans="1:13" ht="15">
      <c r="A42" s="58" t="s">
        <v>732</v>
      </c>
      <c r="B42" s="93">
        <v>40</v>
      </c>
      <c r="C42" s="58" t="s">
        <v>125</v>
      </c>
      <c r="D42" s="93">
        <v>1</v>
      </c>
      <c r="E42" s="43" t="s">
        <v>733</v>
      </c>
      <c r="F42" s="93"/>
      <c r="G42" s="62" t="s">
        <v>734</v>
      </c>
      <c r="H42" s="60" t="s">
        <v>699</v>
      </c>
      <c r="I42" s="36" t="s">
        <v>735</v>
      </c>
      <c r="J42" s="32"/>
      <c r="K42" s="32"/>
      <c r="L42" s="32"/>
    </row>
    <row r="43" spans="1:13" ht="15">
      <c r="A43" s="58" t="s">
        <v>736</v>
      </c>
      <c r="B43" s="93">
        <v>41</v>
      </c>
      <c r="C43" s="58" t="s">
        <v>127</v>
      </c>
      <c r="D43" s="93">
        <v>2</v>
      </c>
      <c r="E43" s="43" t="s">
        <v>737</v>
      </c>
      <c r="F43" s="93">
        <v>1</v>
      </c>
      <c r="G43" s="43" t="s">
        <v>488</v>
      </c>
      <c r="H43" s="60" t="s">
        <v>699</v>
      </c>
      <c r="I43" s="36" t="s">
        <v>738</v>
      </c>
      <c r="J43" s="32"/>
      <c r="K43" s="32"/>
      <c r="L43" s="32"/>
    </row>
    <row r="44" spans="1:13" ht="15">
      <c r="A44" s="58" t="s">
        <v>739</v>
      </c>
      <c r="B44" s="93">
        <v>42</v>
      </c>
      <c r="C44" s="58" t="s">
        <v>129</v>
      </c>
      <c r="D44" s="93">
        <v>3</v>
      </c>
      <c r="E44" s="43" t="s">
        <v>740</v>
      </c>
      <c r="F44" s="93">
        <v>2</v>
      </c>
      <c r="G44" s="43" t="s">
        <v>267</v>
      </c>
      <c r="H44" s="60" t="s">
        <v>699</v>
      </c>
      <c r="I44" s="36" t="s">
        <v>741</v>
      </c>
      <c r="J44" s="32"/>
      <c r="K44" s="32"/>
      <c r="L44" s="32"/>
    </row>
    <row r="45" spans="1:13" ht="15">
      <c r="A45" s="58" t="s">
        <v>742</v>
      </c>
      <c r="B45" s="93">
        <v>43</v>
      </c>
      <c r="C45" s="58" t="s">
        <v>131</v>
      </c>
      <c r="D45" s="93">
        <v>4</v>
      </c>
      <c r="E45" s="43" t="s">
        <v>743</v>
      </c>
      <c r="F45" s="93">
        <v>3</v>
      </c>
      <c r="G45" s="43" t="s">
        <v>269</v>
      </c>
      <c r="H45" s="60" t="s">
        <v>699</v>
      </c>
      <c r="I45" s="36" t="s">
        <v>744</v>
      </c>
      <c r="J45" s="32"/>
      <c r="K45" s="32"/>
      <c r="L45" s="32"/>
    </row>
    <row r="46" spans="1:13" ht="15">
      <c r="A46" s="58" t="s">
        <v>745</v>
      </c>
      <c r="B46" s="93">
        <v>44</v>
      </c>
      <c r="C46" s="58" t="s">
        <v>133</v>
      </c>
      <c r="D46" s="93">
        <v>5</v>
      </c>
      <c r="E46" s="43" t="s">
        <v>746</v>
      </c>
      <c r="F46" s="93">
        <v>4</v>
      </c>
      <c r="G46" s="43" t="s">
        <v>449</v>
      </c>
      <c r="H46" s="60" t="s">
        <v>699</v>
      </c>
      <c r="I46" s="36" t="s">
        <v>747</v>
      </c>
      <c r="J46" s="32"/>
      <c r="K46" s="32"/>
      <c r="L46" s="32"/>
    </row>
    <row r="47" spans="1:13" ht="15">
      <c r="A47" s="58" t="s">
        <v>748</v>
      </c>
      <c r="B47" s="93">
        <v>45</v>
      </c>
      <c r="C47" s="58" t="s">
        <v>135</v>
      </c>
      <c r="D47" s="93">
        <v>6</v>
      </c>
      <c r="E47" s="43" t="s">
        <v>749</v>
      </c>
      <c r="F47" s="93">
        <v>5</v>
      </c>
      <c r="G47" s="43" t="s">
        <v>272</v>
      </c>
      <c r="H47" s="60" t="s">
        <v>699</v>
      </c>
      <c r="I47" s="36" t="s">
        <v>750</v>
      </c>
      <c r="J47" s="32"/>
      <c r="K47" s="32"/>
      <c r="L47" s="32"/>
    </row>
    <row r="48" spans="1:13" ht="15">
      <c r="A48" s="58" t="s">
        <v>751</v>
      </c>
      <c r="B48" s="93">
        <v>46</v>
      </c>
      <c r="C48" s="58" t="s">
        <v>137</v>
      </c>
      <c r="D48" s="93">
        <v>7</v>
      </c>
      <c r="E48" s="43" t="s">
        <v>752</v>
      </c>
      <c r="F48" s="93">
        <v>6</v>
      </c>
      <c r="G48" s="43" t="s">
        <v>274</v>
      </c>
      <c r="H48" s="60" t="s">
        <v>699</v>
      </c>
      <c r="I48" s="36" t="s">
        <v>753</v>
      </c>
      <c r="J48" s="32"/>
      <c r="K48" s="32"/>
      <c r="L48" s="32"/>
    </row>
    <row r="49" spans="1:12" ht="15">
      <c r="A49" s="58" t="s">
        <v>754</v>
      </c>
      <c r="B49" s="93">
        <v>47</v>
      </c>
      <c r="C49" s="58" t="s">
        <v>139</v>
      </c>
      <c r="D49" s="93">
        <v>8</v>
      </c>
      <c r="E49" s="43" t="s">
        <v>755</v>
      </c>
      <c r="F49" s="93">
        <v>7</v>
      </c>
      <c r="G49" s="43" t="s">
        <v>276</v>
      </c>
      <c r="H49" s="60" t="s">
        <v>699</v>
      </c>
      <c r="I49" s="36" t="s">
        <v>756</v>
      </c>
      <c r="J49" s="32"/>
      <c r="K49" s="32"/>
      <c r="L49" s="32"/>
    </row>
    <row r="50" spans="1:12" ht="15">
      <c r="A50" s="58" t="s">
        <v>757</v>
      </c>
      <c r="B50" s="93">
        <v>48</v>
      </c>
      <c r="C50" s="58" t="s">
        <v>141</v>
      </c>
      <c r="D50" s="93">
        <v>9</v>
      </c>
      <c r="E50" s="43" t="s">
        <v>758</v>
      </c>
      <c r="F50" s="93">
        <v>8</v>
      </c>
      <c r="G50" s="43" t="s">
        <v>278</v>
      </c>
      <c r="H50" s="60" t="s">
        <v>699</v>
      </c>
      <c r="I50" s="36" t="s">
        <v>759</v>
      </c>
      <c r="J50" s="32"/>
      <c r="K50" s="32"/>
      <c r="L50" s="32"/>
    </row>
    <row r="51" spans="1:12" ht="15">
      <c r="A51" s="58" t="s">
        <v>586</v>
      </c>
      <c r="B51" s="93">
        <v>49</v>
      </c>
      <c r="C51" s="58" t="s">
        <v>143</v>
      </c>
      <c r="D51" s="93">
        <v>10</v>
      </c>
      <c r="E51" s="43" t="s">
        <v>760</v>
      </c>
      <c r="F51" s="93">
        <v>9</v>
      </c>
      <c r="G51" s="43" t="s">
        <v>280</v>
      </c>
      <c r="H51" s="60" t="s">
        <v>699</v>
      </c>
      <c r="I51" s="36" t="s">
        <v>761</v>
      </c>
      <c r="J51" s="32"/>
      <c r="K51" s="32"/>
      <c r="L51" s="32"/>
    </row>
    <row r="52" spans="1:12" ht="15">
      <c r="A52" s="58" t="s">
        <v>588</v>
      </c>
      <c r="B52" s="93">
        <v>50</v>
      </c>
      <c r="C52" s="58" t="s">
        <v>145</v>
      </c>
      <c r="D52" s="93">
        <v>11</v>
      </c>
      <c r="E52" s="43" t="s">
        <v>762</v>
      </c>
      <c r="F52" s="93">
        <v>10</v>
      </c>
      <c r="G52" s="43" t="s">
        <v>282</v>
      </c>
      <c r="H52" s="60" t="s">
        <v>699</v>
      </c>
      <c r="I52" s="36" t="s">
        <v>763</v>
      </c>
      <c r="J52" s="32"/>
      <c r="K52" s="32"/>
      <c r="L52" s="32"/>
    </row>
    <row r="53" spans="1:12" ht="15">
      <c r="A53" s="58" t="s">
        <v>764</v>
      </c>
      <c r="B53" s="93">
        <v>51</v>
      </c>
      <c r="C53" s="58" t="s">
        <v>147</v>
      </c>
      <c r="D53" s="93">
        <v>12</v>
      </c>
      <c r="E53" s="43" t="s">
        <v>765</v>
      </c>
      <c r="F53" s="93">
        <v>11</v>
      </c>
      <c r="G53" s="43" t="s">
        <v>284</v>
      </c>
      <c r="H53" s="63" t="s">
        <v>766</v>
      </c>
      <c r="I53" s="58" t="s">
        <v>767</v>
      </c>
      <c r="J53" s="32"/>
      <c r="K53" s="32"/>
      <c r="L53" s="32"/>
    </row>
    <row r="54" spans="1:12" ht="15">
      <c r="A54" s="58" t="s">
        <v>768</v>
      </c>
      <c r="B54" s="93">
        <v>52</v>
      </c>
      <c r="C54" s="58" t="s">
        <v>149</v>
      </c>
      <c r="D54" s="93">
        <v>13</v>
      </c>
      <c r="E54" s="43" t="s">
        <v>769</v>
      </c>
      <c r="F54" s="93">
        <v>12</v>
      </c>
      <c r="G54" s="43" t="s">
        <v>286</v>
      </c>
      <c r="H54" s="63" t="s">
        <v>766</v>
      </c>
      <c r="I54" s="58" t="s">
        <v>770</v>
      </c>
      <c r="J54" s="32"/>
      <c r="K54" s="32"/>
      <c r="L54" s="32"/>
    </row>
    <row r="55" spans="1:12" ht="15">
      <c r="A55" s="58" t="s">
        <v>771</v>
      </c>
      <c r="B55" s="93">
        <v>53</v>
      </c>
      <c r="C55" s="58" t="s">
        <v>772</v>
      </c>
      <c r="D55" s="93">
        <v>14</v>
      </c>
      <c r="E55" s="43" t="s">
        <v>773</v>
      </c>
      <c r="F55" s="93">
        <v>13</v>
      </c>
      <c r="G55" s="43" t="s">
        <v>289</v>
      </c>
      <c r="H55" s="64" t="s">
        <v>774</v>
      </c>
      <c r="I55" s="58" t="s">
        <v>775</v>
      </c>
      <c r="J55" s="32"/>
      <c r="K55" s="32"/>
      <c r="L55" s="32"/>
    </row>
    <row r="56" spans="1:12" ht="15">
      <c r="A56" s="58" t="s">
        <v>776</v>
      </c>
      <c r="B56" s="93">
        <v>54</v>
      </c>
      <c r="C56" s="58" t="s">
        <v>439</v>
      </c>
      <c r="D56" s="93">
        <v>15</v>
      </c>
      <c r="E56" s="43" t="s">
        <v>777</v>
      </c>
      <c r="F56" s="93">
        <v>14</v>
      </c>
      <c r="G56" s="43" t="s">
        <v>291</v>
      </c>
      <c r="H56" s="64" t="s">
        <v>774</v>
      </c>
      <c r="I56" s="58" t="s">
        <v>778</v>
      </c>
      <c r="J56" s="32"/>
      <c r="K56" s="32"/>
      <c r="L56" s="32"/>
    </row>
    <row r="57" spans="1:12" ht="15">
      <c r="A57" s="58" t="s">
        <v>779</v>
      </c>
      <c r="B57" s="93">
        <v>55</v>
      </c>
      <c r="C57" s="58" t="s">
        <v>151</v>
      </c>
      <c r="D57" s="93">
        <v>16</v>
      </c>
      <c r="E57" s="43" t="s">
        <v>780</v>
      </c>
      <c r="F57" s="93">
        <v>15</v>
      </c>
      <c r="G57" s="43" t="s">
        <v>781</v>
      </c>
      <c r="H57" s="64" t="s">
        <v>774</v>
      </c>
      <c r="I57" s="58" t="s">
        <v>782</v>
      </c>
      <c r="J57" s="32"/>
      <c r="K57" s="32"/>
      <c r="L57" s="32"/>
    </row>
    <row r="58" spans="1:12" ht="15">
      <c r="A58" s="58" t="s">
        <v>783</v>
      </c>
      <c r="B58" s="93">
        <v>56</v>
      </c>
      <c r="C58" s="58" t="s">
        <v>153</v>
      </c>
      <c r="D58" s="93">
        <v>17</v>
      </c>
      <c r="E58" s="43" t="s">
        <v>784</v>
      </c>
      <c r="F58" s="93">
        <v>16</v>
      </c>
      <c r="G58" s="43" t="s">
        <v>785</v>
      </c>
      <c r="H58" s="64" t="s">
        <v>774</v>
      </c>
      <c r="I58" s="58" t="s">
        <v>786</v>
      </c>
      <c r="J58" s="32"/>
      <c r="K58" s="32"/>
      <c r="L58" s="32"/>
    </row>
    <row r="59" spans="1:12" ht="15">
      <c r="A59" s="58" t="s">
        <v>787</v>
      </c>
      <c r="B59" s="93">
        <v>57</v>
      </c>
      <c r="C59" s="58" t="s">
        <v>155</v>
      </c>
      <c r="D59" s="93">
        <v>18</v>
      </c>
      <c r="E59" s="43" t="s">
        <v>788</v>
      </c>
      <c r="F59" s="93">
        <v>17</v>
      </c>
      <c r="G59" s="43" t="s">
        <v>552</v>
      </c>
      <c r="H59" s="64" t="s">
        <v>774</v>
      </c>
      <c r="I59" s="58" t="s">
        <v>789</v>
      </c>
      <c r="J59" s="32"/>
      <c r="K59" s="32"/>
      <c r="L59" s="32"/>
    </row>
    <row r="60" spans="1:12" ht="15">
      <c r="A60" s="58" t="s">
        <v>790</v>
      </c>
      <c r="B60" s="93">
        <v>58</v>
      </c>
      <c r="C60" s="58" t="s">
        <v>157</v>
      </c>
      <c r="D60" s="93">
        <v>19</v>
      </c>
      <c r="E60" s="43" t="s">
        <v>791</v>
      </c>
      <c r="F60" s="93">
        <v>18</v>
      </c>
      <c r="G60" s="43" t="s">
        <v>553</v>
      </c>
      <c r="H60" s="64" t="s">
        <v>774</v>
      </c>
      <c r="I60" s="58" t="s">
        <v>792</v>
      </c>
      <c r="J60" s="32"/>
      <c r="K60" s="32"/>
      <c r="L60" s="32"/>
    </row>
    <row r="61" spans="1:12" ht="15">
      <c r="A61" s="58" t="s">
        <v>793</v>
      </c>
      <c r="B61" s="93">
        <v>59</v>
      </c>
      <c r="C61" s="58" t="s">
        <v>159</v>
      </c>
      <c r="D61" s="93">
        <v>20</v>
      </c>
      <c r="E61" s="43" t="s">
        <v>794</v>
      </c>
      <c r="F61" s="93">
        <v>19</v>
      </c>
      <c r="G61" s="43" t="s">
        <v>554</v>
      </c>
      <c r="H61" s="64" t="s">
        <v>774</v>
      </c>
      <c r="I61" s="58" t="s">
        <v>795</v>
      </c>
      <c r="J61" s="32"/>
      <c r="K61" s="32"/>
      <c r="L61" s="32"/>
    </row>
    <row r="62" spans="1:12" ht="15">
      <c r="A62" s="58" t="s">
        <v>796</v>
      </c>
      <c r="B62" s="93">
        <v>60</v>
      </c>
      <c r="C62" s="65" t="s">
        <v>586</v>
      </c>
      <c r="D62" s="93">
        <v>21</v>
      </c>
      <c r="E62" s="43" t="s">
        <v>797</v>
      </c>
      <c r="F62" s="93">
        <v>20</v>
      </c>
      <c r="G62" s="43" t="s">
        <v>451</v>
      </c>
      <c r="H62" s="64" t="s">
        <v>774</v>
      </c>
      <c r="I62" s="58" t="s">
        <v>798</v>
      </c>
      <c r="J62" s="32"/>
      <c r="K62" s="32"/>
      <c r="L62" s="32"/>
    </row>
    <row r="63" spans="1:12" ht="15">
      <c r="A63" s="58" t="s">
        <v>799</v>
      </c>
      <c r="B63" s="93">
        <v>61</v>
      </c>
      <c r="C63" s="65" t="s">
        <v>588</v>
      </c>
      <c r="D63" s="93">
        <v>22</v>
      </c>
      <c r="E63" s="43" t="s">
        <v>800</v>
      </c>
      <c r="F63" s="93">
        <v>21</v>
      </c>
      <c r="G63" s="43" t="s">
        <v>801</v>
      </c>
      <c r="H63" s="64" t="s">
        <v>774</v>
      </c>
      <c r="I63" s="58" t="s">
        <v>802</v>
      </c>
      <c r="J63" s="66"/>
      <c r="K63" s="32"/>
      <c r="L63" s="32"/>
    </row>
    <row r="64" spans="1:12" ht="15">
      <c r="A64" s="58" t="s">
        <v>803</v>
      </c>
      <c r="B64" s="93">
        <v>62</v>
      </c>
      <c r="C64" s="58" t="s">
        <v>161</v>
      </c>
      <c r="D64" s="93">
        <v>23</v>
      </c>
      <c r="E64" s="43" t="s">
        <v>804</v>
      </c>
      <c r="F64" s="93">
        <v>22</v>
      </c>
      <c r="G64" s="43" t="s">
        <v>805</v>
      </c>
      <c r="H64" s="64" t="s">
        <v>774</v>
      </c>
      <c r="I64" s="58" t="s">
        <v>806</v>
      </c>
      <c r="J64" s="32"/>
      <c r="K64" s="32"/>
      <c r="L64" s="32"/>
    </row>
    <row r="65" spans="1:12" ht="15">
      <c r="A65" s="58" t="s">
        <v>807</v>
      </c>
      <c r="B65" s="93">
        <v>63</v>
      </c>
      <c r="C65" s="58" t="s">
        <v>163</v>
      </c>
      <c r="D65" s="93">
        <v>24</v>
      </c>
      <c r="E65" s="43" t="s">
        <v>808</v>
      </c>
      <c r="F65" s="93">
        <v>23</v>
      </c>
      <c r="G65" s="43" t="s">
        <v>809</v>
      </c>
      <c r="H65" s="64" t="s">
        <v>774</v>
      </c>
      <c r="I65" s="58" t="s">
        <v>810</v>
      </c>
      <c r="J65" s="32"/>
      <c r="K65" s="32"/>
      <c r="L65" s="32"/>
    </row>
    <row r="66" spans="1:12" ht="15">
      <c r="A66" s="58" t="s">
        <v>811</v>
      </c>
      <c r="B66" s="93">
        <v>64</v>
      </c>
      <c r="C66" s="58" t="s">
        <v>522</v>
      </c>
      <c r="D66" s="93">
        <v>25</v>
      </c>
      <c r="E66" s="43" t="s">
        <v>812</v>
      </c>
      <c r="F66" s="93">
        <v>24</v>
      </c>
      <c r="G66" s="43" t="s">
        <v>293</v>
      </c>
      <c r="H66" s="64" t="s">
        <v>774</v>
      </c>
      <c r="I66" s="58" t="s">
        <v>813</v>
      </c>
      <c r="J66" s="32"/>
      <c r="K66" s="32"/>
      <c r="L66" s="32"/>
    </row>
    <row r="67" spans="1:12" ht="15">
      <c r="A67" s="58" t="s">
        <v>814</v>
      </c>
      <c r="B67" s="93">
        <v>65</v>
      </c>
      <c r="C67" s="58" t="s">
        <v>523</v>
      </c>
      <c r="D67" s="93">
        <v>26</v>
      </c>
      <c r="E67" s="43" t="s">
        <v>815</v>
      </c>
      <c r="F67" s="93">
        <v>25</v>
      </c>
      <c r="G67" s="43" t="s">
        <v>295</v>
      </c>
      <c r="H67" s="64" t="s">
        <v>774</v>
      </c>
      <c r="I67" s="58" t="s">
        <v>816</v>
      </c>
      <c r="J67" s="32"/>
      <c r="K67" s="32"/>
      <c r="L67" s="32"/>
    </row>
    <row r="68" spans="1:12" ht="15">
      <c r="A68" s="58" t="s">
        <v>817</v>
      </c>
      <c r="B68" s="93">
        <v>66</v>
      </c>
      <c r="C68" s="58" t="s">
        <v>165</v>
      </c>
      <c r="D68" s="93">
        <v>27</v>
      </c>
      <c r="E68" s="43" t="s">
        <v>818</v>
      </c>
      <c r="F68" s="93">
        <v>26</v>
      </c>
      <c r="G68" s="43"/>
      <c r="H68" s="64" t="s">
        <v>774</v>
      </c>
      <c r="I68" s="58" t="s">
        <v>819</v>
      </c>
      <c r="J68" s="32"/>
      <c r="K68" s="32"/>
      <c r="L68" s="32"/>
    </row>
    <row r="69" spans="1:12" ht="15">
      <c r="A69" s="58" t="s">
        <v>820</v>
      </c>
      <c r="B69" s="93">
        <v>67</v>
      </c>
      <c r="C69" s="58" t="s">
        <v>167</v>
      </c>
      <c r="D69" s="93">
        <v>28</v>
      </c>
      <c r="E69" s="43" t="s">
        <v>821</v>
      </c>
      <c r="F69" s="93">
        <v>27</v>
      </c>
      <c r="G69" s="43"/>
      <c r="H69" s="64" t="s">
        <v>774</v>
      </c>
      <c r="I69" s="58" t="s">
        <v>822</v>
      </c>
      <c r="J69" s="32"/>
      <c r="K69" s="32"/>
      <c r="L69" s="32"/>
    </row>
    <row r="70" spans="1:12" ht="15">
      <c r="A70" s="58" t="s">
        <v>823</v>
      </c>
      <c r="B70" s="93">
        <v>68</v>
      </c>
      <c r="C70" s="58" t="s">
        <v>824</v>
      </c>
      <c r="D70" s="93">
        <v>29</v>
      </c>
      <c r="E70" s="43" t="s">
        <v>825</v>
      </c>
      <c r="F70" s="93">
        <v>28</v>
      </c>
      <c r="G70" s="43"/>
      <c r="H70" s="64" t="s">
        <v>774</v>
      </c>
      <c r="I70" s="58" t="s">
        <v>826</v>
      </c>
      <c r="J70" s="32"/>
      <c r="K70" s="32"/>
      <c r="L70" s="32"/>
    </row>
    <row r="71" spans="1:12" ht="15">
      <c r="A71" s="58" t="s">
        <v>827</v>
      </c>
      <c r="B71" s="93">
        <v>69</v>
      </c>
      <c r="C71" s="58" t="s">
        <v>171</v>
      </c>
      <c r="D71" s="93">
        <v>30</v>
      </c>
      <c r="E71" s="36" t="s">
        <v>828</v>
      </c>
      <c r="F71" s="93">
        <v>29</v>
      </c>
      <c r="G71" s="67"/>
      <c r="H71" s="60" t="s">
        <v>829</v>
      </c>
      <c r="I71" s="58" t="s">
        <v>830</v>
      </c>
      <c r="J71" s="32"/>
      <c r="K71" s="32"/>
      <c r="L71" s="32"/>
    </row>
    <row r="72" spans="1:12" ht="15">
      <c r="A72" s="58" t="s">
        <v>831</v>
      </c>
      <c r="B72" s="93">
        <v>70</v>
      </c>
      <c r="C72" s="58" t="s">
        <v>589</v>
      </c>
      <c r="D72" s="93">
        <v>31</v>
      </c>
      <c r="E72" s="43" t="s">
        <v>832</v>
      </c>
      <c r="F72" s="93">
        <v>30</v>
      </c>
      <c r="G72" s="43"/>
      <c r="H72" s="60" t="s">
        <v>829</v>
      </c>
      <c r="I72" s="58" t="s">
        <v>833</v>
      </c>
      <c r="J72" s="32"/>
      <c r="K72" s="32"/>
      <c r="L72" s="32"/>
    </row>
    <row r="73" spans="1:12" ht="15">
      <c r="A73" s="58" t="s">
        <v>834</v>
      </c>
      <c r="B73" s="93">
        <v>71</v>
      </c>
      <c r="C73" s="58" t="s">
        <v>175</v>
      </c>
      <c r="D73" s="93">
        <v>32</v>
      </c>
      <c r="E73" s="43" t="s">
        <v>835</v>
      </c>
      <c r="F73" s="93"/>
      <c r="G73" s="43"/>
      <c r="H73" s="68" t="s">
        <v>829</v>
      </c>
      <c r="I73" s="43" t="s">
        <v>836</v>
      </c>
      <c r="J73" s="32"/>
      <c r="K73" s="32"/>
      <c r="L73" s="32"/>
    </row>
    <row r="74" spans="1:12" ht="15">
      <c r="A74" s="58" t="s">
        <v>837</v>
      </c>
      <c r="B74" s="93">
        <v>72</v>
      </c>
      <c r="C74" s="58" t="s">
        <v>177</v>
      </c>
      <c r="D74" s="93">
        <v>33</v>
      </c>
      <c r="E74" s="43" t="s">
        <v>838</v>
      </c>
      <c r="F74" s="93"/>
      <c r="G74" s="43"/>
      <c r="H74" s="68" t="s">
        <v>829</v>
      </c>
      <c r="I74" s="69" t="s">
        <v>839</v>
      </c>
      <c r="J74" s="32"/>
      <c r="K74" s="32"/>
      <c r="L74" s="32"/>
    </row>
    <row r="75" spans="1:12" ht="15">
      <c r="A75" s="58" t="s">
        <v>840</v>
      </c>
      <c r="B75" s="93">
        <v>73</v>
      </c>
      <c r="C75" s="58" t="s">
        <v>179</v>
      </c>
      <c r="D75" s="93">
        <v>34</v>
      </c>
      <c r="E75" s="43" t="s">
        <v>841</v>
      </c>
      <c r="F75" s="93"/>
      <c r="G75" s="43"/>
      <c r="H75" s="68" t="s">
        <v>829</v>
      </c>
      <c r="I75" s="58" t="s">
        <v>842</v>
      </c>
      <c r="J75" s="32"/>
      <c r="K75" s="32"/>
      <c r="L75" s="32"/>
    </row>
    <row r="76" spans="1:12" ht="15">
      <c r="A76" s="58"/>
      <c r="B76" s="93">
        <v>74</v>
      </c>
      <c r="C76" s="58" t="s">
        <v>181</v>
      </c>
      <c r="D76" s="93">
        <v>35</v>
      </c>
      <c r="E76" s="43" t="s">
        <v>843</v>
      </c>
      <c r="F76" s="93"/>
      <c r="G76" s="43"/>
      <c r="H76" s="68" t="s">
        <v>829</v>
      </c>
      <c r="I76" s="58" t="s">
        <v>844</v>
      </c>
      <c r="J76" s="32"/>
      <c r="K76" s="32"/>
      <c r="L76" s="32"/>
    </row>
    <row r="77" spans="1:12" ht="15">
      <c r="A77" s="58"/>
      <c r="B77" s="93">
        <v>75</v>
      </c>
      <c r="C77" s="36" t="s">
        <v>496</v>
      </c>
      <c r="D77" s="93">
        <v>36</v>
      </c>
      <c r="E77" s="43" t="s">
        <v>845</v>
      </c>
      <c r="F77" s="93"/>
      <c r="G77" s="70" t="s">
        <v>846</v>
      </c>
      <c r="H77" s="68" t="s">
        <v>829</v>
      </c>
      <c r="I77" s="58" t="s">
        <v>847</v>
      </c>
      <c r="J77" s="32"/>
      <c r="K77" s="32"/>
      <c r="L77" s="32"/>
    </row>
    <row r="78" spans="1:12" ht="15">
      <c r="A78" s="58"/>
      <c r="B78" s="93">
        <v>76</v>
      </c>
      <c r="C78" s="58" t="s">
        <v>498</v>
      </c>
      <c r="D78" s="93">
        <v>37</v>
      </c>
      <c r="E78" s="43" t="s">
        <v>848</v>
      </c>
      <c r="F78" s="93">
        <v>1</v>
      </c>
      <c r="G78" s="43" t="s">
        <v>849</v>
      </c>
      <c r="H78" s="60" t="s">
        <v>829</v>
      </c>
      <c r="I78" s="58" t="s">
        <v>850</v>
      </c>
      <c r="J78" s="32"/>
      <c r="K78" s="32"/>
      <c r="L78" s="32"/>
    </row>
    <row r="79" spans="1:12" ht="15">
      <c r="A79" s="71"/>
      <c r="B79" s="93">
        <v>77</v>
      </c>
      <c r="C79" s="58" t="s">
        <v>592</v>
      </c>
      <c r="D79" s="93">
        <v>38</v>
      </c>
      <c r="E79" s="43" t="s">
        <v>851</v>
      </c>
      <c r="F79" s="93">
        <v>2</v>
      </c>
      <c r="G79" s="43" t="s">
        <v>852</v>
      </c>
      <c r="H79" s="60" t="s">
        <v>829</v>
      </c>
      <c r="I79" s="72" t="s">
        <v>853</v>
      </c>
      <c r="J79" s="32"/>
      <c r="K79" s="32"/>
      <c r="L79" s="32"/>
    </row>
    <row r="80" spans="1:12" ht="15">
      <c r="A80" s="58" t="s">
        <v>854</v>
      </c>
      <c r="B80" s="93">
        <v>78</v>
      </c>
      <c r="C80" s="58" t="s">
        <v>509</v>
      </c>
      <c r="D80" s="93">
        <v>39</v>
      </c>
      <c r="E80" s="43" t="s">
        <v>855</v>
      </c>
      <c r="F80" s="93">
        <v>3</v>
      </c>
      <c r="G80" s="43" t="s">
        <v>536</v>
      </c>
      <c r="H80" s="68" t="s">
        <v>829</v>
      </c>
      <c r="I80" s="36" t="s">
        <v>856</v>
      </c>
      <c r="J80" s="32"/>
      <c r="K80" s="32"/>
      <c r="L80" s="32"/>
    </row>
    <row r="81" spans="1:12" ht="15">
      <c r="A81" s="58" t="s">
        <v>857</v>
      </c>
      <c r="B81" s="93">
        <v>79</v>
      </c>
      <c r="C81" s="58" t="s">
        <v>526</v>
      </c>
      <c r="D81" s="93">
        <v>40</v>
      </c>
      <c r="E81" s="43" t="s">
        <v>858</v>
      </c>
      <c r="F81" s="93">
        <v>4</v>
      </c>
      <c r="G81" s="43" t="s">
        <v>550</v>
      </c>
      <c r="H81" s="68" t="s">
        <v>829</v>
      </c>
      <c r="I81" s="36" t="s">
        <v>859</v>
      </c>
      <c r="J81" s="32"/>
      <c r="K81" s="32"/>
      <c r="L81" s="32"/>
    </row>
    <row r="82" spans="1:12" ht="15">
      <c r="A82" s="58" t="s">
        <v>860</v>
      </c>
      <c r="B82" s="93">
        <v>80</v>
      </c>
      <c r="C82" s="58" t="s">
        <v>861</v>
      </c>
      <c r="D82" s="93">
        <v>41</v>
      </c>
      <c r="E82" s="43" t="s">
        <v>862</v>
      </c>
      <c r="F82" s="93">
        <v>5</v>
      </c>
      <c r="G82" s="43" t="s">
        <v>863</v>
      </c>
      <c r="H82" s="60" t="s">
        <v>829</v>
      </c>
      <c r="I82" s="58" t="s">
        <v>864</v>
      </c>
      <c r="J82" s="32"/>
      <c r="K82" s="32"/>
      <c r="L82" s="32"/>
    </row>
    <row r="83" spans="1:12" ht="15">
      <c r="A83" s="58" t="s">
        <v>865</v>
      </c>
      <c r="B83" s="93">
        <v>81</v>
      </c>
      <c r="C83" s="58" t="s">
        <v>503</v>
      </c>
      <c r="D83" s="93">
        <v>42</v>
      </c>
      <c r="E83" s="43" t="s">
        <v>866</v>
      </c>
      <c r="F83" s="93">
        <v>6</v>
      </c>
      <c r="G83" s="43" t="s">
        <v>867</v>
      </c>
      <c r="H83" s="60" t="s">
        <v>829</v>
      </c>
      <c r="I83" s="58" t="s">
        <v>868</v>
      </c>
      <c r="J83" s="32"/>
      <c r="K83" s="32"/>
      <c r="L83" s="32"/>
    </row>
    <row r="84" spans="1:12" ht="15">
      <c r="A84" s="58" t="s">
        <v>869</v>
      </c>
      <c r="B84" s="93">
        <v>82</v>
      </c>
      <c r="C84" s="58" t="s">
        <v>504</v>
      </c>
      <c r="D84" s="93">
        <v>43</v>
      </c>
      <c r="E84" s="43" t="s">
        <v>870</v>
      </c>
      <c r="F84" s="93">
        <v>7</v>
      </c>
      <c r="G84" s="43" t="s">
        <v>497</v>
      </c>
      <c r="H84" s="60" t="s">
        <v>829</v>
      </c>
      <c r="I84" s="58" t="s">
        <v>871</v>
      </c>
      <c r="J84" s="32"/>
      <c r="K84" s="32"/>
      <c r="L84" s="32"/>
    </row>
    <row r="85" spans="1:12" ht="15">
      <c r="A85" s="58" t="s">
        <v>872</v>
      </c>
      <c r="B85" s="93">
        <v>83</v>
      </c>
      <c r="C85" s="58" t="s">
        <v>521</v>
      </c>
      <c r="D85" s="93">
        <v>44</v>
      </c>
      <c r="E85" s="43" t="s">
        <v>873</v>
      </c>
      <c r="F85" s="93">
        <v>8</v>
      </c>
      <c r="G85" s="43" t="s">
        <v>874</v>
      </c>
      <c r="H85" s="60" t="s">
        <v>829</v>
      </c>
      <c r="I85" s="58" t="s">
        <v>875</v>
      </c>
      <c r="J85" s="32"/>
      <c r="K85" s="32"/>
      <c r="L85" s="32"/>
    </row>
    <row r="86" spans="1:12" ht="15">
      <c r="A86" s="58" t="s">
        <v>876</v>
      </c>
      <c r="B86" s="93">
        <v>84</v>
      </c>
      <c r="C86" s="58" t="s">
        <v>505</v>
      </c>
      <c r="D86" s="93">
        <v>45</v>
      </c>
      <c r="E86" s="43" t="s">
        <v>877</v>
      </c>
      <c r="F86" s="93">
        <v>9</v>
      </c>
      <c r="G86" s="43" t="s">
        <v>551</v>
      </c>
      <c r="H86" s="68" t="s">
        <v>829</v>
      </c>
      <c r="I86" s="43" t="s">
        <v>878</v>
      </c>
      <c r="J86" s="32"/>
      <c r="K86" s="32"/>
      <c r="L86" s="32"/>
    </row>
    <row r="87" spans="1:12" ht="15">
      <c r="A87" s="58" t="s">
        <v>879</v>
      </c>
      <c r="B87" s="93">
        <v>85</v>
      </c>
      <c r="C87" s="58" t="s">
        <v>506</v>
      </c>
      <c r="D87" s="93">
        <v>46</v>
      </c>
      <c r="E87" s="43" t="s">
        <v>880</v>
      </c>
      <c r="F87" s="93">
        <v>10</v>
      </c>
      <c r="G87" s="43" t="s">
        <v>881</v>
      </c>
      <c r="H87" s="68" t="s">
        <v>829</v>
      </c>
      <c r="I87" s="43" t="s">
        <v>882</v>
      </c>
      <c r="J87" s="32"/>
      <c r="K87" s="32"/>
      <c r="L87" s="32"/>
    </row>
    <row r="88" spans="1:12" ht="15">
      <c r="A88" s="58" t="s">
        <v>883</v>
      </c>
      <c r="B88" s="93">
        <v>86</v>
      </c>
      <c r="C88" s="58" t="s">
        <v>514</v>
      </c>
      <c r="D88" s="93">
        <v>47</v>
      </c>
      <c r="E88" s="43" t="s">
        <v>884</v>
      </c>
      <c r="F88" s="93">
        <v>11</v>
      </c>
      <c r="G88" s="43" t="s">
        <v>486</v>
      </c>
      <c r="H88" s="68" t="s">
        <v>829</v>
      </c>
      <c r="I88" s="58" t="s">
        <v>885</v>
      </c>
      <c r="J88" s="32"/>
      <c r="K88" s="32"/>
      <c r="L88" s="32"/>
    </row>
    <row r="89" spans="1:12" ht="15">
      <c r="A89" s="58" t="s">
        <v>886</v>
      </c>
      <c r="B89" s="93">
        <v>87</v>
      </c>
      <c r="C89" s="58" t="s">
        <v>515</v>
      </c>
      <c r="D89" s="93">
        <v>48</v>
      </c>
      <c r="E89" s="43" t="s">
        <v>887</v>
      </c>
      <c r="F89" s="93">
        <v>12</v>
      </c>
      <c r="G89" s="43" t="s">
        <v>487</v>
      </c>
      <c r="H89" s="68" t="s">
        <v>829</v>
      </c>
      <c r="I89" s="58" t="s">
        <v>888</v>
      </c>
      <c r="J89" s="32"/>
      <c r="K89" s="32"/>
      <c r="L89" s="32"/>
    </row>
    <row r="90" spans="1:12" ht="15">
      <c r="A90" s="58" t="s">
        <v>889</v>
      </c>
      <c r="B90" s="93">
        <v>88</v>
      </c>
      <c r="C90" s="73" t="s">
        <v>548</v>
      </c>
      <c r="D90" s="93"/>
      <c r="E90" s="32"/>
      <c r="F90" s="93">
        <v>13</v>
      </c>
      <c r="G90" s="43" t="s">
        <v>593</v>
      </c>
      <c r="H90" s="68" t="s">
        <v>829</v>
      </c>
      <c r="I90" s="58" t="s">
        <v>890</v>
      </c>
      <c r="J90" s="32"/>
      <c r="K90" s="32"/>
      <c r="L90" s="32"/>
    </row>
    <row r="91" spans="1:12" ht="15">
      <c r="A91" s="58" t="s">
        <v>891</v>
      </c>
      <c r="B91" s="93">
        <v>89</v>
      </c>
      <c r="C91" s="73" t="s">
        <v>549</v>
      </c>
      <c r="D91" s="93"/>
      <c r="E91" s="75"/>
      <c r="F91" s="93">
        <v>14</v>
      </c>
      <c r="G91" s="43" t="s">
        <v>892</v>
      </c>
      <c r="H91" s="60" t="s">
        <v>829</v>
      </c>
      <c r="I91" s="58" t="s">
        <v>893</v>
      </c>
      <c r="J91" s="32"/>
      <c r="K91" s="32"/>
      <c r="L91" s="32"/>
    </row>
    <row r="92" spans="1:12" ht="15">
      <c r="A92" s="58" t="s">
        <v>894</v>
      </c>
      <c r="B92" s="94"/>
      <c r="C92" s="76"/>
      <c r="D92" s="94"/>
      <c r="E92" s="75"/>
      <c r="F92" s="94"/>
      <c r="G92" s="58"/>
      <c r="H92" s="68" t="s">
        <v>829</v>
      </c>
      <c r="I92" s="58" t="s">
        <v>895</v>
      </c>
      <c r="J92" s="32"/>
      <c r="K92" s="32"/>
      <c r="L92" s="32"/>
    </row>
    <row r="93" spans="1:12" ht="15">
      <c r="A93" s="58" t="s">
        <v>896</v>
      </c>
      <c r="B93" s="94"/>
      <c r="C93" s="76"/>
      <c r="D93" s="94"/>
      <c r="E93" s="75"/>
      <c r="F93" s="94"/>
      <c r="G93" s="58"/>
      <c r="H93" s="68" t="s">
        <v>829</v>
      </c>
      <c r="I93" s="36" t="s">
        <v>897</v>
      </c>
      <c r="J93" s="32"/>
      <c r="K93" s="32"/>
      <c r="L93" s="32"/>
    </row>
    <row r="94" spans="1:12" ht="15">
      <c r="A94" s="58" t="s">
        <v>898</v>
      </c>
      <c r="B94" s="94"/>
      <c r="C94" s="32"/>
      <c r="D94" s="94"/>
      <c r="E94" s="75"/>
      <c r="F94" s="94"/>
      <c r="G94" s="58"/>
      <c r="H94" s="68" t="s">
        <v>829</v>
      </c>
      <c r="I94" s="36" t="s">
        <v>897</v>
      </c>
      <c r="J94" s="32"/>
      <c r="K94" s="32"/>
      <c r="L94" s="32"/>
    </row>
    <row r="95" spans="1:12" ht="30">
      <c r="A95" s="58" t="s">
        <v>899</v>
      </c>
      <c r="B95" s="94"/>
      <c r="C95" s="77" t="s">
        <v>900</v>
      </c>
      <c r="D95" s="94"/>
      <c r="E95" s="62" t="s">
        <v>901</v>
      </c>
      <c r="F95" s="94"/>
      <c r="G95" s="58"/>
      <c r="H95" s="68" t="s">
        <v>829</v>
      </c>
      <c r="I95" s="36" t="s">
        <v>902</v>
      </c>
      <c r="J95" s="32"/>
      <c r="K95" s="32"/>
      <c r="L95" s="32"/>
    </row>
    <row r="96" spans="1:12" ht="15">
      <c r="A96" s="58" t="s">
        <v>903</v>
      </c>
      <c r="B96" s="95">
        <v>1</v>
      </c>
      <c r="C96" s="58" t="s">
        <v>524</v>
      </c>
      <c r="D96" s="95">
        <v>1</v>
      </c>
      <c r="E96" s="43" t="s">
        <v>904</v>
      </c>
      <c r="F96" s="95"/>
      <c r="G96" s="78" t="s">
        <v>905</v>
      </c>
      <c r="H96" s="68" t="s">
        <v>829</v>
      </c>
      <c r="I96" s="58" t="s">
        <v>906</v>
      </c>
      <c r="J96" s="32"/>
      <c r="K96" s="32"/>
      <c r="L96" s="32"/>
    </row>
    <row r="97" spans="1:12" ht="15">
      <c r="A97" s="58" t="s">
        <v>907</v>
      </c>
      <c r="B97" s="95">
        <v>2</v>
      </c>
      <c r="C97" s="58" t="s">
        <v>525</v>
      </c>
      <c r="D97" s="95">
        <v>2</v>
      </c>
      <c r="E97" s="43" t="s">
        <v>908</v>
      </c>
      <c r="F97" s="95">
        <v>1</v>
      </c>
      <c r="G97" s="58" t="s">
        <v>316</v>
      </c>
      <c r="H97" s="68" t="s">
        <v>829</v>
      </c>
      <c r="I97" s="58" t="s">
        <v>909</v>
      </c>
      <c r="J97" s="32"/>
      <c r="K97" s="32"/>
      <c r="L97" s="32"/>
    </row>
    <row r="98" spans="1:12" ht="15">
      <c r="A98" s="58"/>
      <c r="B98" s="94"/>
      <c r="C98" s="32"/>
      <c r="D98" s="94">
        <v>3</v>
      </c>
      <c r="E98" s="43" t="s">
        <v>910</v>
      </c>
      <c r="F98" s="94">
        <v>2</v>
      </c>
      <c r="G98" s="58" t="s">
        <v>318</v>
      </c>
      <c r="H98" s="79" t="s">
        <v>911</v>
      </c>
      <c r="I98" s="43" t="s">
        <v>912</v>
      </c>
      <c r="J98" s="32"/>
      <c r="K98" s="32"/>
      <c r="L98" s="32"/>
    </row>
    <row r="99" spans="1:12" ht="15">
      <c r="A99" s="58"/>
      <c r="B99" s="96"/>
      <c r="C99" s="58"/>
      <c r="D99" s="96">
        <v>4</v>
      </c>
      <c r="E99" s="43" t="s">
        <v>913</v>
      </c>
      <c r="F99" s="96">
        <v>3</v>
      </c>
      <c r="G99" s="58" t="s">
        <v>501</v>
      </c>
      <c r="H99" s="79" t="s">
        <v>911</v>
      </c>
      <c r="I99" s="43" t="s">
        <v>914</v>
      </c>
      <c r="J99" s="32"/>
      <c r="K99" s="32"/>
      <c r="L99" s="32"/>
    </row>
    <row r="100" spans="1:12" ht="15">
      <c r="A100" s="58"/>
      <c r="B100" s="94"/>
      <c r="C100" s="80" t="s">
        <v>915</v>
      </c>
      <c r="D100" s="94">
        <v>5</v>
      </c>
      <c r="E100" s="43" t="s">
        <v>916</v>
      </c>
      <c r="F100" s="94">
        <v>4</v>
      </c>
      <c r="G100" s="58" t="s">
        <v>502</v>
      </c>
      <c r="H100" s="79" t="s">
        <v>911</v>
      </c>
      <c r="I100" s="58" t="s">
        <v>917</v>
      </c>
      <c r="J100" s="32"/>
      <c r="K100" s="32"/>
      <c r="L100" s="32"/>
    </row>
    <row r="101" spans="1:12" ht="15">
      <c r="A101" s="80" t="s">
        <v>918</v>
      </c>
      <c r="B101" s="97">
        <v>1</v>
      </c>
      <c r="C101" s="58" t="s">
        <v>50</v>
      </c>
      <c r="D101" s="97">
        <v>6</v>
      </c>
      <c r="E101" s="43" t="s">
        <v>919</v>
      </c>
      <c r="F101" s="97">
        <v>5</v>
      </c>
      <c r="G101" s="58" t="s">
        <v>489</v>
      </c>
      <c r="H101" s="79" t="s">
        <v>911</v>
      </c>
      <c r="I101" s="43" t="s">
        <v>920</v>
      </c>
      <c r="J101" s="32"/>
      <c r="K101" s="32"/>
      <c r="L101" s="32"/>
    </row>
    <row r="102" spans="1:12" ht="15">
      <c r="A102" s="58" t="s">
        <v>55</v>
      </c>
      <c r="B102" s="97">
        <v>2</v>
      </c>
      <c r="C102" s="58" t="s">
        <v>54</v>
      </c>
      <c r="D102" s="97">
        <v>7</v>
      </c>
      <c r="E102" s="43" t="s">
        <v>921</v>
      </c>
      <c r="F102" s="97">
        <v>6</v>
      </c>
      <c r="G102" s="58" t="s">
        <v>499</v>
      </c>
      <c r="H102" s="79" t="s">
        <v>911</v>
      </c>
      <c r="I102" s="43" t="s">
        <v>922</v>
      </c>
      <c r="J102" s="32"/>
      <c r="K102" s="32"/>
      <c r="L102" s="32"/>
    </row>
    <row r="103" spans="1:12" ht="15">
      <c r="A103" s="58" t="s">
        <v>923</v>
      </c>
      <c r="B103" s="97">
        <v>3</v>
      </c>
      <c r="C103" s="58" t="s">
        <v>475</v>
      </c>
      <c r="D103" s="97">
        <v>8</v>
      </c>
      <c r="E103" s="43" t="s">
        <v>924</v>
      </c>
      <c r="F103" s="97">
        <v>7</v>
      </c>
      <c r="G103" s="58" t="s">
        <v>491</v>
      </c>
      <c r="H103" s="79" t="s">
        <v>911</v>
      </c>
      <c r="I103" s="43" t="s">
        <v>925</v>
      </c>
      <c r="J103" s="32"/>
      <c r="K103" s="32"/>
      <c r="L103" s="32"/>
    </row>
    <row r="104" spans="1:12" ht="15">
      <c r="A104" s="58" t="s">
        <v>926</v>
      </c>
      <c r="B104" s="97">
        <v>4</v>
      </c>
      <c r="C104" s="58" t="s">
        <v>57</v>
      </c>
      <c r="D104" s="97">
        <v>9</v>
      </c>
      <c r="E104" s="43" t="s">
        <v>927</v>
      </c>
      <c r="F104" s="97">
        <v>8</v>
      </c>
      <c r="G104" s="58" t="s">
        <v>328</v>
      </c>
      <c r="H104" s="81" t="s">
        <v>928</v>
      </c>
      <c r="I104" s="58"/>
      <c r="J104" s="32"/>
      <c r="K104" s="32"/>
      <c r="L104" s="32"/>
    </row>
    <row r="105" spans="1:12" ht="15">
      <c r="A105" s="58" t="s">
        <v>929</v>
      </c>
      <c r="B105" s="97">
        <v>5</v>
      </c>
      <c r="C105" s="58" t="s">
        <v>59</v>
      </c>
      <c r="D105" s="97">
        <v>10</v>
      </c>
      <c r="E105" s="43" t="s">
        <v>930</v>
      </c>
      <c r="F105" s="97">
        <v>9</v>
      </c>
      <c r="G105" s="58" t="s">
        <v>931</v>
      </c>
      <c r="H105" s="82" t="s">
        <v>932</v>
      </c>
      <c r="I105" s="58" t="s">
        <v>933</v>
      </c>
      <c r="J105" s="32"/>
      <c r="K105" s="32"/>
      <c r="L105" s="32"/>
    </row>
    <row r="106" spans="1:12" ht="15">
      <c r="A106" s="58" t="s">
        <v>934</v>
      </c>
      <c r="B106" s="97">
        <v>6</v>
      </c>
      <c r="C106" s="58" t="s">
        <v>447</v>
      </c>
      <c r="D106" s="97">
        <v>11</v>
      </c>
      <c r="E106" s="43" t="s">
        <v>935</v>
      </c>
      <c r="F106" s="97">
        <v>10</v>
      </c>
      <c r="G106" s="58" t="s">
        <v>936</v>
      </c>
      <c r="H106" s="68" t="s">
        <v>932</v>
      </c>
      <c r="I106" s="58" t="s">
        <v>937</v>
      </c>
      <c r="J106" s="32"/>
      <c r="K106" s="32"/>
      <c r="L106" s="32"/>
    </row>
    <row r="107" spans="1:12" ht="15">
      <c r="A107" s="58" t="s">
        <v>938</v>
      </c>
      <c r="B107" s="97">
        <v>7</v>
      </c>
      <c r="C107" s="58" t="s">
        <v>477</v>
      </c>
      <c r="D107" s="97"/>
      <c r="E107" s="43"/>
      <c r="F107" s="97">
        <v>11</v>
      </c>
      <c r="G107" s="58" t="s">
        <v>939</v>
      </c>
      <c r="H107" s="68" t="s">
        <v>932</v>
      </c>
      <c r="I107" s="58" t="s">
        <v>940</v>
      </c>
      <c r="J107" s="32"/>
      <c r="K107" s="32"/>
      <c r="L107" s="32"/>
    </row>
    <row r="108" spans="1:12" ht="15">
      <c r="A108" s="58" t="s">
        <v>941</v>
      </c>
      <c r="B108" s="97">
        <v>8</v>
      </c>
      <c r="C108" s="58" t="s">
        <v>479</v>
      </c>
      <c r="D108" s="97"/>
      <c r="E108" s="43"/>
      <c r="F108" s="97"/>
      <c r="G108" s="32"/>
      <c r="H108" s="68" t="s">
        <v>932</v>
      </c>
      <c r="I108" s="58" t="s">
        <v>942</v>
      </c>
      <c r="J108" s="32"/>
      <c r="K108" s="32"/>
      <c r="L108" s="32"/>
    </row>
    <row r="109" spans="1:12" ht="15">
      <c r="A109" s="58"/>
      <c r="B109" s="97">
        <v>9</v>
      </c>
      <c r="C109" s="58" t="s">
        <v>481</v>
      </c>
      <c r="D109" s="97"/>
      <c r="E109" s="70" t="s">
        <v>943</v>
      </c>
      <c r="F109" s="97"/>
      <c r="G109" s="32"/>
      <c r="H109" s="59"/>
      <c r="I109" s="58"/>
      <c r="J109" s="32"/>
      <c r="K109" s="32"/>
      <c r="L109" s="32"/>
    </row>
    <row r="110" spans="1:12" ht="15">
      <c r="A110" s="58"/>
      <c r="B110" s="97">
        <v>10</v>
      </c>
      <c r="C110" s="43" t="s">
        <v>494</v>
      </c>
      <c r="D110" s="97">
        <v>1</v>
      </c>
      <c r="E110" s="43" t="s">
        <v>944</v>
      </c>
      <c r="F110" s="97"/>
      <c r="G110" s="32"/>
      <c r="H110" s="59"/>
      <c r="I110" s="58"/>
      <c r="J110" s="32"/>
      <c r="K110" s="32"/>
      <c r="L110" s="32"/>
    </row>
    <row r="111" spans="1:12" ht="15">
      <c r="A111" s="62" t="s">
        <v>945</v>
      </c>
      <c r="B111" s="97">
        <v>11</v>
      </c>
      <c r="C111" s="43" t="s">
        <v>495</v>
      </c>
      <c r="D111" s="97">
        <v>2</v>
      </c>
      <c r="E111" s="43" t="s">
        <v>946</v>
      </c>
      <c r="F111" s="97"/>
      <c r="G111" s="62" t="s">
        <v>947</v>
      </c>
      <c r="H111" s="79" t="s">
        <v>948</v>
      </c>
      <c r="I111" s="58" t="s">
        <v>949</v>
      </c>
      <c r="J111" s="32"/>
      <c r="K111" s="32"/>
      <c r="L111" s="32"/>
    </row>
    <row r="112" spans="1:12" ht="15">
      <c r="A112" s="43" t="s">
        <v>950</v>
      </c>
      <c r="B112" s="97">
        <v>12</v>
      </c>
      <c r="C112" s="43" t="s">
        <v>493</v>
      </c>
      <c r="D112" s="97">
        <v>3</v>
      </c>
      <c r="E112" s="43" t="s">
        <v>951</v>
      </c>
      <c r="F112" s="97">
        <v>1</v>
      </c>
      <c r="G112" s="43" t="s">
        <v>401</v>
      </c>
      <c r="H112" s="79" t="s">
        <v>948</v>
      </c>
      <c r="I112" s="58" t="s">
        <v>952</v>
      </c>
      <c r="J112" s="32"/>
      <c r="K112" s="32"/>
      <c r="L112" s="32"/>
    </row>
    <row r="113" spans="1:12" ht="15">
      <c r="A113" s="43" t="s">
        <v>953</v>
      </c>
      <c r="B113" s="94"/>
      <c r="C113" s="58"/>
      <c r="D113" s="94">
        <v>4</v>
      </c>
      <c r="E113" s="43" t="s">
        <v>954</v>
      </c>
      <c r="F113" s="94">
        <v>2</v>
      </c>
      <c r="G113" s="43" t="s">
        <v>955</v>
      </c>
      <c r="H113" s="79" t="s">
        <v>948</v>
      </c>
      <c r="I113" s="58" t="s">
        <v>956</v>
      </c>
      <c r="J113" s="32"/>
      <c r="K113" s="32"/>
      <c r="L113" s="32"/>
    </row>
    <row r="114" spans="1:12" ht="15">
      <c r="A114" s="43" t="s">
        <v>957</v>
      </c>
      <c r="B114" s="98"/>
      <c r="C114" s="58"/>
      <c r="D114" s="98">
        <v>5</v>
      </c>
      <c r="E114" s="43" t="s">
        <v>958</v>
      </c>
      <c r="F114" s="98">
        <v>3</v>
      </c>
      <c r="G114" s="43" t="s">
        <v>959</v>
      </c>
      <c r="H114" s="79" t="s">
        <v>948</v>
      </c>
      <c r="I114" s="43" t="s">
        <v>960</v>
      </c>
      <c r="J114" s="32"/>
      <c r="K114" s="32"/>
      <c r="L114" s="32"/>
    </row>
    <row r="115" spans="1:12" ht="15">
      <c r="A115" s="43" t="s">
        <v>961</v>
      </c>
      <c r="B115" s="94"/>
      <c r="C115" s="62" t="s">
        <v>962</v>
      </c>
      <c r="D115" s="94">
        <v>6</v>
      </c>
      <c r="E115" s="43" t="s">
        <v>963</v>
      </c>
      <c r="F115" s="94">
        <v>4</v>
      </c>
      <c r="G115" s="43" t="s">
        <v>964</v>
      </c>
      <c r="H115" s="79" t="s">
        <v>948</v>
      </c>
      <c r="I115" s="58" t="s">
        <v>965</v>
      </c>
      <c r="J115" s="58" t="s">
        <v>966</v>
      </c>
      <c r="K115" s="32"/>
      <c r="L115" s="32"/>
    </row>
    <row r="116" spans="1:12" ht="15">
      <c r="A116" s="83" t="s">
        <v>967</v>
      </c>
      <c r="B116" s="99">
        <v>1</v>
      </c>
      <c r="C116" s="43" t="s">
        <v>456</v>
      </c>
      <c r="D116" s="99">
        <v>7</v>
      </c>
      <c r="E116" s="43" t="s">
        <v>968</v>
      </c>
      <c r="F116" s="99">
        <v>5</v>
      </c>
      <c r="G116" s="43" t="s">
        <v>969</v>
      </c>
      <c r="H116" s="79" t="s">
        <v>948</v>
      </c>
      <c r="I116" s="58" t="s">
        <v>970</v>
      </c>
      <c r="J116" s="58" t="s">
        <v>966</v>
      </c>
      <c r="K116" s="32"/>
      <c r="L116" s="32"/>
    </row>
    <row r="117" spans="1:12" ht="15">
      <c r="A117" s="43" t="s">
        <v>971</v>
      </c>
      <c r="B117" s="99">
        <v>2</v>
      </c>
      <c r="C117" s="43" t="s">
        <v>342</v>
      </c>
      <c r="D117" s="99">
        <v>8</v>
      </c>
      <c r="E117" s="43" t="s">
        <v>972</v>
      </c>
      <c r="F117" s="99">
        <v>6</v>
      </c>
      <c r="G117" s="43" t="s">
        <v>973</v>
      </c>
      <c r="H117" s="79" t="s">
        <v>948</v>
      </c>
      <c r="I117" s="69" t="s">
        <v>974</v>
      </c>
      <c r="J117" s="58"/>
      <c r="K117" s="32"/>
      <c r="L117" s="32"/>
    </row>
    <row r="118" spans="1:12" ht="15">
      <c r="A118" s="43" t="s">
        <v>975</v>
      </c>
      <c r="B118" s="99">
        <v>3</v>
      </c>
      <c r="C118" s="43" t="s">
        <v>347</v>
      </c>
      <c r="D118" s="99"/>
      <c r="E118" s="75"/>
      <c r="F118" s="99">
        <v>7</v>
      </c>
      <c r="G118" s="43" t="s">
        <v>409</v>
      </c>
      <c r="H118" s="79" t="s">
        <v>948</v>
      </c>
      <c r="I118" s="69" t="s">
        <v>976</v>
      </c>
      <c r="J118" s="58"/>
      <c r="K118" s="32"/>
      <c r="L118" s="32"/>
    </row>
    <row r="119" spans="1:12" ht="15">
      <c r="A119" s="43" t="s">
        <v>977</v>
      </c>
      <c r="B119" s="99">
        <v>4</v>
      </c>
      <c r="C119" s="43" t="s">
        <v>345</v>
      </c>
      <c r="D119" s="99"/>
      <c r="E119" s="32"/>
      <c r="F119" s="99">
        <v>8</v>
      </c>
      <c r="G119" s="43" t="s">
        <v>407</v>
      </c>
      <c r="H119" s="79" t="s">
        <v>948</v>
      </c>
      <c r="I119" s="69" t="s">
        <v>978</v>
      </c>
      <c r="J119" s="58"/>
      <c r="K119" s="32"/>
      <c r="L119" s="32"/>
    </row>
    <row r="120" spans="1:12" ht="15">
      <c r="A120" s="43" t="s">
        <v>979</v>
      </c>
      <c r="B120" s="99">
        <v>5</v>
      </c>
      <c r="C120" s="43" t="s">
        <v>349</v>
      </c>
      <c r="D120" s="99"/>
      <c r="E120" s="32"/>
      <c r="F120" s="99">
        <v>9</v>
      </c>
      <c r="G120" s="43" t="s">
        <v>411</v>
      </c>
      <c r="H120" s="84"/>
      <c r="I120" s="58"/>
      <c r="J120" s="32"/>
      <c r="K120" s="32"/>
      <c r="L120" s="32"/>
    </row>
    <row r="121" spans="1:12" ht="15">
      <c r="A121" s="43" t="s">
        <v>980</v>
      </c>
      <c r="B121" s="99">
        <v>6</v>
      </c>
      <c r="C121" s="43" t="s">
        <v>594</v>
      </c>
      <c r="D121" s="99"/>
      <c r="E121" s="32"/>
      <c r="F121" s="99">
        <v>10</v>
      </c>
      <c r="G121" s="43" t="s">
        <v>981</v>
      </c>
      <c r="H121" s="84"/>
      <c r="I121" s="58"/>
      <c r="J121" s="32"/>
      <c r="K121" s="32"/>
      <c r="L121" s="32"/>
    </row>
    <row r="122" spans="1:12" ht="15">
      <c r="A122" s="43" t="s">
        <v>982</v>
      </c>
      <c r="B122" s="99">
        <v>7</v>
      </c>
      <c r="C122" s="43" t="s">
        <v>353</v>
      </c>
      <c r="D122" s="99"/>
      <c r="E122" s="32"/>
      <c r="F122" s="99">
        <v>11</v>
      </c>
      <c r="G122" s="43" t="s">
        <v>983</v>
      </c>
      <c r="H122" s="84"/>
      <c r="I122" s="58"/>
      <c r="J122" s="32"/>
      <c r="K122" s="32"/>
      <c r="L122" s="32"/>
    </row>
    <row r="123" spans="1:12" ht="15">
      <c r="A123" s="43" t="s">
        <v>984</v>
      </c>
      <c r="B123" s="99">
        <v>8</v>
      </c>
      <c r="C123" s="43" t="s">
        <v>355</v>
      </c>
      <c r="D123" s="99"/>
      <c r="E123" s="32"/>
      <c r="F123" s="99">
        <v>12</v>
      </c>
      <c r="G123" s="43" t="s">
        <v>417</v>
      </c>
      <c r="H123" s="84"/>
      <c r="I123" s="58"/>
      <c r="J123" s="32"/>
      <c r="K123" s="32"/>
      <c r="L123" s="32"/>
    </row>
    <row r="124" spans="1:12" ht="15">
      <c r="A124" s="43" t="s">
        <v>985</v>
      </c>
      <c r="B124" s="99">
        <v>9</v>
      </c>
      <c r="C124" s="43" t="s">
        <v>357</v>
      </c>
      <c r="D124" s="99"/>
      <c r="E124" s="85" t="s">
        <v>986</v>
      </c>
      <c r="F124" s="99">
        <v>13</v>
      </c>
      <c r="G124" s="43" t="s">
        <v>419</v>
      </c>
      <c r="H124" s="68" t="s">
        <v>987</v>
      </c>
      <c r="I124" s="58" t="s">
        <v>988</v>
      </c>
      <c r="J124" s="32"/>
      <c r="K124" s="32"/>
      <c r="L124" s="32"/>
    </row>
    <row r="125" spans="1:12" ht="15">
      <c r="A125" s="43" t="s">
        <v>989</v>
      </c>
      <c r="B125" s="99">
        <v>10</v>
      </c>
      <c r="C125" s="43" t="s">
        <v>359</v>
      </c>
      <c r="D125" s="99">
        <v>1</v>
      </c>
      <c r="E125" s="43" t="s">
        <v>990</v>
      </c>
      <c r="F125" s="99">
        <v>14</v>
      </c>
      <c r="G125" s="43" t="s">
        <v>991</v>
      </c>
      <c r="H125" s="68" t="s">
        <v>987</v>
      </c>
      <c r="I125" s="69" t="s">
        <v>992</v>
      </c>
      <c r="J125" s="32"/>
      <c r="K125" s="32"/>
      <c r="L125" s="32"/>
    </row>
    <row r="126" spans="1:12" ht="15">
      <c r="A126" s="36" t="s">
        <v>993</v>
      </c>
      <c r="B126" s="99">
        <v>11</v>
      </c>
      <c r="C126" s="43" t="s">
        <v>361</v>
      </c>
      <c r="D126" s="99">
        <v>2</v>
      </c>
      <c r="E126" s="43" t="s">
        <v>994</v>
      </c>
      <c r="F126" s="99">
        <v>15</v>
      </c>
      <c r="G126" s="43" t="s">
        <v>995</v>
      </c>
      <c r="H126" s="68" t="s">
        <v>987</v>
      </c>
      <c r="I126" s="58" t="s">
        <v>996</v>
      </c>
      <c r="J126" s="32"/>
      <c r="K126" s="32"/>
      <c r="L126" s="32"/>
    </row>
    <row r="127" spans="1:12" ht="15">
      <c r="A127" s="43" t="s">
        <v>997</v>
      </c>
      <c r="B127" s="99">
        <v>12</v>
      </c>
      <c r="C127" s="43" t="s">
        <v>363</v>
      </c>
      <c r="D127" s="99">
        <v>3</v>
      </c>
      <c r="E127" s="43" t="s">
        <v>998</v>
      </c>
      <c r="F127" s="99">
        <v>16</v>
      </c>
      <c r="G127" s="43" t="s">
        <v>999</v>
      </c>
      <c r="H127" s="68" t="s">
        <v>987</v>
      </c>
      <c r="I127" s="58" t="s">
        <v>1000</v>
      </c>
      <c r="J127" s="32"/>
      <c r="K127" s="32"/>
      <c r="L127" s="32"/>
    </row>
    <row r="128" spans="1:12" ht="15">
      <c r="A128" s="43" t="s">
        <v>1001</v>
      </c>
      <c r="B128" s="99">
        <v>13</v>
      </c>
      <c r="C128" s="43" t="s">
        <v>365</v>
      </c>
      <c r="D128" s="99">
        <v>4</v>
      </c>
      <c r="E128" s="43" t="s">
        <v>421</v>
      </c>
      <c r="F128" s="99">
        <v>17</v>
      </c>
      <c r="G128" s="43" t="s">
        <v>423</v>
      </c>
      <c r="H128" s="68" t="s">
        <v>987</v>
      </c>
      <c r="I128" s="69" t="s">
        <v>1002</v>
      </c>
      <c r="J128" s="32"/>
      <c r="K128" s="32"/>
      <c r="L128" s="32"/>
    </row>
    <row r="129" spans="1:12" ht="15">
      <c r="A129" s="43" t="s">
        <v>1003</v>
      </c>
      <c r="B129" s="99">
        <v>14</v>
      </c>
      <c r="C129" s="43" t="s">
        <v>1004</v>
      </c>
      <c r="D129" s="99">
        <v>5</v>
      </c>
      <c r="E129" s="43" t="s">
        <v>429</v>
      </c>
      <c r="F129" s="99">
        <v>18</v>
      </c>
      <c r="G129" s="43" t="s">
        <v>425</v>
      </c>
      <c r="H129" s="68" t="s">
        <v>987</v>
      </c>
      <c r="I129" s="58" t="s">
        <v>1005</v>
      </c>
      <c r="J129" s="32"/>
      <c r="K129" s="32"/>
      <c r="L129" s="32"/>
    </row>
    <row r="130" spans="1:12" ht="15">
      <c r="A130" s="43" t="s">
        <v>389</v>
      </c>
      <c r="B130" s="99">
        <v>15</v>
      </c>
      <c r="C130" s="43" t="s">
        <v>464</v>
      </c>
      <c r="D130" s="99">
        <v>6</v>
      </c>
      <c r="E130" s="43" t="s">
        <v>431</v>
      </c>
      <c r="F130" s="99">
        <v>19</v>
      </c>
      <c r="G130" s="43" t="s">
        <v>427</v>
      </c>
      <c r="H130" s="68" t="s">
        <v>987</v>
      </c>
      <c r="I130" s="58" t="s">
        <v>1006</v>
      </c>
      <c r="J130" s="32"/>
      <c r="K130" s="32"/>
      <c r="L130" s="32"/>
    </row>
    <row r="131" spans="1:12" ht="15">
      <c r="A131" s="43" t="s">
        <v>1007</v>
      </c>
      <c r="B131" s="99">
        <v>16</v>
      </c>
      <c r="C131" s="43" t="s">
        <v>371</v>
      </c>
      <c r="D131" s="99">
        <v>7</v>
      </c>
      <c r="E131" s="43" t="s">
        <v>433</v>
      </c>
      <c r="F131" s="99">
        <v>20</v>
      </c>
      <c r="G131" s="86" t="s">
        <v>1008</v>
      </c>
      <c r="H131" s="84"/>
      <c r="I131" s="69"/>
      <c r="J131" s="32"/>
      <c r="K131" s="32"/>
      <c r="L131" s="32"/>
    </row>
    <row r="132" spans="1:12" ht="15">
      <c r="A132" s="43" t="s">
        <v>1009</v>
      </c>
      <c r="B132" s="99">
        <v>17</v>
      </c>
      <c r="C132" s="43" t="s">
        <v>373</v>
      </c>
      <c r="D132" s="99">
        <v>8</v>
      </c>
      <c r="E132" s="43" t="s">
        <v>1010</v>
      </c>
      <c r="F132" s="99">
        <v>21</v>
      </c>
      <c r="G132" s="86" t="s">
        <v>1011</v>
      </c>
      <c r="H132" s="84"/>
      <c r="I132" s="69"/>
      <c r="J132" s="32"/>
      <c r="K132" s="32"/>
      <c r="L132" s="32"/>
    </row>
    <row r="133" spans="1:12" ht="15">
      <c r="A133" s="43" t="s">
        <v>1012</v>
      </c>
      <c r="B133" s="99">
        <v>18</v>
      </c>
      <c r="C133" s="43" t="s">
        <v>375</v>
      </c>
      <c r="D133" s="99">
        <v>9</v>
      </c>
      <c r="E133" s="43" t="s">
        <v>1013</v>
      </c>
      <c r="F133" s="99">
        <v>22</v>
      </c>
      <c r="G133" s="86" t="s">
        <v>1014</v>
      </c>
      <c r="H133" s="79" t="s">
        <v>1015</v>
      </c>
      <c r="I133" s="58" t="s">
        <v>1016</v>
      </c>
      <c r="J133" s="32"/>
      <c r="K133" s="32"/>
      <c r="L133" s="32"/>
    </row>
    <row r="134" spans="1:12" ht="15">
      <c r="A134" s="43" t="s">
        <v>1017</v>
      </c>
      <c r="B134" s="99">
        <v>19</v>
      </c>
      <c r="C134" s="43" t="s">
        <v>1018</v>
      </c>
      <c r="D134" s="99">
        <v>10</v>
      </c>
      <c r="E134" s="43" t="s">
        <v>1019</v>
      </c>
      <c r="F134" s="99"/>
      <c r="G134" s="32"/>
      <c r="H134" s="79" t="s">
        <v>1015</v>
      </c>
      <c r="I134" s="43" t="s">
        <v>1020</v>
      </c>
      <c r="J134" s="32"/>
      <c r="K134" s="32"/>
      <c r="L134" s="32"/>
    </row>
    <row r="135" spans="1:12" ht="15">
      <c r="A135" s="43" t="s">
        <v>1021</v>
      </c>
      <c r="B135" s="99">
        <v>20</v>
      </c>
      <c r="C135" s="43" t="s">
        <v>380</v>
      </c>
      <c r="D135" s="99"/>
      <c r="E135" s="43"/>
      <c r="F135" s="99"/>
      <c r="G135" s="43"/>
      <c r="H135" s="87" t="s">
        <v>1015</v>
      </c>
      <c r="I135" s="88" t="s">
        <v>1022</v>
      </c>
      <c r="J135" s="32"/>
      <c r="K135" s="32"/>
      <c r="L135" s="32"/>
    </row>
    <row r="136" spans="1:12" ht="15">
      <c r="A136" s="43" t="s">
        <v>1023</v>
      </c>
      <c r="B136" s="99">
        <v>21</v>
      </c>
      <c r="C136" s="43" t="s">
        <v>382</v>
      </c>
      <c r="D136" s="99"/>
      <c r="E136" s="62" t="s">
        <v>1024</v>
      </c>
      <c r="F136" s="99"/>
      <c r="G136" s="43"/>
      <c r="H136" s="87" t="s">
        <v>1015</v>
      </c>
      <c r="I136" s="88" t="s">
        <v>1025</v>
      </c>
      <c r="J136" s="32"/>
      <c r="K136" s="32"/>
      <c r="L136" s="32"/>
    </row>
    <row r="137" spans="1:12" ht="15">
      <c r="A137" s="43" t="s">
        <v>391</v>
      </c>
      <c r="B137" s="99">
        <v>22</v>
      </c>
      <c r="C137" s="43" t="s">
        <v>384</v>
      </c>
      <c r="D137" s="99">
        <v>1</v>
      </c>
      <c r="E137" s="58" t="s">
        <v>1026</v>
      </c>
      <c r="F137" s="99"/>
      <c r="G137" s="43"/>
      <c r="H137" s="84"/>
      <c r="I137" s="69"/>
      <c r="J137" s="32"/>
      <c r="K137" s="32"/>
      <c r="L137" s="32"/>
    </row>
    <row r="138" spans="1:12" ht="15">
      <c r="A138" s="83" t="s">
        <v>1027</v>
      </c>
      <c r="B138" s="99">
        <v>23</v>
      </c>
      <c r="C138" s="43" t="s">
        <v>386</v>
      </c>
      <c r="D138" s="99"/>
      <c r="E138" s="43"/>
      <c r="F138" s="99"/>
      <c r="G138" s="43"/>
      <c r="H138" s="68" t="s">
        <v>1028</v>
      </c>
      <c r="I138" s="36" t="s">
        <v>1029</v>
      </c>
      <c r="J138" s="32"/>
      <c r="K138" s="32"/>
      <c r="L138" s="32"/>
    </row>
    <row r="139" spans="1:12" ht="15">
      <c r="A139" s="83" t="s">
        <v>1030</v>
      </c>
      <c r="B139" s="99">
        <v>24</v>
      </c>
      <c r="C139" s="43" t="s">
        <v>397</v>
      </c>
      <c r="D139" s="99"/>
      <c r="E139" s="32"/>
      <c r="F139" s="99"/>
      <c r="G139" s="43"/>
      <c r="H139" s="68" t="s">
        <v>1028</v>
      </c>
      <c r="I139" s="36" t="s">
        <v>1031</v>
      </c>
      <c r="J139" s="32"/>
      <c r="K139" s="32"/>
      <c r="L139" s="32"/>
    </row>
    <row r="140" spans="1:12" ht="15">
      <c r="A140" s="89" t="s">
        <v>1032</v>
      </c>
      <c r="B140" s="99">
        <v>25</v>
      </c>
      <c r="C140" s="43" t="s">
        <v>399</v>
      </c>
      <c r="D140" s="99"/>
      <c r="E140" s="32"/>
      <c r="F140" s="99"/>
      <c r="G140" s="43"/>
      <c r="H140" s="90"/>
      <c r="I140" s="58"/>
      <c r="J140" s="32"/>
      <c r="K140" s="32"/>
      <c r="L140" s="32"/>
    </row>
    <row r="141" spans="1:12" ht="15">
      <c r="A141" s="32"/>
      <c r="B141" s="99">
        <v>26</v>
      </c>
      <c r="C141" s="43" t="s">
        <v>393</v>
      </c>
      <c r="D141" s="99"/>
      <c r="E141" s="32"/>
      <c r="F141" s="99"/>
      <c r="G141" s="43"/>
      <c r="H141" s="87" t="s">
        <v>1033</v>
      </c>
      <c r="I141" s="58" t="s">
        <v>1034</v>
      </c>
      <c r="J141" s="32"/>
      <c r="K141" s="32"/>
      <c r="L141" s="32"/>
    </row>
    <row r="142" spans="1:12" ht="15">
      <c r="A142" s="62" t="s">
        <v>1035</v>
      </c>
      <c r="B142" s="99">
        <v>27</v>
      </c>
      <c r="C142" s="43" t="s">
        <v>395</v>
      </c>
      <c r="D142" s="99"/>
      <c r="E142" s="32"/>
      <c r="F142" s="99"/>
      <c r="G142" s="43"/>
      <c r="H142" s="79" t="s">
        <v>1033</v>
      </c>
      <c r="I142" s="58" t="s">
        <v>1036</v>
      </c>
      <c r="J142" s="32"/>
      <c r="K142" s="32"/>
      <c r="L142" s="32"/>
    </row>
    <row r="143" spans="1:12" ht="15">
      <c r="A143" s="89" t="s">
        <v>1037</v>
      </c>
      <c r="B143" s="99">
        <v>28</v>
      </c>
      <c r="C143" s="43" t="s">
        <v>555</v>
      </c>
      <c r="D143" s="99"/>
      <c r="E143" s="43"/>
      <c r="F143" s="99"/>
      <c r="G143" s="43"/>
      <c r="H143" s="84"/>
      <c r="I143" s="43"/>
      <c r="J143" s="32"/>
      <c r="K143" s="32"/>
      <c r="L143" s="32"/>
    </row>
    <row r="144" spans="1:12" ht="15">
      <c r="A144" s="89" t="s">
        <v>1038</v>
      </c>
      <c r="B144" s="99">
        <v>29</v>
      </c>
      <c r="C144" s="43" t="s">
        <v>1039</v>
      </c>
      <c r="D144" s="99"/>
      <c r="E144" s="43"/>
      <c r="F144" s="99"/>
      <c r="G144" s="43"/>
      <c r="H144" s="59"/>
      <c r="I144" s="59"/>
      <c r="J144" s="32"/>
      <c r="K144" s="32"/>
      <c r="L144" s="32"/>
    </row>
    <row r="145" spans="1:12" ht="15">
      <c r="A145" s="89" t="s">
        <v>1040</v>
      </c>
      <c r="B145" s="99">
        <v>30</v>
      </c>
      <c r="C145" s="43" t="s">
        <v>595</v>
      </c>
      <c r="D145" s="99"/>
      <c r="E145" s="43"/>
      <c r="F145" s="99"/>
      <c r="G145" s="43"/>
      <c r="H145" s="32"/>
      <c r="I145" s="32"/>
      <c r="J145" s="32"/>
      <c r="K145" s="32"/>
      <c r="L145" s="32"/>
    </row>
    <row r="146" spans="1:12" ht="15">
      <c r="A146" s="89" t="s">
        <v>1041</v>
      </c>
      <c r="B146" s="99">
        <v>31</v>
      </c>
      <c r="C146" s="43" t="s">
        <v>492</v>
      </c>
      <c r="D146" s="99"/>
      <c r="E146" s="43"/>
      <c r="F146" s="99"/>
      <c r="G146" s="43"/>
      <c r="H146" s="32"/>
      <c r="I146" s="32"/>
      <c r="J146" s="32"/>
      <c r="K146" s="32"/>
      <c r="L146" s="32"/>
    </row>
    <row r="147" spans="1:12" ht="15">
      <c r="A147" s="89" t="s">
        <v>1042</v>
      </c>
      <c r="B147" s="99">
        <v>32</v>
      </c>
      <c r="C147" s="43" t="s">
        <v>1043</v>
      </c>
      <c r="D147" s="99"/>
      <c r="E147" s="43"/>
      <c r="F147" s="99"/>
      <c r="G147" s="43"/>
      <c r="H147" s="74"/>
      <c r="I147" s="43"/>
      <c r="J147" s="32"/>
      <c r="K147" s="32"/>
      <c r="L147" s="32"/>
    </row>
    <row r="148" spans="1:12" ht="15">
      <c r="A148" s="89" t="s">
        <v>1044</v>
      </c>
      <c r="B148" s="99">
        <v>33</v>
      </c>
      <c r="C148" s="43" t="s">
        <v>1045</v>
      </c>
      <c r="D148" s="99"/>
      <c r="E148" s="43"/>
      <c r="F148" s="99"/>
      <c r="G148" s="32"/>
      <c r="H148" s="74"/>
      <c r="I148" s="43"/>
      <c r="J148" s="32"/>
      <c r="K148" s="32"/>
      <c r="L148" s="32"/>
    </row>
    <row r="149" spans="1:12" ht="15">
      <c r="A149" s="32"/>
      <c r="B149" s="99">
        <v>34</v>
      </c>
      <c r="C149" s="43" t="s">
        <v>572</v>
      </c>
      <c r="D149" s="99"/>
      <c r="E149" s="58"/>
      <c r="F149" s="99"/>
      <c r="G149" s="32"/>
      <c r="H149" s="74"/>
      <c r="I149" s="43"/>
      <c r="J149" s="32"/>
      <c r="K149" s="32"/>
      <c r="L149" s="32"/>
    </row>
    <row r="150" spans="1:12" ht="15">
      <c r="A150" s="32"/>
      <c r="B150" s="99">
        <v>35</v>
      </c>
      <c r="C150" s="91" t="s">
        <v>539</v>
      </c>
      <c r="D150" s="99"/>
      <c r="E150" s="58"/>
      <c r="F150" s="99"/>
      <c r="G150" s="32"/>
      <c r="H150" s="32"/>
      <c r="I150" s="32"/>
      <c r="J150" s="32"/>
      <c r="K150" s="32"/>
      <c r="L150" s="32"/>
    </row>
    <row r="151" spans="1:12" ht="15">
      <c r="A151" s="32"/>
      <c r="B151" s="99">
        <v>36</v>
      </c>
      <c r="C151" s="91" t="s">
        <v>597</v>
      </c>
      <c r="D151" s="99"/>
      <c r="E151" s="58"/>
      <c r="F151" s="99"/>
      <c r="G151" s="32"/>
      <c r="H151" s="32"/>
      <c r="I151" s="32"/>
      <c r="J151" s="32"/>
      <c r="K151" s="32"/>
      <c r="L151" s="32"/>
    </row>
    <row r="152" spans="1:12" ht="14.25">
      <c r="A152" s="32"/>
      <c r="B152" s="99">
        <v>37</v>
      </c>
      <c r="C152" s="91" t="s">
        <v>490</v>
      </c>
      <c r="D152" s="99"/>
      <c r="E152" s="32"/>
      <c r="F152" s="99"/>
      <c r="G152" s="32"/>
      <c r="H152" s="32"/>
      <c r="I152" s="32"/>
      <c r="J152" s="32"/>
      <c r="K152" s="32"/>
      <c r="L152" s="32"/>
    </row>
    <row r="153" spans="1:12" ht="15">
      <c r="A153" s="43"/>
      <c r="B153" s="100">
        <v>38</v>
      </c>
      <c r="C153" s="91" t="s">
        <v>1046</v>
      </c>
      <c r="D153" s="100"/>
      <c r="E153" s="32"/>
      <c r="F153" s="100"/>
      <c r="G153" s="32"/>
      <c r="H153" s="32"/>
      <c r="I153" s="32"/>
      <c r="J153" s="32"/>
      <c r="K153" s="32"/>
      <c r="L153" s="32"/>
    </row>
  </sheetData>
  <mergeCells count="1">
    <mergeCell ref="A1:C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4"/>
  <sheetViews>
    <sheetView topLeftCell="A100" workbookViewId="0">
      <selection activeCell="D108" sqref="D108:D109"/>
    </sheetView>
  </sheetViews>
  <sheetFormatPr defaultRowHeight="12.75"/>
  <cols>
    <col min="1" max="1" width="5.140625" style="256" customWidth="1"/>
    <col min="2" max="2" width="10.5703125" style="256" customWidth="1"/>
    <col min="3" max="3" width="41.42578125" style="256" customWidth="1"/>
    <col min="4" max="4" width="12.85546875" style="256" customWidth="1"/>
    <col min="5" max="5" width="16.85546875" style="153" customWidth="1"/>
    <col min="6" max="6" width="34.42578125" style="153" customWidth="1"/>
    <col min="7" max="7" width="9.140625" style="153" customWidth="1"/>
    <col min="8" max="8" width="6.42578125" style="153" customWidth="1"/>
    <col min="9" max="9" width="42.85546875" style="154" customWidth="1"/>
    <col min="10" max="10" width="14.85546875" style="153" customWidth="1"/>
  </cols>
  <sheetData>
    <row r="1" spans="1:10" ht="14.25">
      <c r="A1" s="151" t="s">
        <v>1047</v>
      </c>
      <c r="B1" s="151" t="s">
        <v>1048</v>
      </c>
      <c r="C1" s="152" t="s">
        <v>1049</v>
      </c>
      <c r="D1" s="109"/>
      <c r="E1" s="284" t="s">
        <v>1407</v>
      </c>
      <c r="F1" s="285" t="s">
        <v>1408</v>
      </c>
      <c r="G1" s="286" t="s">
        <v>1409</v>
      </c>
      <c r="I1" s="154" t="s">
        <v>1410</v>
      </c>
      <c r="J1" s="155">
        <v>253.14699999999999</v>
      </c>
    </row>
    <row r="2" spans="1:10" ht="14.25">
      <c r="A2" s="151"/>
      <c r="B2" s="151" t="s">
        <v>1050</v>
      </c>
      <c r="C2" s="152"/>
      <c r="D2" s="109"/>
      <c r="E2" s="284"/>
      <c r="F2" s="285"/>
      <c r="G2" s="286"/>
      <c r="I2" s="154" t="s">
        <v>1411</v>
      </c>
      <c r="J2" s="155">
        <v>148.03399999999999</v>
      </c>
    </row>
    <row r="3" spans="1:10" ht="14.25">
      <c r="A3" s="156"/>
      <c r="B3" s="156"/>
      <c r="C3" s="156"/>
      <c r="D3" s="157"/>
      <c r="E3" s="158" t="s">
        <v>49</v>
      </c>
      <c r="F3" s="154" t="s">
        <v>50</v>
      </c>
      <c r="G3" s="159">
        <v>334.4</v>
      </c>
      <c r="I3" s="154" t="s">
        <v>1412</v>
      </c>
      <c r="J3" s="160">
        <v>165.98</v>
      </c>
    </row>
    <row r="4" spans="1:10" ht="14.25">
      <c r="A4" s="161" t="s">
        <v>46</v>
      </c>
      <c r="B4" s="162"/>
      <c r="C4" s="163" t="s">
        <v>47</v>
      </c>
      <c r="D4" s="109"/>
      <c r="E4" s="164" t="s">
        <v>58</v>
      </c>
      <c r="F4" s="165" t="s">
        <v>59</v>
      </c>
      <c r="G4" s="166">
        <v>318.90499999999997</v>
      </c>
      <c r="I4" s="154" t="s">
        <v>57</v>
      </c>
      <c r="J4" s="160">
        <v>355.00799999999998</v>
      </c>
    </row>
    <row r="5" spans="1:10" ht="14.25">
      <c r="A5" s="167">
        <v>1</v>
      </c>
      <c r="B5" s="162" t="s">
        <v>49</v>
      </c>
      <c r="C5" s="101" t="s">
        <v>50</v>
      </c>
      <c r="D5" s="155">
        <v>334.52</v>
      </c>
      <c r="E5" s="158" t="s">
        <v>1413</v>
      </c>
      <c r="F5" s="154" t="s">
        <v>1414</v>
      </c>
      <c r="G5" s="159">
        <v>29.981999999999999</v>
      </c>
      <c r="I5" s="154" t="s">
        <v>1415</v>
      </c>
      <c r="J5" s="155">
        <v>334.52</v>
      </c>
    </row>
    <row r="6" spans="1:10" ht="14.25">
      <c r="A6" s="167">
        <v>2</v>
      </c>
      <c r="B6" s="162" t="s">
        <v>53</v>
      </c>
      <c r="C6" s="101" t="s">
        <v>54</v>
      </c>
      <c r="D6" s="155">
        <v>334.8</v>
      </c>
      <c r="E6" s="158" t="s">
        <v>62</v>
      </c>
      <c r="F6" s="154" t="s">
        <v>63</v>
      </c>
      <c r="G6" s="159">
        <v>29.981999999999999</v>
      </c>
      <c r="I6" s="154" t="s">
        <v>1416</v>
      </c>
      <c r="J6" s="155">
        <v>334.8</v>
      </c>
    </row>
    <row r="7" spans="1:10" ht="14.25">
      <c r="A7" s="167">
        <v>3</v>
      </c>
      <c r="B7" s="162" t="s">
        <v>474</v>
      </c>
      <c r="C7" s="101" t="s">
        <v>475</v>
      </c>
      <c r="D7" s="155">
        <v>148.03399999999999</v>
      </c>
      <c r="E7" s="158" t="s">
        <v>64</v>
      </c>
      <c r="F7" s="154" t="s">
        <v>65</v>
      </c>
      <c r="G7" s="159">
        <v>165.83500000000001</v>
      </c>
      <c r="I7" s="154" t="s">
        <v>1417</v>
      </c>
      <c r="J7" s="168">
        <v>263.94</v>
      </c>
    </row>
    <row r="8" spans="1:10" ht="14.25">
      <c r="A8" s="167">
        <v>4</v>
      </c>
      <c r="B8" s="162" t="s">
        <v>56</v>
      </c>
      <c r="C8" s="101" t="s">
        <v>57</v>
      </c>
      <c r="D8" s="160">
        <v>355.00799999999998</v>
      </c>
      <c r="E8" s="158" t="s">
        <v>66</v>
      </c>
      <c r="F8" s="154" t="s">
        <v>67</v>
      </c>
      <c r="G8" s="159">
        <v>0</v>
      </c>
      <c r="I8" s="154" t="s">
        <v>1418</v>
      </c>
      <c r="J8" s="155">
        <v>129.435</v>
      </c>
    </row>
    <row r="9" spans="1:10" ht="14.25">
      <c r="A9" s="167">
        <v>5</v>
      </c>
      <c r="B9" s="162" t="s">
        <v>58</v>
      </c>
      <c r="C9" s="101" t="s">
        <v>59</v>
      </c>
      <c r="D9" s="169">
        <v>318.91899999999998</v>
      </c>
      <c r="E9" s="158" t="s">
        <v>68</v>
      </c>
      <c r="F9" s="154" t="s">
        <v>69</v>
      </c>
      <c r="G9" s="159">
        <v>212.23</v>
      </c>
      <c r="I9" s="154" t="s">
        <v>1419</v>
      </c>
      <c r="J9" s="155">
        <v>127.934</v>
      </c>
    </row>
    <row r="10" spans="1:10" ht="14.25">
      <c r="A10" s="167">
        <v>6</v>
      </c>
      <c r="B10" s="162" t="s">
        <v>446</v>
      </c>
      <c r="C10" s="101" t="s">
        <v>447</v>
      </c>
      <c r="D10" s="160">
        <v>251.613</v>
      </c>
      <c r="E10" s="158" t="s">
        <v>70</v>
      </c>
      <c r="F10" s="154" t="s">
        <v>71</v>
      </c>
      <c r="G10" s="159">
        <v>209.33</v>
      </c>
      <c r="I10" s="154" t="s">
        <v>1420</v>
      </c>
      <c r="J10" s="155">
        <v>465.8</v>
      </c>
    </row>
    <row r="11" spans="1:10" ht="14.25">
      <c r="A11" s="167">
        <v>7</v>
      </c>
      <c r="B11" s="162" t="s">
        <v>476</v>
      </c>
      <c r="C11" s="101" t="s">
        <v>477</v>
      </c>
      <c r="D11" s="160">
        <v>165.98</v>
      </c>
      <c r="E11" s="170" t="s">
        <v>72</v>
      </c>
      <c r="F11" s="171" t="s">
        <v>73</v>
      </c>
      <c r="G11" s="159">
        <v>209.33</v>
      </c>
      <c r="I11" s="154" t="s">
        <v>1421</v>
      </c>
      <c r="J11" s="287">
        <v>326.17200000000003</v>
      </c>
    </row>
    <row r="12" spans="1:10" ht="14.25">
      <c r="A12" s="167">
        <v>8</v>
      </c>
      <c r="B12" s="162" t="s">
        <v>478</v>
      </c>
      <c r="C12" s="101" t="s">
        <v>479</v>
      </c>
      <c r="D12" s="172">
        <f>56.283+168.68</f>
        <v>224.96300000000002</v>
      </c>
      <c r="E12" s="170" t="s">
        <v>74</v>
      </c>
      <c r="F12" s="171" t="s">
        <v>75</v>
      </c>
      <c r="G12" s="159">
        <v>181.14</v>
      </c>
      <c r="I12" s="154" t="s">
        <v>1422</v>
      </c>
      <c r="J12" s="288"/>
    </row>
    <row r="13" spans="1:10" ht="14.25">
      <c r="A13" s="167">
        <v>9</v>
      </c>
      <c r="B13" s="162" t="s">
        <v>480</v>
      </c>
      <c r="C13" s="101" t="s">
        <v>481</v>
      </c>
      <c r="D13" s="160">
        <v>80.924999999999997</v>
      </c>
      <c r="E13" s="170" t="s">
        <v>76</v>
      </c>
      <c r="F13" s="171" t="s">
        <v>77</v>
      </c>
      <c r="G13" s="159">
        <v>139.72999999999999</v>
      </c>
      <c r="I13" s="154" t="s">
        <v>59</v>
      </c>
      <c r="J13" s="169">
        <v>318.91899999999998</v>
      </c>
    </row>
    <row r="14" spans="1:10" ht="14.25">
      <c r="A14" s="167">
        <v>10</v>
      </c>
      <c r="B14" s="162" t="s">
        <v>510</v>
      </c>
      <c r="C14" s="101" t="s">
        <v>494</v>
      </c>
      <c r="D14" s="108">
        <v>326.17200000000003</v>
      </c>
      <c r="E14" s="170" t="s">
        <v>78</v>
      </c>
      <c r="F14" s="171" t="s">
        <v>79</v>
      </c>
      <c r="G14" s="159">
        <v>139.72999999999999</v>
      </c>
      <c r="I14" s="154" t="s">
        <v>447</v>
      </c>
      <c r="J14" s="160">
        <v>251.613</v>
      </c>
    </row>
    <row r="15" spans="1:10" ht="14.25">
      <c r="A15" s="167">
        <v>11</v>
      </c>
      <c r="B15" s="162" t="s">
        <v>511</v>
      </c>
      <c r="C15" s="101" t="s">
        <v>495</v>
      </c>
      <c r="D15" s="108">
        <v>326.17200000000003</v>
      </c>
      <c r="E15" s="170" t="s">
        <v>80</v>
      </c>
      <c r="F15" s="171" t="s">
        <v>81</v>
      </c>
      <c r="G15" s="159">
        <v>148.93</v>
      </c>
      <c r="I15" s="154" t="s">
        <v>479</v>
      </c>
      <c r="J15" s="172">
        <f>56.283+168.68</f>
        <v>224.96300000000002</v>
      </c>
    </row>
    <row r="16" spans="1:10" ht="14.25">
      <c r="A16" s="167">
        <v>12</v>
      </c>
      <c r="B16" s="162" t="s">
        <v>512</v>
      </c>
      <c r="C16" s="101" t="s">
        <v>493</v>
      </c>
      <c r="D16" s="155">
        <v>465.8</v>
      </c>
      <c r="E16" s="158" t="s">
        <v>82</v>
      </c>
      <c r="F16" s="154" t="s">
        <v>83</v>
      </c>
      <c r="G16" s="159">
        <v>219.18299999999999</v>
      </c>
      <c r="I16" s="154" t="s">
        <v>1423</v>
      </c>
      <c r="J16" s="160">
        <v>80.924999999999997</v>
      </c>
    </row>
    <row r="17" spans="1:10" ht="14.25">
      <c r="A17" s="167"/>
      <c r="B17" s="173" t="s">
        <v>1126</v>
      </c>
      <c r="C17" s="174" t="s">
        <v>1127</v>
      </c>
      <c r="D17" s="109"/>
      <c r="E17" s="175" t="s">
        <v>533</v>
      </c>
      <c r="F17" s="176" t="s">
        <v>521</v>
      </c>
      <c r="G17" s="159">
        <v>189.53</v>
      </c>
      <c r="I17" s="154" t="s">
        <v>1424</v>
      </c>
      <c r="J17" s="177">
        <f>166+72</f>
        <v>238</v>
      </c>
    </row>
    <row r="18" spans="1:10" ht="15">
      <c r="A18" s="167"/>
      <c r="B18" s="173" t="s">
        <v>1141</v>
      </c>
      <c r="C18" s="174" t="s">
        <v>1142</v>
      </c>
      <c r="D18" s="108">
        <v>29.981999999999999</v>
      </c>
      <c r="E18" s="175" t="s">
        <v>513</v>
      </c>
      <c r="F18" s="176" t="s">
        <v>503</v>
      </c>
      <c r="G18" s="159">
        <v>241.78</v>
      </c>
      <c r="I18" s="154" t="s">
        <v>1425</v>
      </c>
      <c r="J18" s="178">
        <f>SUM(J1:J17)</f>
        <v>4019.19</v>
      </c>
    </row>
    <row r="19" spans="1:10" ht="14.25">
      <c r="A19" s="167"/>
      <c r="B19" s="173" t="s">
        <v>1144</v>
      </c>
      <c r="C19" s="179" t="s">
        <v>1143</v>
      </c>
      <c r="D19" s="108">
        <v>167.2</v>
      </c>
      <c r="E19" s="175" t="s">
        <v>580</v>
      </c>
      <c r="F19" s="176" t="s">
        <v>504</v>
      </c>
      <c r="G19" s="159">
        <v>241.78</v>
      </c>
      <c r="I19" s="154" t="s">
        <v>1426</v>
      </c>
      <c r="J19" s="180">
        <f>35.096+7.917</f>
        <v>43.012999999999998</v>
      </c>
    </row>
    <row r="20" spans="1:10" ht="14.25">
      <c r="A20" s="167"/>
      <c r="B20" s="173" t="s">
        <v>1130</v>
      </c>
      <c r="C20" s="179" t="s">
        <v>1131</v>
      </c>
      <c r="D20" s="108">
        <v>167.2</v>
      </c>
      <c r="E20" s="158" t="s">
        <v>84</v>
      </c>
      <c r="F20" s="154" t="s">
        <v>85</v>
      </c>
      <c r="G20" s="159">
        <v>9.2149999999999999</v>
      </c>
      <c r="I20" s="154" t="s">
        <v>1427</v>
      </c>
      <c r="J20" s="180">
        <f>35.096+22.063</f>
        <v>57.158999999999992</v>
      </c>
    </row>
    <row r="21" spans="1:10" ht="14.25">
      <c r="A21" s="167"/>
      <c r="B21" s="173" t="s">
        <v>1146</v>
      </c>
      <c r="C21" s="174" t="s">
        <v>1145</v>
      </c>
      <c r="D21" s="108">
        <v>212.23</v>
      </c>
      <c r="E21" s="158" t="s">
        <v>86</v>
      </c>
      <c r="F21" s="154" t="s">
        <v>87</v>
      </c>
      <c r="G21" s="159">
        <v>9.2149999999999999</v>
      </c>
      <c r="I21" s="154" t="s">
        <v>1428</v>
      </c>
      <c r="J21" s="181">
        <v>29.969000000000001</v>
      </c>
    </row>
    <row r="22" spans="1:10">
      <c r="A22" s="167"/>
      <c r="B22" s="173" t="s">
        <v>1132</v>
      </c>
      <c r="C22" s="114" t="s">
        <v>1151</v>
      </c>
      <c r="D22" s="108">
        <v>209.33</v>
      </c>
      <c r="E22" s="175" t="s">
        <v>516</v>
      </c>
      <c r="F22" s="176" t="s">
        <v>505</v>
      </c>
      <c r="G22" s="159">
        <v>195.232</v>
      </c>
      <c r="I22" s="154" t="s">
        <v>1429</v>
      </c>
      <c r="J22" s="282">
        <v>167.2</v>
      </c>
    </row>
    <row r="23" spans="1:10">
      <c r="A23" s="167"/>
      <c r="B23" s="162"/>
      <c r="C23" s="182"/>
      <c r="D23" s="108">
        <v>209.33</v>
      </c>
      <c r="E23" s="175" t="s">
        <v>517</v>
      </c>
      <c r="F23" s="176" t="s">
        <v>506</v>
      </c>
      <c r="G23" s="159">
        <v>195.232</v>
      </c>
      <c r="I23" s="154" t="s">
        <v>1430</v>
      </c>
      <c r="J23" s="283"/>
    </row>
    <row r="24" spans="1:10" ht="14.25">
      <c r="A24" s="167"/>
      <c r="B24" s="162"/>
      <c r="C24" s="182"/>
      <c r="D24" s="108">
        <v>181.14</v>
      </c>
      <c r="E24" s="175" t="s">
        <v>518</v>
      </c>
      <c r="F24" s="176" t="s">
        <v>514</v>
      </c>
      <c r="G24" s="159">
        <v>185</v>
      </c>
      <c r="I24" s="154" t="s">
        <v>1431</v>
      </c>
      <c r="J24" s="183">
        <v>211.43299999999999</v>
      </c>
    </row>
    <row r="25" spans="1:10" ht="14.25">
      <c r="A25" s="161" t="s">
        <v>60</v>
      </c>
      <c r="B25" s="162"/>
      <c r="C25" s="163" t="s">
        <v>61</v>
      </c>
      <c r="D25" s="108">
        <v>139.72999999999999</v>
      </c>
      <c r="E25" s="175" t="s">
        <v>519</v>
      </c>
      <c r="F25" s="176" t="s">
        <v>515</v>
      </c>
      <c r="G25" s="159">
        <v>185</v>
      </c>
      <c r="I25" s="154" t="s">
        <v>1432</v>
      </c>
      <c r="J25" s="184">
        <v>208.98</v>
      </c>
    </row>
    <row r="26" spans="1:10" ht="14.25">
      <c r="A26" s="167">
        <v>1</v>
      </c>
      <c r="B26" s="162" t="s">
        <v>62</v>
      </c>
      <c r="C26" s="101" t="s">
        <v>63</v>
      </c>
      <c r="D26" s="108">
        <v>139.72999999999999</v>
      </c>
      <c r="E26" s="158" t="s">
        <v>88</v>
      </c>
      <c r="F26" s="154" t="s">
        <v>89</v>
      </c>
      <c r="G26" s="159">
        <v>229.16300000000001</v>
      </c>
      <c r="I26" s="154" t="s">
        <v>1433</v>
      </c>
      <c r="J26" s="183">
        <v>209.51</v>
      </c>
    </row>
    <row r="27" spans="1:10" ht="14.25">
      <c r="A27" s="167">
        <v>2</v>
      </c>
      <c r="B27" s="162" t="s">
        <v>64</v>
      </c>
      <c r="C27" s="101" t="s">
        <v>65</v>
      </c>
      <c r="D27" s="108">
        <v>148.93</v>
      </c>
      <c r="E27" s="158" t="s">
        <v>90</v>
      </c>
      <c r="F27" s="154" t="s">
        <v>91</v>
      </c>
      <c r="G27" s="159">
        <v>229.16300000000001</v>
      </c>
      <c r="I27" s="154" t="s">
        <v>1434</v>
      </c>
      <c r="J27" s="183">
        <v>181.137</v>
      </c>
    </row>
    <row r="28" spans="1:10">
      <c r="A28" s="167">
        <v>3</v>
      </c>
      <c r="B28" s="162" t="s">
        <v>66</v>
      </c>
      <c r="C28" s="101" t="s">
        <v>67</v>
      </c>
      <c r="D28" s="108">
        <v>219.18299999999999</v>
      </c>
      <c r="E28" s="170"/>
      <c r="F28" s="171" t="s">
        <v>107</v>
      </c>
      <c r="G28" s="159">
        <v>235.952</v>
      </c>
      <c r="I28" s="154" t="s">
        <v>1435</v>
      </c>
      <c r="J28" s="282">
        <v>254.41</v>
      </c>
    </row>
    <row r="29" spans="1:10" ht="14.25">
      <c r="A29" s="167">
        <v>4</v>
      </c>
      <c r="B29" s="162" t="s">
        <v>68</v>
      </c>
      <c r="C29" s="101" t="s">
        <v>69</v>
      </c>
      <c r="D29" s="185">
        <f>12.245+41.032+45.514</f>
        <v>98.790999999999997</v>
      </c>
      <c r="E29" s="170"/>
      <c r="F29" s="171" t="s">
        <v>1436</v>
      </c>
      <c r="G29" s="159">
        <v>235.952</v>
      </c>
      <c r="I29" s="154" t="s">
        <v>1437</v>
      </c>
      <c r="J29" s="283"/>
    </row>
    <row r="30" spans="1:10">
      <c r="A30" s="167">
        <v>5</v>
      </c>
      <c r="B30" s="162" t="s">
        <v>70</v>
      </c>
      <c r="C30" s="101" t="s">
        <v>71</v>
      </c>
      <c r="D30" s="108">
        <v>189.53</v>
      </c>
      <c r="E30" s="170" t="s">
        <v>98</v>
      </c>
      <c r="F30" s="171" t="s">
        <v>99</v>
      </c>
      <c r="G30" s="159">
        <v>278.8</v>
      </c>
      <c r="I30" s="154" t="s">
        <v>1438</v>
      </c>
      <c r="J30" s="289">
        <v>393.9</v>
      </c>
    </row>
    <row r="31" spans="1:10">
      <c r="A31" s="167">
        <v>6</v>
      </c>
      <c r="B31" s="162" t="s">
        <v>72</v>
      </c>
      <c r="C31" s="101" t="s">
        <v>73</v>
      </c>
      <c r="D31" s="108">
        <v>241.78</v>
      </c>
      <c r="E31" s="170" t="s">
        <v>100</v>
      </c>
      <c r="F31" s="171" t="s">
        <v>101</v>
      </c>
      <c r="G31" s="159">
        <v>92.78</v>
      </c>
      <c r="I31" s="154" t="s">
        <v>1439</v>
      </c>
      <c r="J31" s="290"/>
    </row>
    <row r="32" spans="1:10">
      <c r="A32" s="167">
        <v>7</v>
      </c>
      <c r="B32" s="162" t="s">
        <v>74</v>
      </c>
      <c r="C32" s="101" t="s">
        <v>75</v>
      </c>
      <c r="D32" s="108">
        <v>241.78</v>
      </c>
      <c r="E32" s="170" t="s">
        <v>102</v>
      </c>
      <c r="F32" s="171" t="s">
        <v>103</v>
      </c>
      <c r="G32" s="159">
        <v>92.120999999999995</v>
      </c>
      <c r="I32" s="154" t="s">
        <v>1440</v>
      </c>
      <c r="J32" s="291">
        <v>139.72999999999999</v>
      </c>
    </row>
    <row r="33" spans="1:10">
      <c r="A33" s="167">
        <v>8</v>
      </c>
      <c r="B33" s="162" t="s">
        <v>76</v>
      </c>
      <c r="C33" s="101" t="s">
        <v>77</v>
      </c>
      <c r="D33" s="108">
        <v>9.2149999999999999</v>
      </c>
      <c r="E33" s="170"/>
      <c r="F33" s="171" t="s">
        <v>1441</v>
      </c>
      <c r="G33" s="159">
        <v>245.8</v>
      </c>
      <c r="I33" s="154" t="s">
        <v>1442</v>
      </c>
      <c r="J33" s="292"/>
    </row>
    <row r="34" spans="1:10" ht="14.25">
      <c r="A34" s="167">
        <v>9</v>
      </c>
      <c r="B34" s="162" t="s">
        <v>78</v>
      </c>
      <c r="C34" s="101" t="s">
        <v>79</v>
      </c>
      <c r="D34" s="108">
        <v>9.2149999999999999</v>
      </c>
      <c r="E34" s="170"/>
      <c r="F34" s="171" t="s">
        <v>1443</v>
      </c>
      <c r="G34" s="159">
        <v>245.8</v>
      </c>
      <c r="I34" s="154" t="s">
        <v>1444</v>
      </c>
      <c r="J34" s="160">
        <v>148.934</v>
      </c>
    </row>
    <row r="35" spans="1:10" ht="14.25">
      <c r="A35" s="167">
        <v>10</v>
      </c>
      <c r="B35" s="162" t="s">
        <v>80</v>
      </c>
      <c r="C35" s="101" t="s">
        <v>81</v>
      </c>
      <c r="D35" s="108">
        <v>195.232</v>
      </c>
      <c r="E35" s="170" t="s">
        <v>110</v>
      </c>
      <c r="F35" s="171" t="s">
        <v>508</v>
      </c>
      <c r="G35" s="159">
        <v>260.05099999999999</v>
      </c>
      <c r="I35" s="154" t="s">
        <v>1445</v>
      </c>
      <c r="J35" s="180">
        <f>L86</f>
        <v>0</v>
      </c>
    </row>
    <row r="36" spans="1:10">
      <c r="A36" s="167">
        <v>11</v>
      </c>
      <c r="B36" s="162" t="s">
        <v>82</v>
      </c>
      <c r="C36" s="101" t="s">
        <v>83</v>
      </c>
      <c r="D36" s="108">
        <v>195.232</v>
      </c>
      <c r="E36" s="170" t="s">
        <v>112</v>
      </c>
      <c r="F36" s="171" t="s">
        <v>113</v>
      </c>
      <c r="G36" s="159">
        <v>260.05099999999999</v>
      </c>
      <c r="I36" s="154" t="s">
        <v>1446</v>
      </c>
      <c r="J36" s="282">
        <v>13</v>
      </c>
    </row>
    <row r="37" spans="1:10">
      <c r="A37" s="167">
        <v>12</v>
      </c>
      <c r="B37" s="162" t="s">
        <v>532</v>
      </c>
      <c r="C37" s="101" t="s">
        <v>520</v>
      </c>
      <c r="D37" s="108">
        <v>185</v>
      </c>
      <c r="E37" s="158" t="s">
        <v>114</v>
      </c>
      <c r="F37" s="154" t="s">
        <v>1447</v>
      </c>
      <c r="G37" s="159">
        <v>45.941000000000003</v>
      </c>
      <c r="I37" s="154" t="s">
        <v>1448</v>
      </c>
      <c r="J37" s="283"/>
    </row>
    <row r="38" spans="1:10">
      <c r="A38" s="167">
        <v>13</v>
      </c>
      <c r="B38" s="162" t="s">
        <v>533</v>
      </c>
      <c r="C38" s="101" t="s">
        <v>521</v>
      </c>
      <c r="D38" s="108">
        <v>185</v>
      </c>
      <c r="E38" s="158" t="s">
        <v>116</v>
      </c>
      <c r="F38" s="154" t="s">
        <v>117</v>
      </c>
      <c r="G38" s="159">
        <v>45.941000000000003</v>
      </c>
      <c r="I38" s="154" t="s">
        <v>1449</v>
      </c>
      <c r="J38" s="282">
        <v>229.16300000000001</v>
      </c>
    </row>
    <row r="39" spans="1:10">
      <c r="A39" s="167">
        <v>14</v>
      </c>
      <c r="B39" s="162" t="s">
        <v>513</v>
      </c>
      <c r="C39" s="101" t="s">
        <v>503</v>
      </c>
      <c r="D39" s="108">
        <v>229.16300000000001</v>
      </c>
      <c r="E39" s="158" t="s">
        <v>118</v>
      </c>
      <c r="F39" s="154" t="s">
        <v>119</v>
      </c>
      <c r="G39" s="159">
        <v>240</v>
      </c>
      <c r="I39" s="154" t="s">
        <v>1450</v>
      </c>
      <c r="J39" s="283"/>
    </row>
    <row r="40" spans="1:10">
      <c r="A40" s="167">
        <v>15</v>
      </c>
      <c r="B40" s="162" t="s">
        <v>580</v>
      </c>
      <c r="C40" s="101" t="s">
        <v>504</v>
      </c>
      <c r="D40" s="108">
        <v>229.16300000000001</v>
      </c>
      <c r="E40" s="170" t="s">
        <v>120</v>
      </c>
      <c r="F40" s="171" t="s">
        <v>121</v>
      </c>
      <c r="G40" s="159">
        <v>73.121200000000002</v>
      </c>
      <c r="I40" s="154" t="s">
        <v>1451</v>
      </c>
      <c r="J40" s="282">
        <v>1.5589999999999999</v>
      </c>
    </row>
    <row r="41" spans="1:10">
      <c r="A41" s="167">
        <v>16</v>
      </c>
      <c r="B41" s="162" t="s">
        <v>84</v>
      </c>
      <c r="C41" s="101" t="s">
        <v>85</v>
      </c>
      <c r="D41" s="108">
        <v>1.5589999999999999</v>
      </c>
      <c r="E41" s="170" t="s">
        <v>122</v>
      </c>
      <c r="F41" s="171" t="s">
        <v>123</v>
      </c>
      <c r="G41" s="159">
        <v>73.121200000000002</v>
      </c>
      <c r="I41" s="154" t="s">
        <v>1452</v>
      </c>
      <c r="J41" s="283"/>
    </row>
    <row r="42" spans="1:10" ht="19.5" customHeight="1">
      <c r="A42" s="167">
        <v>17</v>
      </c>
      <c r="B42" s="162" t="s">
        <v>86</v>
      </c>
      <c r="C42" s="101" t="s">
        <v>87</v>
      </c>
      <c r="D42" s="108">
        <v>1.5589999999999999</v>
      </c>
      <c r="E42" s="170" t="s">
        <v>124</v>
      </c>
      <c r="F42" s="171" t="s">
        <v>125</v>
      </c>
      <c r="G42" s="159">
        <v>385.7</v>
      </c>
      <c r="I42" s="154" t="s">
        <v>1453</v>
      </c>
      <c r="J42" s="183">
        <v>14.3</v>
      </c>
    </row>
    <row r="43" spans="1:10" ht="14.25">
      <c r="A43" s="167">
        <v>18</v>
      </c>
      <c r="B43" s="162" t="s">
        <v>516</v>
      </c>
      <c r="C43" s="101" t="s">
        <v>505</v>
      </c>
      <c r="D43" s="183">
        <v>14.3</v>
      </c>
      <c r="E43" s="170" t="s">
        <v>126</v>
      </c>
      <c r="F43" s="171" t="s">
        <v>127</v>
      </c>
      <c r="G43" s="159">
        <v>370.77199999999999</v>
      </c>
      <c r="I43" s="154" t="s">
        <v>1454</v>
      </c>
      <c r="J43" s="183">
        <v>14.3</v>
      </c>
    </row>
    <row r="44" spans="1:10" ht="14.25">
      <c r="A44" s="167">
        <v>19</v>
      </c>
      <c r="B44" s="162" t="s">
        <v>517</v>
      </c>
      <c r="C44" s="101" t="s">
        <v>506</v>
      </c>
      <c r="D44" s="183">
        <v>14.3</v>
      </c>
      <c r="E44" s="170" t="s">
        <v>128</v>
      </c>
      <c r="F44" s="171" t="s">
        <v>129</v>
      </c>
      <c r="G44" s="159">
        <v>370.77199999999999</v>
      </c>
      <c r="I44" s="154" t="s">
        <v>1455</v>
      </c>
      <c r="J44" s="181">
        <v>249.52</v>
      </c>
    </row>
    <row r="45" spans="1:10" ht="14.25">
      <c r="A45" s="167">
        <v>20</v>
      </c>
      <c r="B45" s="162" t="s">
        <v>518</v>
      </c>
      <c r="C45" s="101" t="s">
        <v>514</v>
      </c>
      <c r="D45" s="108">
        <v>278.8</v>
      </c>
      <c r="E45" s="170" t="s">
        <v>130</v>
      </c>
      <c r="F45" s="171" t="s">
        <v>131</v>
      </c>
      <c r="G45" s="159">
        <v>107.07899999999999</v>
      </c>
      <c r="I45" s="154" t="s">
        <v>1456</v>
      </c>
      <c r="J45" s="181">
        <v>249.52</v>
      </c>
    </row>
    <row r="46" spans="1:10" ht="14.25">
      <c r="A46" s="167">
        <v>21</v>
      </c>
      <c r="B46" s="162" t="s">
        <v>519</v>
      </c>
      <c r="C46" s="101" t="s">
        <v>515</v>
      </c>
      <c r="D46" s="108">
        <v>92.78</v>
      </c>
      <c r="E46" s="170" t="s">
        <v>132</v>
      </c>
      <c r="F46" s="171" t="s">
        <v>133</v>
      </c>
      <c r="G46" s="159">
        <v>107.1</v>
      </c>
      <c r="I46" s="154" t="s">
        <v>1457</v>
      </c>
      <c r="J46" s="183">
        <v>278.76</v>
      </c>
    </row>
    <row r="47" spans="1:10" ht="14.25">
      <c r="A47" s="167">
        <v>22</v>
      </c>
      <c r="B47" s="162" t="s">
        <v>88</v>
      </c>
      <c r="C47" s="101" t="s">
        <v>89</v>
      </c>
      <c r="D47" s="108">
        <v>92.120999999999995</v>
      </c>
      <c r="E47" s="170" t="s">
        <v>134</v>
      </c>
      <c r="F47" s="171" t="s">
        <v>135</v>
      </c>
      <c r="G47" s="159">
        <v>5.9</v>
      </c>
      <c r="I47" s="154" t="s">
        <v>1458</v>
      </c>
      <c r="J47" s="183">
        <v>92.68</v>
      </c>
    </row>
    <row r="48" spans="1:10" ht="14.25">
      <c r="A48" s="167">
        <v>23</v>
      </c>
      <c r="B48" s="162" t="s">
        <v>90</v>
      </c>
      <c r="C48" s="101" t="s">
        <v>91</v>
      </c>
      <c r="D48" s="180">
        <v>116.917</v>
      </c>
      <c r="E48" s="170" t="s">
        <v>136</v>
      </c>
      <c r="F48" s="171" t="s">
        <v>137</v>
      </c>
      <c r="G48" s="159">
        <v>5.9</v>
      </c>
      <c r="I48" s="154" t="s">
        <v>1459</v>
      </c>
      <c r="J48" s="183">
        <v>92.120999999999995</v>
      </c>
    </row>
    <row r="49" spans="1:10" ht="14.25">
      <c r="A49" s="167">
        <v>24</v>
      </c>
      <c r="B49" s="162" t="s">
        <v>92</v>
      </c>
      <c r="C49" s="101" t="s">
        <v>93</v>
      </c>
      <c r="D49" s="180">
        <v>116.917</v>
      </c>
      <c r="E49" s="170" t="s">
        <v>138</v>
      </c>
      <c r="F49" s="171" t="s">
        <v>139</v>
      </c>
      <c r="G49" s="159">
        <v>262.26</v>
      </c>
      <c r="I49" s="154" t="s">
        <v>1460</v>
      </c>
      <c r="J49" s="180">
        <v>116.917</v>
      </c>
    </row>
    <row r="50" spans="1:10" ht="14.25">
      <c r="A50" s="167">
        <v>25</v>
      </c>
      <c r="B50" s="162" t="s">
        <v>442</v>
      </c>
      <c r="C50" s="101" t="s">
        <v>443</v>
      </c>
      <c r="D50" s="108">
        <v>100.65900000000001</v>
      </c>
      <c r="E50" s="170" t="s">
        <v>140</v>
      </c>
      <c r="F50" s="171" t="s">
        <v>141</v>
      </c>
      <c r="G50" s="159">
        <v>262.26</v>
      </c>
      <c r="I50" s="154" t="s">
        <v>1461</v>
      </c>
      <c r="J50" s="180">
        <v>116.917</v>
      </c>
    </row>
    <row r="51" spans="1:10">
      <c r="A51" s="167">
        <v>26</v>
      </c>
      <c r="B51" s="162" t="s">
        <v>94</v>
      </c>
      <c r="C51" s="101" t="s">
        <v>95</v>
      </c>
      <c r="D51" s="108">
        <v>100.65900000000001</v>
      </c>
      <c r="E51" s="170" t="s">
        <v>142</v>
      </c>
      <c r="F51" s="171" t="s">
        <v>143</v>
      </c>
      <c r="G51" s="159">
        <v>2.8620000000000001</v>
      </c>
      <c r="I51" s="154" t="s">
        <v>1462</v>
      </c>
      <c r="J51" s="282">
        <v>235.952</v>
      </c>
    </row>
    <row r="52" spans="1:10">
      <c r="A52" s="167">
        <v>27</v>
      </c>
      <c r="B52" s="162" t="s">
        <v>96</v>
      </c>
      <c r="C52" s="101" t="s">
        <v>97</v>
      </c>
      <c r="D52" s="108">
        <v>235.952</v>
      </c>
      <c r="E52" s="170" t="s">
        <v>144</v>
      </c>
      <c r="F52" s="171" t="s">
        <v>145</v>
      </c>
      <c r="G52" s="159">
        <v>2.8620000000000001</v>
      </c>
      <c r="I52" s="154" t="s">
        <v>1463</v>
      </c>
      <c r="J52" s="283"/>
    </row>
    <row r="53" spans="1:10">
      <c r="A53" s="167">
        <v>28</v>
      </c>
      <c r="B53" s="162" t="s">
        <v>98</v>
      </c>
      <c r="C53" s="101" t="s">
        <v>99</v>
      </c>
      <c r="D53" s="108">
        <v>235.952</v>
      </c>
      <c r="E53" s="170" t="s">
        <v>146</v>
      </c>
      <c r="F53" s="171" t="s">
        <v>147</v>
      </c>
      <c r="G53" s="159">
        <v>63.27</v>
      </c>
      <c r="I53" s="154" t="s">
        <v>1464</v>
      </c>
      <c r="J53" s="293">
        <v>260.05099999999999</v>
      </c>
    </row>
    <row r="54" spans="1:10">
      <c r="A54" s="167">
        <v>29</v>
      </c>
      <c r="B54" s="162" t="s">
        <v>100</v>
      </c>
      <c r="C54" s="101" t="s">
        <v>101</v>
      </c>
      <c r="D54" s="108">
        <v>260.05099999999999</v>
      </c>
      <c r="E54" s="170" t="s">
        <v>148</v>
      </c>
      <c r="F54" s="171" t="s">
        <v>149</v>
      </c>
      <c r="G54" s="159">
        <v>177</v>
      </c>
      <c r="I54" s="154" t="s">
        <v>1465</v>
      </c>
      <c r="J54" s="294"/>
    </row>
    <row r="55" spans="1:10">
      <c r="A55" s="167">
        <v>30</v>
      </c>
      <c r="B55" s="162" t="s">
        <v>102</v>
      </c>
      <c r="C55" s="101" t="s">
        <v>103</v>
      </c>
      <c r="D55" s="108">
        <v>260.05099999999999</v>
      </c>
      <c r="E55" s="170" t="s">
        <v>150</v>
      </c>
      <c r="F55" s="171" t="s">
        <v>151</v>
      </c>
      <c r="G55" s="159">
        <v>98.298000000000002</v>
      </c>
      <c r="I55" s="154" t="s">
        <v>1466</v>
      </c>
      <c r="J55" s="293">
        <v>45.941000000000003</v>
      </c>
    </row>
    <row r="56" spans="1:10">
      <c r="A56" s="167">
        <v>31</v>
      </c>
      <c r="B56" s="186" t="s">
        <v>1053</v>
      </c>
      <c r="C56" s="101" t="s">
        <v>507</v>
      </c>
      <c r="D56" s="108">
        <v>45.941000000000003</v>
      </c>
      <c r="E56" s="170" t="s">
        <v>152</v>
      </c>
      <c r="F56" s="171" t="s">
        <v>153</v>
      </c>
      <c r="G56" s="159">
        <v>98.298000000000002</v>
      </c>
      <c r="I56" s="154" t="s">
        <v>1467</v>
      </c>
      <c r="J56" s="294"/>
    </row>
    <row r="57" spans="1:10" ht="14.25">
      <c r="A57" s="167">
        <v>32</v>
      </c>
      <c r="B57" s="162" t="s">
        <v>444</v>
      </c>
      <c r="C57" s="101" t="s">
        <v>445</v>
      </c>
      <c r="D57" s="108">
        <v>45.941000000000003</v>
      </c>
      <c r="E57" s="158" t="s">
        <v>154</v>
      </c>
      <c r="F57" s="154" t="s">
        <v>155</v>
      </c>
      <c r="G57" s="159">
        <v>163.6</v>
      </c>
      <c r="J57" s="183">
        <v>240</v>
      </c>
    </row>
    <row r="58" spans="1:10">
      <c r="A58" s="167">
        <v>33</v>
      </c>
      <c r="B58" s="162" t="s">
        <v>434</v>
      </c>
      <c r="C58" s="101" t="s">
        <v>546</v>
      </c>
      <c r="D58" s="108">
        <v>240</v>
      </c>
      <c r="E58" s="158" t="s">
        <v>156</v>
      </c>
      <c r="F58" s="154" t="s">
        <v>157</v>
      </c>
      <c r="G58" s="159">
        <v>73.825999999999993</v>
      </c>
      <c r="I58" s="154" t="s">
        <v>1468</v>
      </c>
      <c r="J58" s="282">
        <f>L109</f>
        <v>0</v>
      </c>
    </row>
    <row r="59" spans="1:10">
      <c r="A59" s="167">
        <v>34</v>
      </c>
      <c r="B59" s="162" t="s">
        <v>436</v>
      </c>
      <c r="C59" s="101" t="s">
        <v>547</v>
      </c>
      <c r="D59" s="108">
        <v>73.121200000000002</v>
      </c>
      <c r="E59" s="158" t="s">
        <v>158</v>
      </c>
      <c r="F59" s="154" t="s">
        <v>159</v>
      </c>
      <c r="G59" s="159">
        <v>73.825999999999993</v>
      </c>
      <c r="I59" s="154" t="s">
        <v>1469</v>
      </c>
      <c r="J59" s="283"/>
    </row>
    <row r="60" spans="1:10" ht="14.25">
      <c r="A60" s="167">
        <v>35</v>
      </c>
      <c r="B60" s="162" t="s">
        <v>106</v>
      </c>
      <c r="C60" s="102" t="s">
        <v>1106</v>
      </c>
      <c r="D60" s="108">
        <v>73.121200000000002</v>
      </c>
      <c r="E60" s="158" t="s">
        <v>527</v>
      </c>
      <c r="F60" s="154" t="s">
        <v>522</v>
      </c>
      <c r="G60" s="159">
        <v>31.158000000000001</v>
      </c>
      <c r="I60" s="154" t="s">
        <v>1470</v>
      </c>
      <c r="J60" s="183">
        <v>385.69</v>
      </c>
    </row>
    <row r="61" spans="1:10" ht="15">
      <c r="A61" s="167">
        <v>36</v>
      </c>
      <c r="B61" s="162" t="s">
        <v>108</v>
      </c>
      <c r="C61" s="36" t="s">
        <v>1436</v>
      </c>
      <c r="D61" s="108">
        <v>385.7</v>
      </c>
      <c r="E61" s="158" t="s">
        <v>528</v>
      </c>
      <c r="F61" s="154" t="s">
        <v>523</v>
      </c>
      <c r="G61" s="159">
        <v>31.158000000000001</v>
      </c>
      <c r="I61" s="154" t="s">
        <v>1471</v>
      </c>
      <c r="J61" s="282">
        <v>370.77199999999999</v>
      </c>
    </row>
    <row r="62" spans="1:10">
      <c r="A62" s="167">
        <v>37</v>
      </c>
      <c r="B62" s="162" t="s">
        <v>110</v>
      </c>
      <c r="C62" s="101" t="s">
        <v>508</v>
      </c>
      <c r="D62" s="108">
        <v>370.77199999999999</v>
      </c>
      <c r="E62" s="158" t="s">
        <v>160</v>
      </c>
      <c r="F62" s="154" t="s">
        <v>161</v>
      </c>
      <c r="G62" s="159">
        <v>278.57400000000001</v>
      </c>
      <c r="I62" s="154" t="s">
        <v>1472</v>
      </c>
      <c r="J62" s="283"/>
    </row>
    <row r="63" spans="1:10" ht="14.25">
      <c r="A63" s="167">
        <v>38</v>
      </c>
      <c r="B63" s="162" t="s">
        <v>112</v>
      </c>
      <c r="C63" s="101" t="s">
        <v>113</v>
      </c>
      <c r="D63" s="108">
        <v>370.77199999999999</v>
      </c>
      <c r="E63" s="158" t="s">
        <v>162</v>
      </c>
      <c r="F63" s="154" t="s">
        <v>163</v>
      </c>
      <c r="G63" s="159">
        <v>278.57400000000001</v>
      </c>
      <c r="I63" s="154" t="s">
        <v>1473</v>
      </c>
      <c r="J63" s="180">
        <v>107.1</v>
      </c>
    </row>
    <row r="64" spans="1:10" ht="14.25">
      <c r="A64" s="167">
        <v>39</v>
      </c>
      <c r="B64" s="162" t="s">
        <v>114</v>
      </c>
      <c r="C64" s="101" t="s">
        <v>115</v>
      </c>
      <c r="D64" s="108">
        <v>107.07899999999999</v>
      </c>
      <c r="E64" s="175" t="s">
        <v>529</v>
      </c>
      <c r="F64" s="176" t="s">
        <v>1005</v>
      </c>
      <c r="G64" s="159">
        <v>142.5</v>
      </c>
      <c r="I64" s="154" t="s">
        <v>1474</v>
      </c>
      <c r="J64" s="180">
        <v>107.07899999999999</v>
      </c>
    </row>
    <row r="65" spans="1:10" ht="14.25">
      <c r="A65" s="167">
        <v>40</v>
      </c>
      <c r="B65" s="162" t="s">
        <v>116</v>
      </c>
      <c r="C65" s="101" t="s">
        <v>723</v>
      </c>
      <c r="D65" s="108">
        <v>107.1</v>
      </c>
      <c r="E65" s="175" t="s">
        <v>530</v>
      </c>
      <c r="F65" s="176" t="s">
        <v>1006</v>
      </c>
      <c r="G65" s="159">
        <v>142.5</v>
      </c>
      <c r="I65" s="154" t="s">
        <v>1475</v>
      </c>
      <c r="J65" s="183">
        <v>5.9240000000000004</v>
      </c>
    </row>
    <row r="66" spans="1:10" ht="14.25">
      <c r="A66" s="167">
        <v>41</v>
      </c>
      <c r="B66" s="162" t="s">
        <v>118</v>
      </c>
      <c r="C66" s="101" t="s">
        <v>119</v>
      </c>
      <c r="D66" s="108">
        <v>5.9</v>
      </c>
      <c r="E66" s="175" t="s">
        <v>531</v>
      </c>
      <c r="F66" s="176" t="s">
        <v>1476</v>
      </c>
      <c r="G66" s="159">
        <v>47.52</v>
      </c>
      <c r="I66" s="154" t="s">
        <v>1477</v>
      </c>
      <c r="J66" s="181">
        <v>5.8630000000000004</v>
      </c>
    </row>
    <row r="67" spans="1:10">
      <c r="A67" s="167">
        <v>42</v>
      </c>
      <c r="B67" s="162" t="s">
        <v>120</v>
      </c>
      <c r="C67" s="101" t="s">
        <v>121</v>
      </c>
      <c r="D67" s="108">
        <v>5.9</v>
      </c>
      <c r="E67" s="158" t="s">
        <v>164</v>
      </c>
      <c r="F67" s="154" t="s">
        <v>165</v>
      </c>
      <c r="G67" s="159">
        <v>225.93599999999998</v>
      </c>
      <c r="I67" s="154" t="s">
        <v>1478</v>
      </c>
      <c r="J67" s="282">
        <v>100.65900000000001</v>
      </c>
    </row>
    <row r="68" spans="1:10">
      <c r="A68" s="167">
        <v>43</v>
      </c>
      <c r="B68" s="162" t="s">
        <v>122</v>
      </c>
      <c r="C68" s="101" t="s">
        <v>123</v>
      </c>
      <c r="D68" s="108">
        <v>262.26</v>
      </c>
      <c r="E68" s="158" t="s">
        <v>166</v>
      </c>
      <c r="F68" s="154" t="s">
        <v>167</v>
      </c>
      <c r="G68" s="159">
        <v>201.21</v>
      </c>
      <c r="I68" s="154" t="s">
        <v>1479</v>
      </c>
      <c r="J68" s="283"/>
    </row>
    <row r="69" spans="1:10">
      <c r="A69" s="167">
        <v>44</v>
      </c>
      <c r="B69" s="162" t="s">
        <v>124</v>
      </c>
      <c r="C69" s="101" t="s">
        <v>125</v>
      </c>
      <c r="D69" s="108">
        <v>262.26</v>
      </c>
      <c r="E69" s="158" t="s">
        <v>168</v>
      </c>
      <c r="F69" s="154" t="s">
        <v>169</v>
      </c>
      <c r="G69" s="159">
        <v>30.193000000000001</v>
      </c>
      <c r="I69" s="154" t="s">
        <v>1480</v>
      </c>
      <c r="J69" s="282">
        <v>21.32</v>
      </c>
    </row>
    <row r="70" spans="1:10">
      <c r="A70" s="167">
        <v>45</v>
      </c>
      <c r="B70" s="162" t="s">
        <v>126</v>
      </c>
      <c r="C70" s="101" t="s">
        <v>127</v>
      </c>
      <c r="D70" s="108">
        <v>2.8620000000000001</v>
      </c>
      <c r="E70" s="158" t="s">
        <v>170</v>
      </c>
      <c r="F70" s="154" t="s">
        <v>171</v>
      </c>
      <c r="G70" s="159">
        <v>330.95299999999997</v>
      </c>
      <c r="I70" s="154" t="s">
        <v>1481</v>
      </c>
      <c r="J70" s="283"/>
    </row>
    <row r="71" spans="1:10">
      <c r="A71" s="167">
        <v>46</v>
      </c>
      <c r="B71" s="162" t="s">
        <v>128</v>
      </c>
      <c r="C71" s="101" t="s">
        <v>129</v>
      </c>
      <c r="D71" s="108">
        <v>2.8620000000000001</v>
      </c>
      <c r="E71" s="158" t="s">
        <v>172</v>
      </c>
      <c r="F71" s="154" t="s">
        <v>173</v>
      </c>
      <c r="G71" s="159">
        <v>330</v>
      </c>
      <c r="I71" s="154" t="s">
        <v>1482</v>
      </c>
      <c r="J71" s="295">
        <v>263.93299999999999</v>
      </c>
    </row>
    <row r="72" spans="1:10">
      <c r="A72" s="167">
        <v>47</v>
      </c>
      <c r="B72" s="162" t="s">
        <v>130</v>
      </c>
      <c r="C72" s="101" t="s">
        <v>131</v>
      </c>
      <c r="D72" s="108">
        <v>63.27</v>
      </c>
      <c r="E72" s="158" t="s">
        <v>174</v>
      </c>
      <c r="F72" s="154" t="s">
        <v>175</v>
      </c>
      <c r="G72" s="159">
        <v>42</v>
      </c>
      <c r="I72" s="154" t="s">
        <v>1483</v>
      </c>
      <c r="J72" s="296"/>
    </row>
    <row r="73" spans="1:10">
      <c r="A73" s="167">
        <v>48</v>
      </c>
      <c r="B73" s="162" t="s">
        <v>132</v>
      </c>
      <c r="C73" s="101" t="s">
        <v>133</v>
      </c>
      <c r="D73" s="108">
        <v>177</v>
      </c>
      <c r="E73" s="158" t="s">
        <v>176</v>
      </c>
      <c r="F73" s="154" t="s">
        <v>177</v>
      </c>
      <c r="G73" s="159">
        <v>42</v>
      </c>
      <c r="I73" s="154" t="s">
        <v>1484</v>
      </c>
      <c r="J73" s="282">
        <v>2.8620000000000001</v>
      </c>
    </row>
    <row r="74" spans="1:10">
      <c r="A74" s="167">
        <v>49</v>
      </c>
      <c r="B74" s="162" t="s">
        <v>134</v>
      </c>
      <c r="C74" s="101" t="s">
        <v>135</v>
      </c>
      <c r="D74" s="108">
        <v>169.72900000000001</v>
      </c>
      <c r="E74" s="187" t="s">
        <v>178</v>
      </c>
      <c r="F74" s="188" t="s">
        <v>179</v>
      </c>
      <c r="G74" s="159">
        <v>3.3410000000000002</v>
      </c>
      <c r="I74" s="154" t="s">
        <v>1485</v>
      </c>
      <c r="J74" s="283"/>
    </row>
    <row r="75" spans="1:10" ht="14.25">
      <c r="A75" s="167">
        <v>50</v>
      </c>
      <c r="B75" s="162" t="s">
        <v>136</v>
      </c>
      <c r="C75" s="101" t="s">
        <v>137</v>
      </c>
      <c r="D75" s="108">
        <v>98.298000000000002</v>
      </c>
      <c r="E75" s="187" t="s">
        <v>180</v>
      </c>
      <c r="F75" s="188" t="s">
        <v>181</v>
      </c>
      <c r="G75" s="159">
        <v>1.67</v>
      </c>
      <c r="I75" s="154" t="s">
        <v>1486</v>
      </c>
      <c r="J75" s="183">
        <v>63.27</v>
      </c>
    </row>
    <row r="76" spans="1:10" ht="14.25">
      <c r="A76" s="167">
        <v>51</v>
      </c>
      <c r="B76" s="162" t="s">
        <v>138</v>
      </c>
      <c r="C76" s="101" t="s">
        <v>139</v>
      </c>
      <c r="D76" s="108">
        <v>98.298000000000002</v>
      </c>
      <c r="E76" s="187" t="s">
        <v>484</v>
      </c>
      <c r="F76" s="189" t="s">
        <v>509</v>
      </c>
      <c r="G76" s="159">
        <v>53.73</v>
      </c>
      <c r="I76" s="154" t="s">
        <v>1487</v>
      </c>
      <c r="J76" s="190">
        <v>163.6</v>
      </c>
    </row>
    <row r="77" spans="1:10">
      <c r="A77" s="167">
        <v>52</v>
      </c>
      <c r="B77" s="162" t="s">
        <v>140</v>
      </c>
      <c r="C77" s="101" t="s">
        <v>141</v>
      </c>
      <c r="D77" s="108">
        <v>163.6</v>
      </c>
      <c r="E77" s="187" t="s">
        <v>483</v>
      </c>
      <c r="F77" s="189" t="s">
        <v>526</v>
      </c>
      <c r="G77" s="159">
        <v>53.73</v>
      </c>
      <c r="I77" s="154" t="s">
        <v>1488</v>
      </c>
      <c r="J77" s="291">
        <v>169.72900000000001</v>
      </c>
    </row>
    <row r="78" spans="1:10">
      <c r="A78" s="167">
        <v>53</v>
      </c>
      <c r="B78" s="162" t="s">
        <v>142</v>
      </c>
      <c r="C78" s="101" t="s">
        <v>143</v>
      </c>
      <c r="D78" s="108">
        <v>73.825999999999993</v>
      </c>
      <c r="E78" s="191"/>
      <c r="F78" s="154"/>
      <c r="G78" s="159"/>
      <c r="I78" s="154" t="s">
        <v>1489</v>
      </c>
      <c r="J78" s="297"/>
    </row>
    <row r="79" spans="1:10">
      <c r="A79" s="167">
        <v>54</v>
      </c>
      <c r="B79" s="162" t="s">
        <v>144</v>
      </c>
      <c r="C79" s="101" t="s">
        <v>145</v>
      </c>
      <c r="D79" s="108">
        <v>73.825999999999993</v>
      </c>
      <c r="E79" s="192"/>
      <c r="F79" s="193" t="s">
        <v>1055</v>
      </c>
      <c r="G79" s="159"/>
      <c r="I79" s="154" t="s">
        <v>1490</v>
      </c>
      <c r="J79" s="298">
        <v>98.281000000000006</v>
      </c>
    </row>
    <row r="80" spans="1:10">
      <c r="A80" s="167">
        <v>55</v>
      </c>
      <c r="B80" s="162" t="s">
        <v>146</v>
      </c>
      <c r="C80" s="101" t="s">
        <v>147</v>
      </c>
      <c r="D80" s="108">
        <v>31.158000000000001</v>
      </c>
      <c r="E80" s="187" t="s">
        <v>182</v>
      </c>
      <c r="F80" s="188" t="s">
        <v>183</v>
      </c>
      <c r="G80" s="159">
        <v>21.879000000000001</v>
      </c>
      <c r="I80" s="154" t="s">
        <v>1491</v>
      </c>
      <c r="J80" s="299"/>
    </row>
    <row r="81" spans="1:10">
      <c r="A81" s="167">
        <v>56</v>
      </c>
      <c r="B81" s="162" t="s">
        <v>148</v>
      </c>
      <c r="C81" s="101" t="s">
        <v>149</v>
      </c>
      <c r="D81" s="108">
        <v>31.158000000000001</v>
      </c>
      <c r="E81" s="187" t="s">
        <v>184</v>
      </c>
      <c r="F81" s="188" t="s">
        <v>185</v>
      </c>
      <c r="G81" s="159">
        <v>16.893999999999998</v>
      </c>
      <c r="I81" s="154" t="s">
        <v>1492</v>
      </c>
      <c r="J81" s="282">
        <v>73.825999999999993</v>
      </c>
    </row>
    <row r="82" spans="1:10">
      <c r="A82" s="167">
        <v>57</v>
      </c>
      <c r="B82" s="162" t="s">
        <v>438</v>
      </c>
      <c r="C82" s="194" t="s">
        <v>439</v>
      </c>
      <c r="D82" s="108">
        <v>278.57400000000001</v>
      </c>
      <c r="E82" s="187" t="s">
        <v>186</v>
      </c>
      <c r="F82" s="188" t="s">
        <v>187</v>
      </c>
      <c r="G82" s="159">
        <v>2.96</v>
      </c>
      <c r="I82" s="154" t="s">
        <v>1493</v>
      </c>
      <c r="J82" s="283"/>
    </row>
    <row r="83" spans="1:10">
      <c r="A83" s="167">
        <v>58</v>
      </c>
      <c r="B83" s="162" t="s">
        <v>150</v>
      </c>
      <c r="C83" s="101" t="s">
        <v>151</v>
      </c>
      <c r="D83" s="108">
        <v>278.57400000000001</v>
      </c>
      <c r="E83" s="187" t="s">
        <v>188</v>
      </c>
      <c r="F83" s="188" t="s">
        <v>189</v>
      </c>
      <c r="G83" s="159">
        <v>2.96</v>
      </c>
      <c r="I83" s="154" t="s">
        <v>1494</v>
      </c>
      <c r="J83" s="282">
        <v>279.245</v>
      </c>
    </row>
    <row r="84" spans="1:10">
      <c r="A84" s="167">
        <v>59</v>
      </c>
      <c r="B84" s="162" t="s">
        <v>152</v>
      </c>
      <c r="C84" s="101" t="s">
        <v>153</v>
      </c>
      <c r="D84" s="108">
        <v>142.5</v>
      </c>
      <c r="E84" s="158" t="s">
        <v>191</v>
      </c>
      <c r="F84" s="154" t="s">
        <v>192</v>
      </c>
      <c r="G84" s="159">
        <v>182.53200000000001</v>
      </c>
      <c r="I84" s="154" t="s">
        <v>1495</v>
      </c>
      <c r="J84" s="283"/>
    </row>
    <row r="85" spans="1:10">
      <c r="A85" s="167">
        <v>60</v>
      </c>
      <c r="B85" s="162" t="s">
        <v>154</v>
      </c>
      <c r="C85" s="101" t="s">
        <v>155</v>
      </c>
      <c r="D85" s="108">
        <v>142.5</v>
      </c>
      <c r="E85" s="158" t="s">
        <v>193</v>
      </c>
      <c r="F85" s="154" t="s">
        <v>194</v>
      </c>
      <c r="G85" s="159">
        <v>182.53200000000001</v>
      </c>
      <c r="I85" s="154" t="s">
        <v>1496</v>
      </c>
      <c r="J85" s="282">
        <v>31.158000000000001</v>
      </c>
    </row>
    <row r="86" spans="1:10">
      <c r="A86" s="167">
        <v>61</v>
      </c>
      <c r="B86" s="162" t="s">
        <v>156</v>
      </c>
      <c r="C86" s="101" t="s">
        <v>157</v>
      </c>
      <c r="D86" s="108">
        <v>225.93599999999998</v>
      </c>
      <c r="E86" s="158" t="s">
        <v>195</v>
      </c>
      <c r="F86" s="154" t="s">
        <v>196</v>
      </c>
      <c r="G86" s="159">
        <v>234.59</v>
      </c>
      <c r="I86" s="154" t="s">
        <v>1497</v>
      </c>
      <c r="J86" s="283"/>
    </row>
    <row r="87" spans="1:10" ht="14.25">
      <c r="A87" s="167">
        <v>62</v>
      </c>
      <c r="B87" s="162" t="s">
        <v>158</v>
      </c>
      <c r="C87" s="101" t="s">
        <v>159</v>
      </c>
      <c r="D87" s="108">
        <v>201.21</v>
      </c>
      <c r="E87" s="158" t="s">
        <v>197</v>
      </c>
      <c r="F87" s="154" t="s">
        <v>198</v>
      </c>
      <c r="G87" s="159">
        <v>59.01</v>
      </c>
      <c r="I87" s="154" t="s">
        <v>1498</v>
      </c>
      <c r="J87" s="183">
        <v>224</v>
      </c>
    </row>
    <row r="88" spans="1:10" ht="14.25">
      <c r="A88" s="167">
        <v>63</v>
      </c>
      <c r="B88" s="162" t="s">
        <v>527</v>
      </c>
      <c r="C88" s="101" t="s">
        <v>522</v>
      </c>
      <c r="D88" s="108">
        <v>30.193000000000001</v>
      </c>
      <c r="E88" s="158" t="s">
        <v>190</v>
      </c>
      <c r="F88" s="154" t="s">
        <v>199</v>
      </c>
      <c r="G88" s="159">
        <v>6.17</v>
      </c>
      <c r="I88" s="154" t="s">
        <v>1499</v>
      </c>
      <c r="J88" s="183">
        <v>202</v>
      </c>
    </row>
    <row r="89" spans="1:10" ht="14.25">
      <c r="A89" s="167">
        <v>64</v>
      </c>
      <c r="B89" s="162" t="s">
        <v>528</v>
      </c>
      <c r="C89" s="101" t="s">
        <v>523</v>
      </c>
      <c r="D89" s="108">
        <v>330.95299999999997</v>
      </c>
      <c r="E89" s="158" t="s">
        <v>200</v>
      </c>
      <c r="F89" s="154" t="s">
        <v>201</v>
      </c>
      <c r="G89" s="159">
        <v>6.17</v>
      </c>
      <c r="I89" s="154" t="s">
        <v>1500</v>
      </c>
      <c r="J89" s="183">
        <v>25.056999999999999</v>
      </c>
    </row>
    <row r="90" spans="1:10" ht="14.25">
      <c r="A90" s="167">
        <v>65</v>
      </c>
      <c r="B90" s="162" t="s">
        <v>160</v>
      </c>
      <c r="C90" s="101" t="s">
        <v>161</v>
      </c>
      <c r="D90" s="108">
        <v>330</v>
      </c>
      <c r="E90" s="158" t="s">
        <v>202</v>
      </c>
      <c r="F90" s="154" t="s">
        <v>203</v>
      </c>
      <c r="G90" s="159">
        <v>5.2859999999999996</v>
      </c>
      <c r="I90" s="154" t="s">
        <v>1501</v>
      </c>
      <c r="J90" s="180">
        <v>330.95299999999997</v>
      </c>
    </row>
    <row r="91" spans="1:10" ht="14.25">
      <c r="A91" s="167">
        <v>66</v>
      </c>
      <c r="B91" s="162" t="s">
        <v>162</v>
      </c>
      <c r="C91" s="101" t="s">
        <v>163</v>
      </c>
      <c r="D91" s="108">
        <v>42</v>
      </c>
      <c r="E91" s="158" t="s">
        <v>204</v>
      </c>
      <c r="F91" s="154" t="s">
        <v>205</v>
      </c>
      <c r="G91" s="159">
        <v>5.2859999999999996</v>
      </c>
      <c r="I91" s="154" t="s">
        <v>1502</v>
      </c>
      <c r="J91" s="183">
        <v>408.6</v>
      </c>
    </row>
    <row r="92" spans="1:10">
      <c r="A92" s="167">
        <v>67</v>
      </c>
      <c r="B92" s="162" t="s">
        <v>529</v>
      </c>
      <c r="C92" s="101" t="s">
        <v>524</v>
      </c>
      <c r="D92" s="108">
        <v>42</v>
      </c>
      <c r="E92" s="158" t="s">
        <v>206</v>
      </c>
      <c r="F92" s="154" t="s">
        <v>207</v>
      </c>
      <c r="G92" s="159">
        <v>151</v>
      </c>
      <c r="I92" s="154" t="s">
        <v>1503</v>
      </c>
      <c r="J92" s="282">
        <v>42.026000000000003</v>
      </c>
    </row>
    <row r="93" spans="1:10">
      <c r="A93" s="167">
        <v>68</v>
      </c>
      <c r="B93" s="162" t="s">
        <v>530</v>
      </c>
      <c r="C93" s="101" t="s">
        <v>525</v>
      </c>
      <c r="D93" s="108">
        <v>3.3410000000000002</v>
      </c>
      <c r="E93" s="158" t="s">
        <v>208</v>
      </c>
      <c r="F93" s="154" t="s">
        <v>209</v>
      </c>
      <c r="G93" s="159">
        <v>19.32</v>
      </c>
      <c r="I93" s="154" t="s">
        <v>1504</v>
      </c>
      <c r="J93" s="283"/>
    </row>
    <row r="94" spans="1:10">
      <c r="A94" s="167">
        <v>69</v>
      </c>
      <c r="B94" s="162" t="s">
        <v>164</v>
      </c>
      <c r="C94" s="101" t="s">
        <v>165</v>
      </c>
      <c r="D94" s="108">
        <v>1.67</v>
      </c>
      <c r="E94" s="158" t="s">
        <v>1505</v>
      </c>
      <c r="F94" s="154" t="s">
        <v>210</v>
      </c>
      <c r="G94" s="159">
        <v>15.6</v>
      </c>
      <c r="I94" s="154" t="s">
        <v>1506</v>
      </c>
      <c r="J94" s="282">
        <v>3.3410000000000002</v>
      </c>
    </row>
    <row r="95" spans="1:10">
      <c r="A95" s="167">
        <v>70</v>
      </c>
      <c r="B95" s="162" t="s">
        <v>166</v>
      </c>
      <c r="C95" s="101" t="s">
        <v>167</v>
      </c>
      <c r="D95" s="108">
        <v>21.32</v>
      </c>
      <c r="E95" s="158" t="s">
        <v>211</v>
      </c>
      <c r="F95" s="154" t="s">
        <v>212</v>
      </c>
      <c r="G95" s="159">
        <v>23.86</v>
      </c>
      <c r="I95" s="154" t="s">
        <v>1507</v>
      </c>
      <c r="J95" s="283"/>
    </row>
    <row r="96" spans="1:10">
      <c r="A96" s="167">
        <v>71</v>
      </c>
      <c r="B96" s="162" t="s">
        <v>168</v>
      </c>
      <c r="C96" s="101" t="s">
        <v>169</v>
      </c>
      <c r="D96" s="108">
        <v>21.32</v>
      </c>
      <c r="E96" s="158" t="s">
        <v>213</v>
      </c>
      <c r="F96" s="154" t="s">
        <v>214</v>
      </c>
      <c r="G96" s="159">
        <v>143.553</v>
      </c>
      <c r="I96" s="154" t="s">
        <v>1508</v>
      </c>
      <c r="J96" s="282">
        <v>1.25</v>
      </c>
    </row>
    <row r="97" spans="1:10" ht="14.25">
      <c r="A97" s="167">
        <v>72</v>
      </c>
      <c r="B97" s="162" t="s">
        <v>170</v>
      </c>
      <c r="C97" s="101" t="s">
        <v>171</v>
      </c>
      <c r="D97" s="185">
        <f>111.282+28.2</f>
        <v>139.482</v>
      </c>
      <c r="E97" s="158" t="s">
        <v>215</v>
      </c>
      <c r="F97" s="154" t="s">
        <v>216</v>
      </c>
      <c r="G97" s="159">
        <v>143.553</v>
      </c>
      <c r="I97" s="154" t="s">
        <v>1508</v>
      </c>
      <c r="J97" s="283"/>
    </row>
    <row r="98" spans="1:10" ht="15">
      <c r="A98" s="167">
        <v>73</v>
      </c>
      <c r="B98" s="162" t="s">
        <v>172</v>
      </c>
      <c r="C98" s="36" t="s">
        <v>589</v>
      </c>
      <c r="D98" s="195">
        <v>106.7</v>
      </c>
      <c r="E98" s="158" t="s">
        <v>217</v>
      </c>
      <c r="F98" s="154" t="s">
        <v>218</v>
      </c>
      <c r="G98" s="159">
        <v>144.63</v>
      </c>
      <c r="I98" s="154" t="s">
        <v>1509</v>
      </c>
      <c r="J98" s="282">
        <v>1.25</v>
      </c>
    </row>
    <row r="99" spans="1:10" ht="14.25">
      <c r="A99" s="167">
        <v>74</v>
      </c>
      <c r="B99" s="162" t="s">
        <v>174</v>
      </c>
      <c r="C99" s="101" t="s">
        <v>175</v>
      </c>
      <c r="D99" s="195">
        <f>D98</f>
        <v>106.7</v>
      </c>
      <c r="E99" s="158" t="s">
        <v>219</v>
      </c>
      <c r="F99" s="154" t="s">
        <v>220</v>
      </c>
      <c r="G99" s="159">
        <v>144.63</v>
      </c>
      <c r="I99" s="154" t="s">
        <v>1509</v>
      </c>
      <c r="J99" s="283"/>
    </row>
    <row r="100" spans="1:10" ht="14.25">
      <c r="A100" s="167">
        <v>75</v>
      </c>
      <c r="B100" s="162" t="s">
        <v>176</v>
      </c>
      <c r="C100" s="101" t="s">
        <v>177</v>
      </c>
      <c r="D100" s="180">
        <f>35.096+7.917</f>
        <v>43.012999999999998</v>
      </c>
      <c r="E100" s="158" t="s">
        <v>221</v>
      </c>
      <c r="F100" s="196" t="s">
        <v>222</v>
      </c>
      <c r="G100" s="197">
        <v>177.88</v>
      </c>
      <c r="I100" s="154" t="s">
        <v>1510</v>
      </c>
      <c r="J100" s="198">
        <v>6.02</v>
      </c>
    </row>
    <row r="101" spans="1:10" ht="14.25">
      <c r="A101" s="167">
        <v>76</v>
      </c>
      <c r="B101" s="199" t="s">
        <v>178</v>
      </c>
      <c r="C101" s="200" t="s">
        <v>179</v>
      </c>
      <c r="D101" s="180">
        <f>35.096+7.917</f>
        <v>43.012999999999998</v>
      </c>
      <c r="E101" s="158" t="s">
        <v>223</v>
      </c>
      <c r="F101" s="196" t="s">
        <v>224</v>
      </c>
      <c r="G101" s="159"/>
      <c r="I101" s="154" t="s">
        <v>1511</v>
      </c>
      <c r="J101" s="282">
        <v>285</v>
      </c>
    </row>
    <row r="102" spans="1:10">
      <c r="A102" s="167">
        <v>77</v>
      </c>
      <c r="B102" s="199" t="s">
        <v>180</v>
      </c>
      <c r="C102" s="200" t="s">
        <v>181</v>
      </c>
      <c r="D102" s="108">
        <v>28.19</v>
      </c>
      <c r="E102" s="158" t="s">
        <v>225</v>
      </c>
      <c r="F102" s="196" t="s">
        <v>226</v>
      </c>
      <c r="G102" s="159">
        <v>42.752000000000002</v>
      </c>
      <c r="I102" s="154" t="s">
        <v>1512</v>
      </c>
      <c r="J102" s="283"/>
    </row>
    <row r="103" spans="1:10" ht="14.25">
      <c r="A103" s="167">
        <v>78</v>
      </c>
      <c r="B103" s="162" t="s">
        <v>582</v>
      </c>
      <c r="C103" s="101" t="s">
        <v>496</v>
      </c>
      <c r="D103" s="108">
        <v>28.19</v>
      </c>
      <c r="E103" s="158" t="s">
        <v>227</v>
      </c>
      <c r="F103" s="196" t="s">
        <v>228</v>
      </c>
      <c r="G103" s="159">
        <v>105.616</v>
      </c>
      <c r="I103" s="154" t="s">
        <v>1513</v>
      </c>
      <c r="J103" s="195">
        <v>106.7</v>
      </c>
    </row>
    <row r="104" spans="1:10" ht="14.25">
      <c r="A104" s="167">
        <v>79</v>
      </c>
      <c r="B104" s="162" t="s">
        <v>583</v>
      </c>
      <c r="C104" s="101" t="s">
        <v>498</v>
      </c>
      <c r="D104" s="181">
        <v>249.52</v>
      </c>
      <c r="E104" s="158" t="s">
        <v>229</v>
      </c>
      <c r="F104" s="196" t="s">
        <v>230</v>
      </c>
      <c r="G104" s="159">
        <v>106</v>
      </c>
      <c r="I104" s="154" t="s">
        <v>1514</v>
      </c>
      <c r="J104" s="195">
        <f>J103</f>
        <v>106.7</v>
      </c>
    </row>
    <row r="105" spans="1:10" ht="14.25">
      <c r="A105" s="167">
        <v>80</v>
      </c>
      <c r="B105" s="162" t="s">
        <v>591</v>
      </c>
      <c r="C105" s="101" t="s">
        <v>592</v>
      </c>
      <c r="D105" s="181">
        <v>249.52</v>
      </c>
      <c r="E105" s="158" t="s">
        <v>231</v>
      </c>
      <c r="F105" s="196" t="s">
        <v>232</v>
      </c>
      <c r="G105" s="159">
        <v>42.752000000000002</v>
      </c>
      <c r="I105" s="154" t="s">
        <v>1515</v>
      </c>
      <c r="J105" s="185">
        <f>185.529+28.2</f>
        <v>213.72899999999998</v>
      </c>
    </row>
    <row r="106" spans="1:10" ht="14.25">
      <c r="A106" s="167">
        <v>81</v>
      </c>
      <c r="B106" s="162" t="s">
        <v>1051</v>
      </c>
      <c r="C106" s="101" t="s">
        <v>509</v>
      </c>
      <c r="D106" s="108">
        <v>159.69999999999999</v>
      </c>
      <c r="E106" s="158" t="s">
        <v>233</v>
      </c>
      <c r="F106" s="196" t="s">
        <v>234</v>
      </c>
      <c r="G106" s="159">
        <v>42.71</v>
      </c>
      <c r="I106" s="154" t="s">
        <v>1516</v>
      </c>
      <c r="J106" s="185">
        <f>111.282+28.2</f>
        <v>139.482</v>
      </c>
    </row>
    <row r="107" spans="1:10" ht="14.25">
      <c r="A107" s="167">
        <v>82</v>
      </c>
      <c r="B107" s="162" t="s">
        <v>590</v>
      </c>
      <c r="C107" s="101" t="s">
        <v>526</v>
      </c>
      <c r="D107" s="108">
        <v>159.69999999999999</v>
      </c>
      <c r="E107" s="158" t="s">
        <v>235</v>
      </c>
      <c r="F107" s="196" t="s">
        <v>236</v>
      </c>
      <c r="G107" s="159">
        <v>42.71</v>
      </c>
      <c r="I107" s="154" t="s">
        <v>1517</v>
      </c>
      <c r="J107" s="185">
        <f>12.245+41.032+45.514</f>
        <v>98.790999999999997</v>
      </c>
    </row>
    <row r="108" spans="1:10">
      <c r="A108" s="167">
        <v>83</v>
      </c>
      <c r="B108" s="162" t="s">
        <v>544</v>
      </c>
      <c r="C108" s="101" t="s">
        <v>537</v>
      </c>
      <c r="D108" s="279"/>
      <c r="E108" s="158" t="s">
        <v>237</v>
      </c>
      <c r="F108" s="196" t="s">
        <v>238</v>
      </c>
      <c r="G108" s="159">
        <v>43.7</v>
      </c>
      <c r="I108" s="154" t="s">
        <v>1518</v>
      </c>
      <c r="J108" s="282">
        <v>353</v>
      </c>
    </row>
    <row r="109" spans="1:10">
      <c r="A109" s="167">
        <v>84</v>
      </c>
      <c r="B109" s="162" t="s">
        <v>578</v>
      </c>
      <c r="C109" s="101" t="s">
        <v>579</v>
      </c>
      <c r="D109" s="280"/>
      <c r="E109" s="158"/>
      <c r="F109" s="201" t="s">
        <v>1519</v>
      </c>
      <c r="G109" s="202">
        <v>18.372</v>
      </c>
      <c r="I109" s="154" t="s">
        <v>1520</v>
      </c>
      <c r="J109" s="283"/>
    </row>
    <row r="110" spans="1:10">
      <c r="A110" s="167">
        <v>85</v>
      </c>
      <c r="B110" s="162" t="s">
        <v>584</v>
      </c>
      <c r="C110" s="203" t="s">
        <v>861</v>
      </c>
      <c r="D110" s="108">
        <v>21.879000000000001</v>
      </c>
      <c r="E110" s="158"/>
      <c r="F110" s="201" t="s">
        <v>1521</v>
      </c>
      <c r="G110" s="202">
        <v>30.39</v>
      </c>
      <c r="I110" s="154" t="s">
        <v>1522</v>
      </c>
      <c r="J110" s="282">
        <f>174+68</f>
        <v>242</v>
      </c>
    </row>
    <row r="111" spans="1:10">
      <c r="A111" s="167">
        <v>86</v>
      </c>
      <c r="B111" s="162" t="s">
        <v>1052</v>
      </c>
      <c r="C111" s="204" t="s">
        <v>1097</v>
      </c>
      <c r="D111" s="108">
        <v>16.893999999999998</v>
      </c>
      <c r="E111" s="192"/>
      <c r="F111" s="193" t="s">
        <v>240</v>
      </c>
      <c r="G111" s="159"/>
      <c r="I111" s="154" t="s">
        <v>1522</v>
      </c>
      <c r="J111" s="283"/>
    </row>
    <row r="112" spans="1:10">
      <c r="A112" s="167">
        <v>87</v>
      </c>
      <c r="B112" s="205" t="s">
        <v>585</v>
      </c>
      <c r="C112" s="205" t="s">
        <v>586</v>
      </c>
      <c r="D112" s="108">
        <v>2.96</v>
      </c>
      <c r="E112" s="158" t="s">
        <v>241</v>
      </c>
      <c r="F112" s="188" t="s">
        <v>242</v>
      </c>
      <c r="G112" s="206">
        <v>57.825000000000003</v>
      </c>
      <c r="I112" s="154" t="s">
        <v>1523</v>
      </c>
      <c r="J112" s="282">
        <v>28.19</v>
      </c>
    </row>
    <row r="113" spans="1:10">
      <c r="A113" s="167">
        <v>88</v>
      </c>
      <c r="B113" s="205" t="s">
        <v>587</v>
      </c>
      <c r="C113" s="205" t="s">
        <v>588</v>
      </c>
      <c r="D113" s="108">
        <v>2.96</v>
      </c>
      <c r="E113" s="207"/>
      <c r="F113" s="166" t="s">
        <v>1524</v>
      </c>
      <c r="G113" s="206">
        <v>3.06</v>
      </c>
      <c r="I113" s="154" t="s">
        <v>1525</v>
      </c>
      <c r="J113" s="283"/>
    </row>
    <row r="114" spans="1:10">
      <c r="A114" s="167">
        <v>89</v>
      </c>
      <c r="B114" s="186" t="s">
        <v>1098</v>
      </c>
      <c r="C114" s="208" t="s">
        <v>772</v>
      </c>
      <c r="D114" s="108">
        <v>182.53200000000001</v>
      </c>
      <c r="I114" s="154" t="s">
        <v>1526</v>
      </c>
      <c r="J114" s="282">
        <v>53.7</v>
      </c>
    </row>
    <row r="115" spans="1:10">
      <c r="A115" s="167">
        <v>90</v>
      </c>
      <c r="B115" s="186" t="s">
        <v>1527</v>
      </c>
      <c r="C115" s="114" t="s">
        <v>1528</v>
      </c>
      <c r="D115" s="108">
        <v>182.53200000000001</v>
      </c>
      <c r="F115" s="209" t="s">
        <v>183</v>
      </c>
      <c r="G115" s="210">
        <v>21.879000000000001</v>
      </c>
      <c r="I115" s="154" t="s">
        <v>1529</v>
      </c>
      <c r="J115" s="283"/>
    </row>
    <row r="116" spans="1:10">
      <c r="A116" s="167">
        <v>91</v>
      </c>
      <c r="B116" s="186" t="s">
        <v>1530</v>
      </c>
      <c r="C116" s="114" t="s">
        <v>1531</v>
      </c>
      <c r="D116" s="108">
        <v>234.59</v>
      </c>
      <c r="F116" s="209" t="s">
        <v>185</v>
      </c>
      <c r="G116" s="210">
        <v>16.893999999999998</v>
      </c>
      <c r="I116" s="154" t="s">
        <v>1532</v>
      </c>
      <c r="J116" s="282">
        <f>126+69</f>
        <v>195</v>
      </c>
    </row>
    <row r="117" spans="1:10">
      <c r="A117" s="167">
        <v>92</v>
      </c>
      <c r="B117" s="186" t="s">
        <v>1533</v>
      </c>
      <c r="C117" s="114" t="s">
        <v>1534</v>
      </c>
      <c r="D117" s="108">
        <v>59.01</v>
      </c>
      <c r="F117" s="211" t="s">
        <v>1535</v>
      </c>
      <c r="G117" s="300">
        <v>2.96</v>
      </c>
      <c r="I117" s="154" t="s">
        <v>1536</v>
      </c>
      <c r="J117" s="283"/>
    </row>
    <row r="118" spans="1:10">
      <c r="A118" s="167">
        <v>93</v>
      </c>
      <c r="B118" s="186" t="s">
        <v>1537</v>
      </c>
      <c r="C118" s="114" t="s">
        <v>1538</v>
      </c>
      <c r="D118" s="108">
        <v>6.17</v>
      </c>
      <c r="F118" s="211" t="s">
        <v>189</v>
      </c>
      <c r="G118" s="300"/>
      <c r="I118" s="154" t="s">
        <v>1539</v>
      </c>
      <c r="J118" s="282">
        <f>104+81</f>
        <v>185</v>
      </c>
    </row>
    <row r="119" spans="1:10">
      <c r="A119" s="167">
        <v>94</v>
      </c>
      <c r="B119" s="186" t="s">
        <v>1540</v>
      </c>
      <c r="C119" s="179" t="s">
        <v>1147</v>
      </c>
      <c r="D119" s="108">
        <v>6.17</v>
      </c>
      <c r="F119" s="211" t="s">
        <v>1541</v>
      </c>
      <c r="G119" s="300">
        <f>90.527+92.005</f>
        <v>182.53199999999998</v>
      </c>
      <c r="I119" s="154" t="s">
        <v>1542</v>
      </c>
      <c r="J119" s="283"/>
    </row>
    <row r="120" spans="1:10">
      <c r="A120" s="167">
        <v>95</v>
      </c>
      <c r="B120" s="186" t="s">
        <v>1543</v>
      </c>
      <c r="C120" s="179" t="s">
        <v>1150</v>
      </c>
      <c r="D120" s="108">
        <v>5.2859999999999996</v>
      </c>
      <c r="F120" s="211" t="s">
        <v>1544</v>
      </c>
      <c r="G120" s="300"/>
      <c r="I120" s="154" t="s">
        <v>1545</v>
      </c>
      <c r="J120" s="282">
        <v>159.69999999999999</v>
      </c>
    </row>
    <row r="121" spans="1:10">
      <c r="A121" s="167"/>
      <c r="B121" s="130"/>
      <c r="C121" s="212"/>
      <c r="D121" s="108">
        <v>5.2859999999999996</v>
      </c>
      <c r="F121" s="213" t="s">
        <v>1546</v>
      </c>
      <c r="G121" s="214">
        <v>234.59</v>
      </c>
      <c r="I121" s="154" t="s">
        <v>1547</v>
      </c>
      <c r="J121" s="283"/>
    </row>
    <row r="122" spans="1:10">
      <c r="A122" s="167"/>
      <c r="B122" s="130"/>
      <c r="C122" s="212"/>
      <c r="D122" s="108">
        <v>151</v>
      </c>
      <c r="F122" s="213" t="s">
        <v>1548</v>
      </c>
      <c r="G122" s="214">
        <v>59.01</v>
      </c>
      <c r="I122" s="154" t="s">
        <v>1549</v>
      </c>
      <c r="J122" s="282">
        <v>240.39</v>
      </c>
    </row>
    <row r="123" spans="1:10">
      <c r="A123" s="167"/>
      <c r="B123" s="130"/>
      <c r="C123" s="212"/>
      <c r="D123" s="108">
        <v>19.32</v>
      </c>
      <c r="F123" s="211" t="s">
        <v>1550</v>
      </c>
      <c r="G123" s="214">
        <v>177.88</v>
      </c>
      <c r="I123" s="154" t="s">
        <v>1551</v>
      </c>
      <c r="J123" s="302"/>
    </row>
    <row r="124" spans="1:10" ht="15">
      <c r="A124" s="167"/>
      <c r="B124" s="130"/>
      <c r="C124" s="212"/>
      <c r="D124" s="108">
        <v>23.86</v>
      </c>
      <c r="F124" s="211" t="s">
        <v>199</v>
      </c>
      <c r="G124" s="214">
        <v>6.1689999999999996</v>
      </c>
      <c r="I124" s="154" t="s">
        <v>1552</v>
      </c>
      <c r="J124" s="215">
        <f>SUM(J19:J123)</f>
        <v>10198.266</v>
      </c>
    </row>
    <row r="125" spans="1:10">
      <c r="A125" s="167"/>
      <c r="B125" s="130"/>
      <c r="C125" s="212"/>
      <c r="D125" s="108">
        <v>143.553</v>
      </c>
      <c r="F125" s="211" t="s">
        <v>201</v>
      </c>
      <c r="G125" s="214">
        <v>6.1689999999999996</v>
      </c>
      <c r="I125" s="154" t="s">
        <v>1553</v>
      </c>
      <c r="J125" s="303">
        <v>815</v>
      </c>
    </row>
    <row r="126" spans="1:10">
      <c r="A126" s="167"/>
      <c r="B126" s="130"/>
      <c r="C126" s="212"/>
      <c r="D126" s="108">
        <v>143.553</v>
      </c>
      <c r="F126" s="211" t="s">
        <v>203</v>
      </c>
      <c r="G126" s="214">
        <v>5.2859999999999996</v>
      </c>
      <c r="I126" s="154" t="s">
        <v>1554</v>
      </c>
      <c r="J126" s="304"/>
    </row>
    <row r="127" spans="1:10">
      <c r="A127" s="167"/>
      <c r="B127" s="130"/>
      <c r="C127" s="212"/>
      <c r="D127" s="108">
        <v>144.63</v>
      </c>
      <c r="F127" s="211" t="s">
        <v>205</v>
      </c>
      <c r="G127" s="214">
        <v>5.2859999999999996</v>
      </c>
      <c r="I127" s="154" t="s">
        <v>1555</v>
      </c>
      <c r="J127" s="303">
        <v>789.78599999999994</v>
      </c>
    </row>
    <row r="128" spans="1:10">
      <c r="A128" s="167"/>
      <c r="B128" s="130"/>
      <c r="C128" s="212"/>
      <c r="D128" s="108">
        <v>144.63</v>
      </c>
      <c r="F128" s="211" t="s">
        <v>207</v>
      </c>
      <c r="G128" s="216">
        <v>151</v>
      </c>
      <c r="I128" s="154" t="s">
        <v>1556</v>
      </c>
      <c r="J128" s="304"/>
    </row>
    <row r="129" spans="1:10">
      <c r="A129" s="167"/>
      <c r="B129" s="130"/>
      <c r="C129" s="212"/>
      <c r="D129" s="108">
        <v>177.88</v>
      </c>
      <c r="F129" s="211" t="s">
        <v>1557</v>
      </c>
      <c r="G129" s="214">
        <v>18.372</v>
      </c>
      <c r="I129" s="154" t="s">
        <v>1558</v>
      </c>
      <c r="J129" s="305">
        <v>1734</v>
      </c>
    </row>
    <row r="130" spans="1:10">
      <c r="A130" s="167"/>
      <c r="B130" s="130"/>
      <c r="C130" s="212"/>
      <c r="D130" s="108">
        <v>93.61</v>
      </c>
      <c r="F130" s="211" t="s">
        <v>1559</v>
      </c>
      <c r="G130" s="214">
        <v>30.39</v>
      </c>
      <c r="I130" s="154" t="s">
        <v>1560</v>
      </c>
      <c r="J130" s="305"/>
    </row>
    <row r="131" spans="1:10">
      <c r="A131" s="167"/>
      <c r="B131" s="130"/>
      <c r="C131" s="212"/>
      <c r="D131" s="108">
        <v>42.752000000000002</v>
      </c>
      <c r="F131" s="211" t="s">
        <v>209</v>
      </c>
      <c r="G131" s="214">
        <v>19.32</v>
      </c>
      <c r="I131" s="154" t="s">
        <v>1561</v>
      </c>
      <c r="J131" s="306">
        <v>1305</v>
      </c>
    </row>
    <row r="132" spans="1:10">
      <c r="A132" s="167"/>
      <c r="B132" s="130"/>
      <c r="C132" s="212"/>
      <c r="D132" s="108">
        <v>105.616</v>
      </c>
      <c r="F132" s="211" t="s">
        <v>212</v>
      </c>
      <c r="G132" s="214">
        <v>23.86</v>
      </c>
      <c r="I132" s="154" t="s">
        <v>1562</v>
      </c>
      <c r="J132" s="307"/>
    </row>
    <row r="133" spans="1:10">
      <c r="A133" s="167"/>
      <c r="B133" s="130"/>
      <c r="C133" s="212"/>
      <c r="D133" s="108">
        <v>106</v>
      </c>
      <c r="F133" s="211" t="s">
        <v>1563</v>
      </c>
      <c r="G133" s="301">
        <v>143.553</v>
      </c>
    </row>
    <row r="134" spans="1:10">
      <c r="A134" s="167"/>
      <c r="B134" s="130"/>
      <c r="C134" s="212"/>
      <c r="D134" s="108">
        <v>42.752000000000002</v>
      </c>
      <c r="F134" s="211" t="s">
        <v>1564</v>
      </c>
      <c r="G134" s="301"/>
    </row>
    <row r="135" spans="1:10">
      <c r="A135" s="167"/>
      <c r="B135" s="130"/>
      <c r="C135" s="212"/>
      <c r="D135" s="108">
        <v>42.71</v>
      </c>
      <c r="F135" s="211" t="s">
        <v>1565</v>
      </c>
      <c r="G135" s="301">
        <v>144.63</v>
      </c>
    </row>
    <row r="136" spans="1:10">
      <c r="A136" s="167"/>
      <c r="B136" s="217"/>
      <c r="C136" s="103"/>
      <c r="D136" s="108">
        <v>42.71</v>
      </c>
      <c r="F136" s="211" t="s">
        <v>1566</v>
      </c>
      <c r="G136" s="301"/>
    </row>
    <row r="137" spans="1:10">
      <c r="A137" s="218" t="s">
        <v>1054</v>
      </c>
      <c r="B137" s="104"/>
      <c r="C137" s="219" t="s">
        <v>1055</v>
      </c>
      <c r="D137" s="108">
        <v>43.7</v>
      </c>
      <c r="F137" s="211" t="s">
        <v>228</v>
      </c>
      <c r="G137" s="214">
        <v>105.72</v>
      </c>
    </row>
    <row r="138" spans="1:10">
      <c r="A138" s="167">
        <v>1</v>
      </c>
      <c r="B138" s="220" t="s">
        <v>182</v>
      </c>
      <c r="C138" s="200" t="s">
        <v>183</v>
      </c>
      <c r="D138" s="108">
        <v>18.372</v>
      </c>
      <c r="F138" s="211" t="s">
        <v>230</v>
      </c>
      <c r="G138" s="214">
        <v>106</v>
      </c>
    </row>
    <row r="139" spans="1:10">
      <c r="A139" s="167">
        <v>2</v>
      </c>
      <c r="B139" s="199" t="s">
        <v>184</v>
      </c>
      <c r="C139" s="200" t="s">
        <v>185</v>
      </c>
      <c r="D139" s="108">
        <v>30.39</v>
      </c>
      <c r="F139" s="211" t="s">
        <v>232</v>
      </c>
      <c r="G139" s="221">
        <v>42.55</v>
      </c>
    </row>
    <row r="140" spans="1:10">
      <c r="A140" s="167">
        <v>3</v>
      </c>
      <c r="B140" s="199" t="s">
        <v>186</v>
      </c>
      <c r="C140" s="200" t="s">
        <v>187</v>
      </c>
      <c r="D140" s="108"/>
      <c r="F140" s="211" t="s">
        <v>1567</v>
      </c>
      <c r="G140" s="214">
        <v>93.61</v>
      </c>
    </row>
    <row r="141" spans="1:10">
      <c r="A141" s="167">
        <v>4</v>
      </c>
      <c r="B141" s="199" t="s">
        <v>188</v>
      </c>
      <c r="C141" s="200" t="s">
        <v>189</v>
      </c>
      <c r="D141" s="108"/>
      <c r="F141" s="211" t="s">
        <v>906</v>
      </c>
      <c r="G141" s="222">
        <v>42.71</v>
      </c>
    </row>
    <row r="142" spans="1:10">
      <c r="A142" s="167">
        <v>5</v>
      </c>
      <c r="B142" s="162" t="s">
        <v>191</v>
      </c>
      <c r="C142" s="101" t="s">
        <v>192</v>
      </c>
      <c r="D142" s="108"/>
      <c r="F142" s="211" t="s">
        <v>1568</v>
      </c>
      <c r="G142" s="214">
        <v>1.19</v>
      </c>
    </row>
    <row r="143" spans="1:10">
      <c r="A143" s="167">
        <v>6</v>
      </c>
      <c r="B143" s="162" t="s">
        <v>193</v>
      </c>
      <c r="C143" s="101" t="s">
        <v>194</v>
      </c>
      <c r="D143" s="108">
        <v>57.825000000000003</v>
      </c>
      <c r="F143" s="211" t="s">
        <v>909</v>
      </c>
      <c r="G143" s="222">
        <v>42.71</v>
      </c>
    </row>
    <row r="144" spans="1:10">
      <c r="A144" s="167">
        <v>7</v>
      </c>
      <c r="B144" s="162" t="s">
        <v>195</v>
      </c>
      <c r="C144" s="101" t="s">
        <v>196</v>
      </c>
      <c r="D144" s="108"/>
      <c r="F144" s="211" t="s">
        <v>1569</v>
      </c>
      <c r="G144" s="222">
        <v>43.7</v>
      </c>
    </row>
    <row r="145" spans="1:7">
      <c r="A145" s="167">
        <v>8</v>
      </c>
      <c r="B145" s="162" t="s">
        <v>197</v>
      </c>
      <c r="C145" s="101" t="s">
        <v>198</v>
      </c>
      <c r="D145" s="108"/>
      <c r="F145" s="223" t="s">
        <v>1570</v>
      </c>
      <c r="G145" s="211"/>
    </row>
    <row r="146" spans="1:7">
      <c r="A146" s="167">
        <v>9</v>
      </c>
      <c r="B146" s="162" t="s">
        <v>190</v>
      </c>
      <c r="C146" s="101" t="s">
        <v>199</v>
      </c>
      <c r="D146" s="108"/>
      <c r="F146" s="223" t="s">
        <v>1571</v>
      </c>
      <c r="G146" s="223"/>
    </row>
    <row r="147" spans="1:7">
      <c r="A147" s="167">
        <v>10</v>
      </c>
      <c r="B147" s="162" t="s">
        <v>200</v>
      </c>
      <c r="C147" s="101" t="s">
        <v>201</v>
      </c>
      <c r="D147" s="108"/>
      <c r="F147" s="211" t="s">
        <v>242</v>
      </c>
      <c r="G147" s="222">
        <v>57.825000000000003</v>
      </c>
    </row>
    <row r="148" spans="1:7">
      <c r="A148" s="167">
        <v>11</v>
      </c>
      <c r="B148" s="162" t="s">
        <v>202</v>
      </c>
      <c r="C148" s="101" t="s">
        <v>203</v>
      </c>
      <c r="D148" s="108"/>
      <c r="F148" s="211" t="s">
        <v>1572</v>
      </c>
      <c r="G148" s="222">
        <v>3.06</v>
      </c>
    </row>
    <row r="149" spans="1:7">
      <c r="A149" s="167">
        <v>12</v>
      </c>
      <c r="B149" s="162" t="s">
        <v>204</v>
      </c>
      <c r="C149" s="101" t="s">
        <v>205</v>
      </c>
      <c r="D149" s="108"/>
    </row>
    <row r="150" spans="1:7">
      <c r="A150" s="167">
        <v>13</v>
      </c>
      <c r="B150" s="162" t="s">
        <v>206</v>
      </c>
      <c r="C150" s="101" t="s">
        <v>207</v>
      </c>
      <c r="D150" s="108"/>
    </row>
    <row r="151" spans="1:7">
      <c r="A151" s="167">
        <v>14</v>
      </c>
      <c r="B151" s="162" t="s">
        <v>208</v>
      </c>
      <c r="C151" s="101" t="s">
        <v>209</v>
      </c>
      <c r="D151" s="108"/>
    </row>
    <row r="152" spans="1:7">
      <c r="A152" s="167">
        <v>15</v>
      </c>
      <c r="B152" s="162" t="s">
        <v>211</v>
      </c>
      <c r="C152" s="101" t="s">
        <v>212</v>
      </c>
      <c r="D152" s="108"/>
    </row>
    <row r="153" spans="1:7">
      <c r="A153" s="167">
        <v>16</v>
      </c>
      <c r="B153" s="162" t="s">
        <v>213</v>
      </c>
      <c r="C153" s="101" t="s">
        <v>214</v>
      </c>
      <c r="D153" s="108"/>
    </row>
    <row r="154" spans="1:7">
      <c r="A154" s="167">
        <v>17</v>
      </c>
      <c r="B154" s="162" t="s">
        <v>215</v>
      </c>
      <c r="C154" s="101" t="s">
        <v>216</v>
      </c>
      <c r="D154" s="108"/>
    </row>
    <row r="155" spans="1:7">
      <c r="A155" s="167">
        <v>18</v>
      </c>
      <c r="B155" s="162" t="s">
        <v>217</v>
      </c>
      <c r="C155" s="101" t="s">
        <v>218</v>
      </c>
      <c r="D155" s="108"/>
    </row>
    <row r="156" spans="1:7">
      <c r="A156" s="167">
        <v>19</v>
      </c>
      <c r="B156" s="162" t="s">
        <v>219</v>
      </c>
      <c r="C156" s="101" t="s">
        <v>220</v>
      </c>
      <c r="D156" s="108"/>
    </row>
    <row r="157" spans="1:7">
      <c r="A157" s="167">
        <v>20</v>
      </c>
      <c r="B157" s="162" t="s">
        <v>221</v>
      </c>
      <c r="C157" s="224" t="s">
        <v>222</v>
      </c>
      <c r="D157" s="108"/>
    </row>
    <row r="158" spans="1:7">
      <c r="A158" s="167">
        <v>21</v>
      </c>
      <c r="B158" s="162" t="s">
        <v>223</v>
      </c>
      <c r="C158" s="224" t="s">
        <v>224</v>
      </c>
      <c r="D158" s="108"/>
    </row>
    <row r="159" spans="1:7">
      <c r="A159" s="167">
        <v>22</v>
      </c>
      <c r="B159" s="162" t="s">
        <v>225</v>
      </c>
      <c r="C159" s="224" t="s">
        <v>226</v>
      </c>
      <c r="D159" s="108"/>
    </row>
    <row r="160" spans="1:7">
      <c r="A160" s="167">
        <v>23</v>
      </c>
      <c r="B160" s="162" t="s">
        <v>227</v>
      </c>
      <c r="C160" s="224" t="s">
        <v>228</v>
      </c>
      <c r="D160" s="108"/>
    </row>
    <row r="161" spans="1:4">
      <c r="A161" s="167">
        <v>24</v>
      </c>
      <c r="B161" s="162" t="s">
        <v>229</v>
      </c>
      <c r="C161" s="224" t="s">
        <v>230</v>
      </c>
      <c r="D161" s="108"/>
    </row>
    <row r="162" spans="1:4">
      <c r="A162" s="167">
        <v>25</v>
      </c>
      <c r="B162" s="162" t="s">
        <v>231</v>
      </c>
      <c r="C162" s="224" t="s">
        <v>232</v>
      </c>
      <c r="D162" s="108"/>
    </row>
    <row r="163" spans="1:4">
      <c r="A163" s="167">
        <v>26</v>
      </c>
      <c r="B163" s="162" t="s">
        <v>233</v>
      </c>
      <c r="C163" s="224" t="s">
        <v>234</v>
      </c>
      <c r="D163" s="108"/>
    </row>
    <row r="164" spans="1:4">
      <c r="A164" s="167">
        <v>27</v>
      </c>
      <c r="B164" s="162" t="s">
        <v>235</v>
      </c>
      <c r="C164" s="224" t="s">
        <v>236</v>
      </c>
      <c r="D164" s="108"/>
    </row>
    <row r="165" spans="1:4">
      <c r="A165" s="167">
        <v>28</v>
      </c>
      <c r="B165" s="162" t="s">
        <v>237</v>
      </c>
      <c r="C165" s="224" t="s">
        <v>238</v>
      </c>
      <c r="D165" s="108"/>
    </row>
    <row r="166" spans="1:4">
      <c r="A166" s="167">
        <v>29</v>
      </c>
      <c r="B166" s="225" t="s">
        <v>1056</v>
      </c>
      <c r="C166" s="224" t="s">
        <v>1573</v>
      </c>
      <c r="D166" s="108"/>
    </row>
    <row r="167" spans="1:4">
      <c r="A167" s="167">
        <v>30</v>
      </c>
      <c r="B167" s="225" t="s">
        <v>1057</v>
      </c>
      <c r="C167" s="224" t="s">
        <v>1574</v>
      </c>
      <c r="D167" s="108"/>
    </row>
    <row r="168" spans="1:4">
      <c r="A168" s="167"/>
      <c r="B168" s="225" t="s">
        <v>1575</v>
      </c>
      <c r="C168" s="208" t="s">
        <v>1576</v>
      </c>
      <c r="D168" s="108"/>
    </row>
    <row r="169" spans="1:4">
      <c r="A169" s="167"/>
      <c r="B169" s="226"/>
      <c r="C169" s="227"/>
      <c r="D169" s="108"/>
    </row>
    <row r="170" spans="1:4">
      <c r="A170" s="167"/>
      <c r="B170" s="104"/>
      <c r="C170" s="228" t="s">
        <v>240</v>
      </c>
      <c r="D170" s="108"/>
    </row>
    <row r="171" spans="1:4">
      <c r="A171" s="218" t="s">
        <v>239</v>
      </c>
      <c r="B171" s="229" t="s">
        <v>241</v>
      </c>
      <c r="C171" s="230" t="s">
        <v>242</v>
      </c>
      <c r="D171" s="108"/>
    </row>
    <row r="172" spans="1:4">
      <c r="A172" s="167">
        <v>1</v>
      </c>
      <c r="B172" s="217"/>
      <c r="C172" s="231"/>
      <c r="D172" s="108"/>
    </row>
    <row r="173" spans="1:4">
      <c r="A173" s="167"/>
      <c r="B173" s="104" t="s">
        <v>243</v>
      </c>
      <c r="C173" s="232" t="s">
        <v>244</v>
      </c>
      <c r="D173" s="108"/>
    </row>
    <row r="174" spans="1:4">
      <c r="A174" s="233" t="e">
        <f>A16+#REF!+A166+A172-3</f>
        <v>#REF!</v>
      </c>
      <c r="B174" s="234"/>
      <c r="C174" s="235" t="s">
        <v>246</v>
      </c>
      <c r="D174" s="108"/>
    </row>
    <row r="175" spans="1:4">
      <c r="A175" s="104" t="s">
        <v>42</v>
      </c>
      <c r="B175" s="236"/>
      <c r="C175" s="237" t="s">
        <v>247</v>
      </c>
      <c r="D175" s="108"/>
    </row>
    <row r="176" spans="1:4">
      <c r="A176" s="238">
        <v>1</v>
      </c>
      <c r="B176" s="239" t="s">
        <v>250</v>
      </c>
      <c r="C176" s="224" t="s">
        <v>497</v>
      </c>
      <c r="D176" s="108"/>
    </row>
    <row r="177" spans="1:4">
      <c r="A177" s="238">
        <v>2</v>
      </c>
      <c r="B177" s="239" t="s">
        <v>251</v>
      </c>
      <c r="C177" s="224" t="s">
        <v>874</v>
      </c>
      <c r="D177" s="108"/>
    </row>
    <row r="178" spans="1:4">
      <c r="A178" s="238">
        <v>3</v>
      </c>
      <c r="B178" s="239" t="s">
        <v>253</v>
      </c>
      <c r="C178" s="224" t="s">
        <v>849</v>
      </c>
      <c r="D178" s="108"/>
    </row>
    <row r="179" spans="1:4">
      <c r="A179" s="238">
        <v>4</v>
      </c>
      <c r="B179" s="239" t="s">
        <v>255</v>
      </c>
      <c r="C179" s="224" t="s">
        <v>852</v>
      </c>
      <c r="D179" s="108"/>
    </row>
    <row r="180" spans="1:4">
      <c r="A180" s="238">
        <v>5</v>
      </c>
      <c r="B180" s="239" t="s">
        <v>440</v>
      </c>
      <c r="C180" s="224" t="s">
        <v>551</v>
      </c>
      <c r="D180" s="108"/>
    </row>
    <row r="181" spans="1:4">
      <c r="A181" s="238">
        <v>6</v>
      </c>
      <c r="B181" s="239" t="s">
        <v>454</v>
      </c>
      <c r="C181" s="224" t="s">
        <v>1058</v>
      </c>
      <c r="D181" s="109"/>
    </row>
    <row r="182" spans="1:4">
      <c r="A182" s="238">
        <v>7</v>
      </c>
      <c r="B182" s="239" t="s">
        <v>257</v>
      </c>
      <c r="C182" s="224" t="s">
        <v>863</v>
      </c>
      <c r="D182" s="240"/>
    </row>
    <row r="183" spans="1:4">
      <c r="A183" s="238">
        <v>8</v>
      </c>
      <c r="B183" s="239" t="s">
        <v>259</v>
      </c>
      <c r="C183" s="224" t="s">
        <v>867</v>
      </c>
      <c r="D183" s="240"/>
    </row>
    <row r="184" spans="1:4">
      <c r="A184" s="238">
        <v>9</v>
      </c>
      <c r="B184" s="239" t="s">
        <v>261</v>
      </c>
      <c r="C184" s="224" t="s">
        <v>536</v>
      </c>
      <c r="D184" s="240"/>
    </row>
    <row r="185" spans="1:4">
      <c r="A185" s="238">
        <v>10</v>
      </c>
      <c r="B185" s="239" t="s">
        <v>263</v>
      </c>
      <c r="C185" s="224" t="s">
        <v>550</v>
      </c>
      <c r="D185" s="240"/>
    </row>
    <row r="186" spans="1:4">
      <c r="A186" s="238">
        <v>11</v>
      </c>
      <c r="B186" s="239" t="s">
        <v>485</v>
      </c>
      <c r="C186" s="224" t="s">
        <v>486</v>
      </c>
      <c r="D186" s="240"/>
    </row>
    <row r="187" spans="1:4">
      <c r="A187" s="238">
        <v>12</v>
      </c>
      <c r="B187" s="239" t="s">
        <v>1059</v>
      </c>
      <c r="C187" s="224" t="s">
        <v>1060</v>
      </c>
      <c r="D187" s="240"/>
    </row>
    <row r="188" spans="1:4">
      <c r="A188" s="241">
        <v>13</v>
      </c>
      <c r="B188" s="239" t="s">
        <v>542</v>
      </c>
      <c r="C188" s="224" t="s">
        <v>1061</v>
      </c>
      <c r="D188" s="240"/>
    </row>
    <row r="189" spans="1:4">
      <c r="A189" s="241">
        <v>14</v>
      </c>
      <c r="B189" s="239" t="s">
        <v>543</v>
      </c>
      <c r="C189" s="224" t="s">
        <v>1062</v>
      </c>
      <c r="D189" s="240"/>
    </row>
    <row r="190" spans="1:4">
      <c r="A190" s="241"/>
      <c r="B190" s="242" t="s">
        <v>1577</v>
      </c>
      <c r="C190" s="114" t="s">
        <v>1578</v>
      </c>
      <c r="D190" s="109"/>
    </row>
    <row r="191" spans="1:4">
      <c r="A191" s="241"/>
      <c r="B191" s="242" t="s">
        <v>1579</v>
      </c>
      <c r="C191" s="114" t="s">
        <v>1580</v>
      </c>
      <c r="D191" s="109"/>
    </row>
    <row r="192" spans="1:4" ht="14.25">
      <c r="A192" s="241"/>
      <c r="B192" s="243"/>
      <c r="C192" s="244"/>
      <c r="D192" s="245">
        <v>815</v>
      </c>
    </row>
    <row r="193" spans="1:4" ht="14.25">
      <c r="A193" s="241"/>
      <c r="B193" s="243"/>
      <c r="C193" s="244"/>
      <c r="D193" s="245"/>
    </row>
    <row r="194" spans="1:4" ht="14.25">
      <c r="A194" s="241"/>
      <c r="B194" s="243"/>
      <c r="C194" s="244"/>
      <c r="D194" s="245"/>
    </row>
    <row r="195" spans="1:4" ht="14.25">
      <c r="A195" s="241"/>
      <c r="B195" s="243"/>
      <c r="C195" s="244"/>
      <c r="D195" s="245"/>
    </row>
    <row r="196" spans="1:4" ht="14.25">
      <c r="A196" s="241"/>
      <c r="B196" s="243"/>
      <c r="C196" s="244"/>
      <c r="D196" s="245"/>
    </row>
    <row r="197" spans="1:4" ht="14.25">
      <c r="A197" s="241"/>
      <c r="B197" s="243"/>
      <c r="C197" s="244"/>
      <c r="D197" s="245"/>
    </row>
    <row r="198" spans="1:4" ht="14.25">
      <c r="A198" s="246" t="s">
        <v>43</v>
      </c>
      <c r="B198" s="236"/>
      <c r="C198" s="237" t="s">
        <v>265</v>
      </c>
      <c r="D198" s="245"/>
    </row>
    <row r="199" spans="1:4" ht="14.25">
      <c r="A199" s="247">
        <v>1</v>
      </c>
      <c r="B199" s="162" t="s">
        <v>1063</v>
      </c>
      <c r="C199" s="224" t="s">
        <v>488</v>
      </c>
      <c r="D199" s="245"/>
    </row>
    <row r="200" spans="1:4" ht="14.25">
      <c r="A200" s="247">
        <v>2</v>
      </c>
      <c r="B200" s="162" t="s">
        <v>266</v>
      </c>
      <c r="C200" s="224" t="s">
        <v>267</v>
      </c>
      <c r="D200" s="245"/>
    </row>
    <row r="201" spans="1:4" ht="14.25">
      <c r="A201" s="247">
        <v>3</v>
      </c>
      <c r="B201" s="162" t="s">
        <v>268</v>
      </c>
      <c r="C201" s="224" t="s">
        <v>269</v>
      </c>
      <c r="D201" s="245">
        <v>815</v>
      </c>
    </row>
    <row r="202" spans="1:4" ht="14.25">
      <c r="A202" s="247">
        <v>4</v>
      </c>
      <c r="B202" s="162" t="s">
        <v>448</v>
      </c>
      <c r="C202" s="224" t="s">
        <v>449</v>
      </c>
      <c r="D202" s="245">
        <v>789.78599999999994</v>
      </c>
    </row>
    <row r="203" spans="1:4" ht="14.25">
      <c r="A203" s="247">
        <v>5</v>
      </c>
      <c r="B203" s="162" t="s">
        <v>271</v>
      </c>
      <c r="C203" s="224" t="s">
        <v>272</v>
      </c>
      <c r="D203" s="245">
        <v>789.78599999999994</v>
      </c>
    </row>
    <row r="204" spans="1:4">
      <c r="A204" s="247">
        <v>6</v>
      </c>
      <c r="B204" s="162" t="s">
        <v>273</v>
      </c>
      <c r="C204" s="224" t="s">
        <v>274</v>
      </c>
      <c r="D204" s="39"/>
    </row>
    <row r="205" spans="1:4">
      <c r="A205" s="247">
        <v>7</v>
      </c>
      <c r="B205" s="162" t="s">
        <v>275</v>
      </c>
      <c r="C205" s="224" t="s">
        <v>276</v>
      </c>
      <c r="D205" s="39"/>
    </row>
    <row r="206" spans="1:4" ht="14.25">
      <c r="A206" s="247">
        <v>8</v>
      </c>
      <c r="B206" s="162" t="s">
        <v>277</v>
      </c>
      <c r="C206" s="224" t="s">
        <v>278</v>
      </c>
      <c r="D206" s="248">
        <v>1734</v>
      </c>
    </row>
    <row r="207" spans="1:4" ht="14.25">
      <c r="A207" s="247">
        <v>9</v>
      </c>
      <c r="B207" s="162" t="s">
        <v>279</v>
      </c>
      <c r="C207" s="224" t="s">
        <v>280</v>
      </c>
      <c r="D207" s="248">
        <v>1734</v>
      </c>
    </row>
    <row r="208" spans="1:4">
      <c r="A208" s="247">
        <v>10</v>
      </c>
      <c r="B208" s="162" t="s">
        <v>281</v>
      </c>
      <c r="C208" s="224" t="s">
        <v>282</v>
      </c>
      <c r="D208" s="249"/>
    </row>
    <row r="209" spans="1:4">
      <c r="A209" s="247">
        <v>11</v>
      </c>
      <c r="B209" s="162" t="s">
        <v>283</v>
      </c>
      <c r="C209" s="224" t="s">
        <v>284</v>
      </c>
      <c r="D209" s="249"/>
    </row>
    <row r="210" spans="1:4">
      <c r="A210" s="247">
        <v>12</v>
      </c>
      <c r="B210" s="162" t="s">
        <v>285</v>
      </c>
      <c r="C210" s="224" t="s">
        <v>286</v>
      </c>
      <c r="D210" s="250"/>
    </row>
    <row r="211" spans="1:4">
      <c r="A211" s="247">
        <v>13</v>
      </c>
      <c r="B211" s="162" t="s">
        <v>288</v>
      </c>
      <c r="C211" s="224" t="s">
        <v>289</v>
      </c>
      <c r="D211" s="109"/>
    </row>
    <row r="212" spans="1:4">
      <c r="A212" s="247">
        <v>14</v>
      </c>
      <c r="B212" s="162" t="s">
        <v>290</v>
      </c>
      <c r="C212" s="224" t="s">
        <v>291</v>
      </c>
      <c r="D212" s="240">
        <v>0</v>
      </c>
    </row>
    <row r="213" spans="1:4">
      <c r="A213" s="247">
        <v>15</v>
      </c>
      <c r="B213" s="162" t="s">
        <v>450</v>
      </c>
      <c r="C213" s="224" t="s">
        <v>451</v>
      </c>
      <c r="D213" s="240">
        <v>0</v>
      </c>
    </row>
    <row r="214" spans="1:4">
      <c r="A214" s="247">
        <v>16</v>
      </c>
      <c r="B214" s="162" t="s">
        <v>452</v>
      </c>
      <c r="C214" s="224" t="s">
        <v>453</v>
      </c>
      <c r="D214" s="109"/>
    </row>
    <row r="215" spans="1:4">
      <c r="A215" s="247">
        <v>17</v>
      </c>
      <c r="B215" s="162" t="s">
        <v>292</v>
      </c>
      <c r="C215" s="224" t="s">
        <v>293</v>
      </c>
      <c r="D215" s="109"/>
    </row>
    <row r="216" spans="1:4">
      <c r="A216" s="247">
        <v>18</v>
      </c>
      <c r="B216" s="162" t="s">
        <v>294</v>
      </c>
      <c r="C216" s="224" t="s">
        <v>295</v>
      </c>
      <c r="D216" s="240"/>
    </row>
    <row r="217" spans="1:4">
      <c r="A217" s="247"/>
      <c r="B217" s="242" t="s">
        <v>1581</v>
      </c>
      <c r="C217" s="251" t="s">
        <v>1582</v>
      </c>
      <c r="D217" s="109"/>
    </row>
    <row r="218" spans="1:4">
      <c r="A218" s="247"/>
      <c r="B218" s="242" t="s">
        <v>1583</v>
      </c>
      <c r="C218" s="251" t="s">
        <v>1584</v>
      </c>
      <c r="D218" s="109"/>
    </row>
    <row r="219" spans="1:4">
      <c r="A219" s="247"/>
      <c r="B219" s="252"/>
      <c r="C219" s="253"/>
      <c r="D219" s="240"/>
    </row>
    <row r="220" spans="1:4">
      <c r="A220" s="247"/>
      <c r="B220" s="252"/>
      <c r="C220" s="253"/>
      <c r="D220" s="240"/>
    </row>
    <row r="221" spans="1:4">
      <c r="A221" s="247"/>
      <c r="B221" s="252"/>
      <c r="C221" s="253"/>
      <c r="D221" s="240"/>
    </row>
    <row r="222" spans="1:4">
      <c r="A222" s="246" t="s">
        <v>44</v>
      </c>
      <c r="B222" s="236"/>
      <c r="C222" s="237" t="s">
        <v>296</v>
      </c>
      <c r="D222" s="240"/>
    </row>
    <row r="223" spans="1:4">
      <c r="A223" s="167">
        <v>1</v>
      </c>
      <c r="B223" s="162" t="s">
        <v>297</v>
      </c>
      <c r="C223" s="224" t="s">
        <v>781</v>
      </c>
      <c r="D223" s="240"/>
    </row>
    <row r="224" spans="1:4">
      <c r="A224" s="167">
        <v>2</v>
      </c>
      <c r="B224" s="162" t="s">
        <v>299</v>
      </c>
      <c r="C224" s="224" t="s">
        <v>1064</v>
      </c>
      <c r="D224" s="240"/>
    </row>
    <row r="225" spans="1:4">
      <c r="A225" s="167">
        <v>3</v>
      </c>
      <c r="B225" s="162" t="s">
        <v>301</v>
      </c>
      <c r="C225" s="224" t="s">
        <v>552</v>
      </c>
      <c r="D225" s="240"/>
    </row>
    <row r="226" spans="1:4">
      <c r="A226" s="167">
        <v>4</v>
      </c>
      <c r="B226" s="162" t="s">
        <v>303</v>
      </c>
      <c r="C226" s="224" t="s">
        <v>553</v>
      </c>
      <c r="D226" s="109"/>
    </row>
    <row r="227" spans="1:4">
      <c r="A227" s="167">
        <v>5</v>
      </c>
      <c r="B227" s="254" t="s">
        <v>305</v>
      </c>
      <c r="C227" s="255" t="s">
        <v>1585</v>
      </c>
      <c r="D227" s="109"/>
    </row>
    <row r="228" spans="1:4">
      <c r="A228" s="167">
        <v>6</v>
      </c>
      <c r="B228" s="162" t="s">
        <v>307</v>
      </c>
      <c r="C228" s="224" t="s">
        <v>1065</v>
      </c>
      <c r="D228" s="240"/>
    </row>
    <row r="229" spans="1:4">
      <c r="A229" s="167">
        <v>7</v>
      </c>
      <c r="B229" s="162" t="s">
        <v>309</v>
      </c>
      <c r="C229" s="224" t="s">
        <v>809</v>
      </c>
      <c r="D229" s="240"/>
    </row>
    <row r="230" spans="1:4">
      <c r="B230" s="242" t="s">
        <v>1586</v>
      </c>
      <c r="C230" s="251" t="s">
        <v>1587</v>
      </c>
      <c r="D230" s="240"/>
    </row>
    <row r="231" spans="1:4">
      <c r="B231" s="242" t="s">
        <v>1588</v>
      </c>
      <c r="C231" s="251" t="s">
        <v>1589</v>
      </c>
      <c r="D231" s="240"/>
    </row>
    <row r="232" spans="1:4">
      <c r="B232" s="252"/>
      <c r="C232" s="253"/>
      <c r="D232" s="240"/>
    </row>
    <row r="233" spans="1:4" ht="15.75" thickBot="1">
      <c r="A233" s="167"/>
      <c r="B233" s="239"/>
      <c r="C233" s="105" t="s">
        <v>311</v>
      </c>
      <c r="D233" s="110"/>
    </row>
    <row r="234" spans="1:4" ht="15">
      <c r="A234" s="257">
        <f>A189+A216+A229</f>
        <v>39</v>
      </c>
      <c r="B234" s="162"/>
      <c r="C234" s="151" t="s">
        <v>312</v>
      </c>
      <c r="D234" s="110"/>
    </row>
    <row r="235" spans="1:4" ht="15">
      <c r="A235" s="258" t="s">
        <v>45</v>
      </c>
      <c r="B235" s="162" t="s">
        <v>315</v>
      </c>
      <c r="C235" s="224" t="s">
        <v>316</v>
      </c>
      <c r="D235" s="110"/>
    </row>
    <row r="236" spans="1:4">
      <c r="A236" s="167">
        <v>1</v>
      </c>
      <c r="B236" s="162" t="s">
        <v>317</v>
      </c>
      <c r="C236" s="224" t="s">
        <v>318</v>
      </c>
      <c r="D236" s="240"/>
    </row>
    <row r="237" spans="1:4">
      <c r="A237" s="167">
        <v>2</v>
      </c>
      <c r="B237" s="162" t="s">
        <v>319</v>
      </c>
      <c r="C237" s="224" t="s">
        <v>501</v>
      </c>
      <c r="D237" s="240"/>
    </row>
    <row r="238" spans="1:4">
      <c r="A238" s="167">
        <v>3</v>
      </c>
      <c r="B238" s="162" t="s">
        <v>321</v>
      </c>
      <c r="C238" s="224" t="s">
        <v>502</v>
      </c>
      <c r="D238" s="240"/>
    </row>
    <row r="239" spans="1:4" ht="13.5" thickBot="1">
      <c r="A239" s="167">
        <v>4</v>
      </c>
      <c r="B239" s="162"/>
      <c r="C239" s="105" t="s">
        <v>323</v>
      </c>
      <c r="D239" s="240"/>
    </row>
    <row r="240" spans="1:4">
      <c r="A240" s="167"/>
      <c r="B240" s="162"/>
      <c r="C240" s="259" t="s">
        <v>1066</v>
      </c>
      <c r="D240" s="240"/>
    </row>
    <row r="241" spans="1:4">
      <c r="A241" s="258" t="s">
        <v>324</v>
      </c>
      <c r="B241" s="162" t="s">
        <v>576</v>
      </c>
      <c r="C241" s="224" t="s">
        <v>489</v>
      </c>
      <c r="D241" s="240"/>
    </row>
    <row r="242" spans="1:4">
      <c r="A242" s="167">
        <v>1</v>
      </c>
      <c r="B242" s="162" t="s">
        <v>577</v>
      </c>
      <c r="C242" s="224" t="s">
        <v>499</v>
      </c>
      <c r="D242" s="240"/>
    </row>
    <row r="243" spans="1:4" ht="15">
      <c r="A243" s="167"/>
      <c r="B243" s="162" t="s">
        <v>1101</v>
      </c>
      <c r="C243" s="260" t="s">
        <v>1102</v>
      </c>
      <c r="D243" s="110"/>
    </row>
    <row r="244" spans="1:4">
      <c r="A244" s="167"/>
      <c r="B244" s="162" t="s">
        <v>1103</v>
      </c>
      <c r="C244" s="260" t="s">
        <v>1104</v>
      </c>
      <c r="D244" s="261"/>
    </row>
    <row r="245" spans="1:4">
      <c r="A245" s="167">
        <v>2</v>
      </c>
      <c r="B245" s="162"/>
      <c r="C245" s="259" t="s">
        <v>1067</v>
      </c>
      <c r="D245" s="111"/>
    </row>
    <row r="246" spans="1:4" ht="13.5" thickBot="1">
      <c r="A246" s="167"/>
      <c r="B246" s="162"/>
      <c r="C246" s="105" t="s">
        <v>1069</v>
      </c>
      <c r="D246" s="240"/>
    </row>
    <row r="247" spans="1:4">
      <c r="A247" s="167" t="s">
        <v>1068</v>
      </c>
      <c r="B247" s="162" t="s">
        <v>326</v>
      </c>
      <c r="C247" s="224" t="s">
        <v>491</v>
      </c>
      <c r="D247" s="240"/>
    </row>
    <row r="248" spans="1:4">
      <c r="A248" s="167">
        <v>1</v>
      </c>
      <c r="B248" s="162" t="s">
        <v>327</v>
      </c>
      <c r="C248" s="224" t="s">
        <v>328</v>
      </c>
      <c r="D248" s="240"/>
    </row>
    <row r="249" spans="1:4" ht="15.75" thickBot="1">
      <c r="A249" s="167">
        <v>2</v>
      </c>
      <c r="B249" s="162"/>
      <c r="C249" s="105" t="s">
        <v>329</v>
      </c>
      <c r="D249" s="110"/>
    </row>
    <row r="250" spans="1:4">
      <c r="A250" s="167"/>
      <c r="B250" s="162"/>
      <c r="C250" s="151" t="s">
        <v>1070</v>
      </c>
      <c r="D250" s="112"/>
    </row>
    <row r="251" spans="1:4">
      <c r="A251" s="258" t="s">
        <v>330</v>
      </c>
      <c r="B251" s="162" t="s">
        <v>1071</v>
      </c>
      <c r="C251" s="224" t="s">
        <v>1072</v>
      </c>
      <c r="D251" s="111"/>
    </row>
    <row r="252" spans="1:4" ht="13.5" thickBot="1">
      <c r="A252" s="167">
        <v>1</v>
      </c>
      <c r="B252" s="162"/>
      <c r="C252" s="105" t="s">
        <v>1073</v>
      </c>
      <c r="D252" s="240"/>
    </row>
    <row r="253" spans="1:4">
      <c r="A253" s="167"/>
      <c r="B253" s="162"/>
      <c r="C253" s="151" t="s">
        <v>331</v>
      </c>
      <c r="D253" s="240"/>
    </row>
    <row r="254" spans="1:4">
      <c r="A254" s="258" t="s">
        <v>339</v>
      </c>
      <c r="B254" s="162" t="s">
        <v>335</v>
      </c>
      <c r="C254" s="224" t="s">
        <v>936</v>
      </c>
      <c r="D254" s="240"/>
    </row>
    <row r="255" spans="1:4">
      <c r="A255" s="167">
        <v>1</v>
      </c>
      <c r="B255" s="162" t="s">
        <v>1074</v>
      </c>
      <c r="C255" s="224" t="s">
        <v>939</v>
      </c>
      <c r="D255" s="240"/>
    </row>
    <row r="256" spans="1:4" ht="13.5" thickBot="1">
      <c r="A256" s="167">
        <v>2</v>
      </c>
      <c r="B256" s="162"/>
      <c r="C256" s="105" t="s">
        <v>338</v>
      </c>
      <c r="D256" s="240"/>
    </row>
    <row r="257" spans="1:4">
      <c r="A257" s="258" t="s">
        <v>1075</v>
      </c>
      <c r="B257" s="162"/>
      <c r="C257" s="151" t="s">
        <v>340</v>
      </c>
      <c r="D257" s="240"/>
    </row>
    <row r="258" spans="1:4">
      <c r="A258" s="167">
        <v>1</v>
      </c>
      <c r="B258" s="162" t="s">
        <v>341</v>
      </c>
      <c r="C258" s="224" t="s">
        <v>456</v>
      </c>
      <c r="D258" s="240"/>
    </row>
    <row r="259" spans="1:4">
      <c r="A259" s="167">
        <v>2</v>
      </c>
      <c r="B259" s="162" t="s">
        <v>343</v>
      </c>
      <c r="C259" s="224" t="s">
        <v>342</v>
      </c>
      <c r="D259" s="240"/>
    </row>
    <row r="260" spans="1:4">
      <c r="A260" s="167">
        <v>3</v>
      </c>
      <c r="B260" s="162" t="s">
        <v>344</v>
      </c>
      <c r="C260" s="224" t="s">
        <v>1590</v>
      </c>
      <c r="D260" s="240"/>
    </row>
    <row r="261" spans="1:4">
      <c r="A261" s="167">
        <v>4</v>
      </c>
      <c r="B261" s="162" t="s">
        <v>346</v>
      </c>
      <c r="C261" s="224" t="s">
        <v>347</v>
      </c>
      <c r="D261" s="240"/>
    </row>
    <row r="262" spans="1:4">
      <c r="A262" s="167">
        <v>5</v>
      </c>
      <c r="B262" s="162" t="s">
        <v>348</v>
      </c>
      <c r="C262" s="224" t="s">
        <v>349</v>
      </c>
      <c r="D262" s="240"/>
    </row>
    <row r="263" spans="1:4" ht="15">
      <c r="A263" s="167">
        <v>6</v>
      </c>
      <c r="B263" s="162" t="s">
        <v>350</v>
      </c>
      <c r="C263" s="43" t="s">
        <v>594</v>
      </c>
      <c r="D263" s="240"/>
    </row>
    <row r="264" spans="1:4">
      <c r="A264" s="167">
        <v>7</v>
      </c>
      <c r="B264" s="162" t="s">
        <v>352</v>
      </c>
      <c r="C264" s="224" t="s">
        <v>353</v>
      </c>
      <c r="D264" s="262"/>
    </row>
    <row r="265" spans="1:4">
      <c r="A265" s="167">
        <v>8</v>
      </c>
      <c r="B265" s="162" t="s">
        <v>354</v>
      </c>
      <c r="C265" s="224" t="s">
        <v>355</v>
      </c>
      <c r="D265" s="240"/>
    </row>
    <row r="266" spans="1:4">
      <c r="A266" s="167">
        <v>9</v>
      </c>
      <c r="B266" s="162" t="s">
        <v>356</v>
      </c>
      <c r="C266" s="224" t="s">
        <v>357</v>
      </c>
      <c r="D266" s="240"/>
    </row>
    <row r="267" spans="1:4">
      <c r="A267" s="167">
        <v>10</v>
      </c>
      <c r="B267" s="162" t="s">
        <v>358</v>
      </c>
      <c r="C267" s="224" t="s">
        <v>359</v>
      </c>
      <c r="D267" s="240"/>
    </row>
    <row r="268" spans="1:4">
      <c r="A268" s="167">
        <v>11</v>
      </c>
      <c r="B268" s="162" t="s">
        <v>360</v>
      </c>
      <c r="C268" s="224" t="s">
        <v>361</v>
      </c>
      <c r="D268" s="240"/>
    </row>
    <row r="269" spans="1:4">
      <c r="A269" s="167">
        <v>12</v>
      </c>
      <c r="B269" s="162" t="s">
        <v>362</v>
      </c>
      <c r="C269" s="224" t="s">
        <v>363</v>
      </c>
      <c r="D269" s="240"/>
    </row>
    <row r="270" spans="1:4">
      <c r="A270" s="167">
        <v>13</v>
      </c>
      <c r="B270" s="162" t="s">
        <v>364</v>
      </c>
      <c r="C270" s="224" t="s">
        <v>365</v>
      </c>
      <c r="D270" s="240"/>
    </row>
    <row r="271" spans="1:4" ht="15">
      <c r="A271" s="167">
        <v>14</v>
      </c>
      <c r="B271" s="263" t="s">
        <v>366</v>
      </c>
      <c r="C271" s="43" t="s">
        <v>1004</v>
      </c>
      <c r="D271" s="240"/>
    </row>
    <row r="272" spans="1:4">
      <c r="A272" s="167">
        <v>15</v>
      </c>
      <c r="B272" s="263" t="s">
        <v>367</v>
      </c>
      <c r="C272" s="264" t="s">
        <v>368</v>
      </c>
      <c r="D272" s="240"/>
    </row>
    <row r="273" spans="1:4">
      <c r="A273" s="167">
        <v>16</v>
      </c>
      <c r="B273" s="162" t="s">
        <v>465</v>
      </c>
      <c r="C273" s="106" t="s">
        <v>464</v>
      </c>
      <c r="D273" s="240"/>
    </row>
    <row r="274" spans="1:4">
      <c r="A274" s="167">
        <v>17</v>
      </c>
      <c r="B274" s="162" t="s">
        <v>370</v>
      </c>
      <c r="C274" s="224" t="s">
        <v>371</v>
      </c>
      <c r="D274" s="240"/>
    </row>
    <row r="275" spans="1:4">
      <c r="A275" s="167">
        <v>18</v>
      </c>
      <c r="B275" s="162" t="s">
        <v>372</v>
      </c>
      <c r="C275" s="224" t="s">
        <v>373</v>
      </c>
      <c r="D275" s="240"/>
    </row>
    <row r="276" spans="1:4">
      <c r="A276" s="167">
        <v>19</v>
      </c>
      <c r="B276" s="162" t="s">
        <v>374</v>
      </c>
      <c r="C276" s="224" t="s">
        <v>375</v>
      </c>
      <c r="D276" s="240"/>
    </row>
    <row r="277" spans="1:4" ht="15">
      <c r="A277" s="167">
        <v>20</v>
      </c>
      <c r="B277" s="162" t="s">
        <v>376</v>
      </c>
      <c r="C277" s="43" t="s">
        <v>1018</v>
      </c>
      <c r="D277" s="111"/>
    </row>
    <row r="278" spans="1:4">
      <c r="A278" s="167">
        <v>21</v>
      </c>
      <c r="B278" s="162" t="s">
        <v>378</v>
      </c>
      <c r="C278" s="107" t="s">
        <v>459</v>
      </c>
      <c r="D278" s="111"/>
    </row>
    <row r="279" spans="1:4">
      <c r="A279" s="167">
        <v>22</v>
      </c>
      <c r="B279" s="162" t="s">
        <v>457</v>
      </c>
      <c r="C279" s="106" t="s">
        <v>458</v>
      </c>
      <c r="D279" s="240"/>
    </row>
    <row r="280" spans="1:4">
      <c r="A280" s="167">
        <v>23</v>
      </c>
      <c r="B280" s="162" t="s">
        <v>379</v>
      </c>
      <c r="C280" s="224" t="s">
        <v>380</v>
      </c>
      <c r="D280" s="240"/>
    </row>
    <row r="281" spans="1:4">
      <c r="A281" s="167">
        <v>24</v>
      </c>
      <c r="B281" s="162" t="s">
        <v>381</v>
      </c>
      <c r="C281" s="224" t="s">
        <v>382</v>
      </c>
      <c r="D281" s="240"/>
    </row>
    <row r="282" spans="1:4">
      <c r="A282" s="167">
        <v>25</v>
      </c>
      <c r="B282" s="162" t="s">
        <v>383</v>
      </c>
      <c r="C282" s="224" t="s">
        <v>384</v>
      </c>
      <c r="D282" s="240"/>
    </row>
    <row r="283" spans="1:4">
      <c r="A283" s="167">
        <v>26</v>
      </c>
      <c r="B283" s="162" t="s">
        <v>385</v>
      </c>
      <c r="C283" s="224" t="s">
        <v>386</v>
      </c>
      <c r="D283" s="265"/>
    </row>
    <row r="284" spans="1:4">
      <c r="A284" s="167">
        <v>27</v>
      </c>
      <c r="B284" s="162" t="s">
        <v>387</v>
      </c>
      <c r="C284" s="224" t="s">
        <v>388</v>
      </c>
      <c r="D284" s="265"/>
    </row>
    <row r="285" spans="1:4">
      <c r="A285" s="167">
        <v>28</v>
      </c>
      <c r="B285" s="162" t="s">
        <v>460</v>
      </c>
      <c r="C285" s="224" t="s">
        <v>492</v>
      </c>
      <c r="D285" s="111"/>
    </row>
    <row r="286" spans="1:4">
      <c r="A286" s="167">
        <v>29</v>
      </c>
      <c r="B286" s="162" t="s">
        <v>392</v>
      </c>
      <c r="C286" s="224" t="s">
        <v>393</v>
      </c>
      <c r="D286" s="111"/>
    </row>
    <row r="287" spans="1:4">
      <c r="A287" s="167">
        <v>30</v>
      </c>
      <c r="B287" s="162" t="s">
        <v>394</v>
      </c>
      <c r="C287" s="224" t="s">
        <v>395</v>
      </c>
      <c r="D287" s="111"/>
    </row>
    <row r="288" spans="1:4">
      <c r="A288" s="167">
        <v>31</v>
      </c>
      <c r="B288" s="162" t="s">
        <v>396</v>
      </c>
      <c r="C288" s="224" t="s">
        <v>397</v>
      </c>
      <c r="D288" s="265"/>
    </row>
    <row r="289" spans="1:4">
      <c r="A289" s="167">
        <v>32</v>
      </c>
      <c r="B289" s="162" t="s">
        <v>398</v>
      </c>
      <c r="C289" s="224" t="s">
        <v>399</v>
      </c>
      <c r="D289" s="111"/>
    </row>
    <row r="290" spans="1:4">
      <c r="A290" s="167">
        <v>33</v>
      </c>
      <c r="B290" s="266" t="s">
        <v>596</v>
      </c>
      <c r="C290" s="224" t="s">
        <v>597</v>
      </c>
      <c r="D290" s="267"/>
    </row>
    <row r="291" spans="1:4">
      <c r="A291" s="167">
        <v>34</v>
      </c>
      <c r="B291" s="162" t="s">
        <v>1076</v>
      </c>
      <c r="C291" s="224" t="s">
        <v>490</v>
      </c>
      <c r="D291" s="268"/>
    </row>
    <row r="292" spans="1:4">
      <c r="A292" s="167">
        <v>35</v>
      </c>
      <c r="B292" s="225" t="s">
        <v>1077</v>
      </c>
      <c r="C292" s="269" t="s">
        <v>1078</v>
      </c>
    </row>
    <row r="293" spans="1:4">
      <c r="A293" s="167">
        <v>36</v>
      </c>
      <c r="B293" s="162" t="s">
        <v>400</v>
      </c>
      <c r="C293" s="224" t="s">
        <v>401</v>
      </c>
      <c r="D293" s="109"/>
    </row>
    <row r="294" spans="1:4">
      <c r="A294" s="167">
        <v>37</v>
      </c>
      <c r="B294" s="162" t="s">
        <v>402</v>
      </c>
      <c r="C294" s="224" t="s">
        <v>403</v>
      </c>
      <c r="D294" s="109"/>
    </row>
    <row r="295" spans="1:4">
      <c r="A295" s="167">
        <v>38</v>
      </c>
      <c r="B295" s="162" t="s">
        <v>404</v>
      </c>
      <c r="C295" s="224" t="s">
        <v>405</v>
      </c>
    </row>
    <row r="296" spans="1:4">
      <c r="A296" s="167">
        <v>39</v>
      </c>
      <c r="B296" s="162" t="s">
        <v>406</v>
      </c>
      <c r="C296" s="224" t="s">
        <v>407</v>
      </c>
    </row>
    <row r="297" spans="1:4" ht="14.25">
      <c r="A297" s="167">
        <v>40</v>
      </c>
      <c r="B297" s="162" t="s">
        <v>408</v>
      </c>
      <c r="C297" s="224" t="s">
        <v>409</v>
      </c>
      <c r="D297" s="270">
        <v>393.9</v>
      </c>
    </row>
    <row r="298" spans="1:4" ht="14.25">
      <c r="A298" s="167">
        <v>41</v>
      </c>
      <c r="B298" s="162" t="s">
        <v>1079</v>
      </c>
      <c r="C298" s="224" t="s">
        <v>1080</v>
      </c>
      <c r="D298" s="270">
        <v>393.9</v>
      </c>
    </row>
    <row r="299" spans="1:4" ht="14.25">
      <c r="A299" s="167">
        <v>42</v>
      </c>
      <c r="B299" s="162" t="s">
        <v>1081</v>
      </c>
      <c r="C299" s="224" t="s">
        <v>1082</v>
      </c>
      <c r="D299" s="185">
        <f>185.529+28.2</f>
        <v>213.72899999999998</v>
      </c>
    </row>
    <row r="300" spans="1:4" ht="14.25">
      <c r="A300" s="167">
        <v>43</v>
      </c>
      <c r="B300" s="162" t="s">
        <v>410</v>
      </c>
      <c r="C300" s="224" t="s">
        <v>411</v>
      </c>
      <c r="D300" s="271">
        <v>285</v>
      </c>
    </row>
    <row r="301" spans="1:4" ht="14.25">
      <c r="A301" s="167">
        <v>44</v>
      </c>
      <c r="B301" s="162" t="s">
        <v>412</v>
      </c>
      <c r="C301" s="224" t="s">
        <v>413</v>
      </c>
      <c r="D301" s="271">
        <v>285</v>
      </c>
    </row>
    <row r="302" spans="1:4" ht="14.25">
      <c r="A302" s="167">
        <v>45</v>
      </c>
      <c r="B302" s="162" t="s">
        <v>414</v>
      </c>
      <c r="C302" s="224" t="s">
        <v>415</v>
      </c>
      <c r="D302" s="177">
        <f>166+72</f>
        <v>238</v>
      </c>
    </row>
    <row r="303" spans="1:4" ht="14.25">
      <c r="A303" s="167">
        <v>46</v>
      </c>
      <c r="B303" s="162" t="s">
        <v>416</v>
      </c>
      <c r="C303" s="224" t="s">
        <v>417</v>
      </c>
      <c r="D303" s="168">
        <v>263.94</v>
      </c>
    </row>
    <row r="304" spans="1:4" ht="14.25">
      <c r="A304" s="167">
        <v>47</v>
      </c>
      <c r="B304" s="162" t="s">
        <v>418</v>
      </c>
      <c r="C304" s="224" t="s">
        <v>419</v>
      </c>
      <c r="D304" s="185">
        <f>111.282+28.2</f>
        <v>139.482</v>
      </c>
    </row>
    <row r="305" spans="1:6">
      <c r="A305" s="167">
        <v>48</v>
      </c>
      <c r="B305" s="162" t="s">
        <v>461</v>
      </c>
      <c r="C305" s="106" t="s">
        <v>991</v>
      </c>
    </row>
    <row r="306" spans="1:6">
      <c r="A306" s="167">
        <v>49</v>
      </c>
      <c r="B306" s="162" t="s">
        <v>462</v>
      </c>
      <c r="C306" s="106" t="s">
        <v>995</v>
      </c>
    </row>
    <row r="307" spans="1:6">
      <c r="A307" s="167">
        <v>50</v>
      </c>
      <c r="B307" s="162" t="s">
        <v>422</v>
      </c>
      <c r="C307" s="224" t="s">
        <v>423</v>
      </c>
    </row>
    <row r="308" spans="1:6">
      <c r="A308" s="167">
        <v>51</v>
      </c>
      <c r="B308" s="162" t="s">
        <v>424</v>
      </c>
      <c r="C308" s="224" t="s">
        <v>425</v>
      </c>
    </row>
    <row r="309" spans="1:6">
      <c r="A309" s="167">
        <v>52</v>
      </c>
      <c r="B309" s="162" t="s">
        <v>426</v>
      </c>
      <c r="C309" s="224" t="s">
        <v>427</v>
      </c>
    </row>
    <row r="310" spans="1:6">
      <c r="A310" s="167">
        <v>53</v>
      </c>
      <c r="B310" s="162" t="s">
        <v>466</v>
      </c>
      <c r="C310" s="224" t="s">
        <v>1083</v>
      </c>
    </row>
    <row r="311" spans="1:6">
      <c r="A311" s="167">
        <v>54</v>
      </c>
      <c r="B311" s="225" t="s">
        <v>1084</v>
      </c>
      <c r="C311" s="272" t="s">
        <v>1043</v>
      </c>
    </row>
    <row r="312" spans="1:6">
      <c r="A312" s="167">
        <v>55</v>
      </c>
      <c r="B312" s="225" t="s">
        <v>1085</v>
      </c>
      <c r="C312" s="272" t="s">
        <v>1045</v>
      </c>
    </row>
    <row r="313" spans="1:6">
      <c r="A313" s="167">
        <v>56</v>
      </c>
      <c r="B313" s="162" t="s">
        <v>1086</v>
      </c>
      <c r="C313" s="106" t="s">
        <v>1087</v>
      </c>
    </row>
    <row r="314" spans="1:6">
      <c r="A314" s="167">
        <v>57</v>
      </c>
      <c r="B314" s="162" t="s">
        <v>1088</v>
      </c>
      <c r="C314" s="106" t="s">
        <v>1089</v>
      </c>
    </row>
    <row r="315" spans="1:6">
      <c r="A315" s="167">
        <v>58</v>
      </c>
      <c r="B315" s="162" t="s">
        <v>1090</v>
      </c>
      <c r="C315" s="106" t="s">
        <v>1091</v>
      </c>
    </row>
    <row r="316" spans="1:6">
      <c r="A316" s="167">
        <v>59</v>
      </c>
      <c r="B316" s="225" t="s">
        <v>1092</v>
      </c>
      <c r="C316" s="272" t="s">
        <v>572</v>
      </c>
    </row>
    <row r="317" spans="1:6">
      <c r="A317" s="167">
        <v>60</v>
      </c>
      <c r="B317" s="162" t="s">
        <v>545</v>
      </c>
      <c r="C317" s="106" t="s">
        <v>539</v>
      </c>
    </row>
    <row r="318" spans="1:6">
      <c r="A318" s="167">
        <v>61</v>
      </c>
      <c r="B318" s="205" t="s">
        <v>1591</v>
      </c>
      <c r="C318" s="205" t="s">
        <v>1592</v>
      </c>
    </row>
    <row r="319" spans="1:6">
      <c r="A319" s="167">
        <v>62</v>
      </c>
      <c r="B319" s="273" t="s">
        <v>1593</v>
      </c>
      <c r="C319" s="274" t="s">
        <v>1594</v>
      </c>
    </row>
    <row r="320" spans="1:6">
      <c r="B320" s="273" t="s">
        <v>1595</v>
      </c>
      <c r="C320" s="114" t="s">
        <v>1596</v>
      </c>
      <c r="F320" s="275" t="s">
        <v>615</v>
      </c>
    </row>
    <row r="321" spans="1:8">
      <c r="A321" s="241"/>
      <c r="B321" s="273" t="s">
        <v>1597</v>
      </c>
      <c r="C321" s="114" t="s">
        <v>1598</v>
      </c>
      <c r="F321" s="275" t="s">
        <v>618</v>
      </c>
      <c r="H321" s="39"/>
    </row>
    <row r="322" spans="1:8">
      <c r="B322" s="273" t="s">
        <v>1599</v>
      </c>
      <c r="C322" s="274" t="s">
        <v>1393</v>
      </c>
      <c r="F322" s="208" t="s">
        <v>1600</v>
      </c>
      <c r="H322" s="39"/>
    </row>
    <row r="323" spans="1:8">
      <c r="B323" s="273" t="s">
        <v>1601</v>
      </c>
      <c r="C323" s="114" t="s">
        <v>1602</v>
      </c>
      <c r="F323" s="208" t="s">
        <v>1005</v>
      </c>
      <c r="H323" s="39"/>
    </row>
    <row r="324" spans="1:8">
      <c r="B324" s="273" t="s">
        <v>1603</v>
      </c>
      <c r="C324" s="114" t="s">
        <v>1604</v>
      </c>
      <c r="F324" s="276" t="s">
        <v>1006</v>
      </c>
      <c r="H324" s="39"/>
    </row>
    <row r="325" spans="1:8">
      <c r="B325" s="273" t="s">
        <v>1605</v>
      </c>
      <c r="C325" s="114" t="s">
        <v>1606</v>
      </c>
      <c r="F325" s="277" t="s">
        <v>992</v>
      </c>
      <c r="H325" s="39"/>
    </row>
    <row r="326" spans="1:8">
      <c r="B326" s="273" t="s">
        <v>1607</v>
      </c>
      <c r="C326" s="114" t="s">
        <v>1608</v>
      </c>
      <c r="F326" s="276" t="s">
        <v>1609</v>
      </c>
      <c r="H326" s="39"/>
    </row>
    <row r="327" spans="1:8">
      <c r="B327" s="273" t="s">
        <v>1610</v>
      </c>
      <c r="C327" s="114" t="s">
        <v>1611</v>
      </c>
      <c r="F327" s="276" t="s">
        <v>1476</v>
      </c>
      <c r="H327" s="39"/>
    </row>
    <row r="328" spans="1:8">
      <c r="B328" s="273" t="s">
        <v>1612</v>
      </c>
      <c r="C328" s="114" t="s">
        <v>1613</v>
      </c>
      <c r="F328" s="275" t="s">
        <v>1614</v>
      </c>
      <c r="H328" s="39"/>
    </row>
    <row r="329" spans="1:8">
      <c r="B329" s="273" t="s">
        <v>1615</v>
      </c>
      <c r="C329" s="114" t="s">
        <v>1616</v>
      </c>
      <c r="F329" s="276" t="s">
        <v>1617</v>
      </c>
      <c r="H329" s="39"/>
    </row>
    <row r="330" spans="1:8">
      <c r="B330" s="273" t="s">
        <v>1618</v>
      </c>
      <c r="C330" s="114" t="s">
        <v>1619</v>
      </c>
    </row>
    <row r="331" spans="1:8">
      <c r="B331" s="273" t="s">
        <v>1620</v>
      </c>
      <c r="C331" s="114" t="s">
        <v>1621</v>
      </c>
    </row>
    <row r="332" spans="1:8">
      <c r="B332" s="278" t="s">
        <v>1622</v>
      </c>
      <c r="C332" s="114" t="s">
        <v>1623</v>
      </c>
    </row>
    <row r="333" spans="1:8">
      <c r="C333" s="39"/>
    </row>
    <row r="334" spans="1:8">
      <c r="C334" s="39"/>
    </row>
  </sheetData>
  <mergeCells count="46">
    <mergeCell ref="G135:G136"/>
    <mergeCell ref="J122:J123"/>
    <mergeCell ref="J125:J126"/>
    <mergeCell ref="J127:J128"/>
    <mergeCell ref="J129:J130"/>
    <mergeCell ref="J131:J132"/>
    <mergeCell ref="G133:G134"/>
    <mergeCell ref="G117:G118"/>
    <mergeCell ref="J118:J119"/>
    <mergeCell ref="G119:G120"/>
    <mergeCell ref="J120:J121"/>
    <mergeCell ref="J85:J86"/>
    <mergeCell ref="J92:J93"/>
    <mergeCell ref="J94:J95"/>
    <mergeCell ref="J96:J97"/>
    <mergeCell ref="J98:J99"/>
    <mergeCell ref="J101:J102"/>
    <mergeCell ref="J108:J109"/>
    <mergeCell ref="J110:J111"/>
    <mergeCell ref="J112:J113"/>
    <mergeCell ref="J114:J115"/>
    <mergeCell ref="J116:J117"/>
    <mergeCell ref="J83:J84"/>
    <mergeCell ref="J53:J54"/>
    <mergeCell ref="J55:J56"/>
    <mergeCell ref="J58:J59"/>
    <mergeCell ref="J61:J62"/>
    <mergeCell ref="J67:J68"/>
    <mergeCell ref="J69:J70"/>
    <mergeCell ref="J71:J72"/>
    <mergeCell ref="J73:J74"/>
    <mergeCell ref="J77:J78"/>
    <mergeCell ref="J79:J80"/>
    <mergeCell ref="J81:J82"/>
    <mergeCell ref="J51:J52"/>
    <mergeCell ref="E1:E2"/>
    <mergeCell ref="F1:F2"/>
    <mergeCell ref="G1:G2"/>
    <mergeCell ref="J11:J12"/>
    <mergeCell ref="J22:J23"/>
    <mergeCell ref="J28:J29"/>
    <mergeCell ref="J30:J31"/>
    <mergeCell ref="J32:J33"/>
    <mergeCell ref="J36:J37"/>
    <mergeCell ref="J38:J39"/>
    <mergeCell ref="J40:J4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>
      <selection activeCell="F13" sqref="F13"/>
    </sheetView>
  </sheetViews>
  <sheetFormatPr defaultRowHeight="12.75"/>
  <cols>
    <col min="1" max="1" width="34.5703125" bestFit="1" customWidth="1"/>
  </cols>
  <sheetData>
    <row r="1" spans="1:1" ht="13.5" thickBot="1"/>
    <row r="2" spans="1:1" ht="15.75" thickBot="1">
      <c r="A2" s="6" t="s">
        <v>183</v>
      </c>
    </row>
    <row r="3" spans="1:1" ht="15.75" thickBot="1">
      <c r="A3" s="1" t="s">
        <v>185</v>
      </c>
    </row>
    <row r="4" spans="1:1" ht="15.75" thickBot="1">
      <c r="A4" s="6" t="s">
        <v>187</v>
      </c>
    </row>
    <row r="5" spans="1:1" ht="15.75" thickBot="1">
      <c r="A5" s="6" t="s">
        <v>189</v>
      </c>
    </row>
    <row r="6" spans="1:1" ht="15">
      <c r="A6" s="4" t="s">
        <v>192</v>
      </c>
    </row>
    <row r="7" spans="1:1" ht="15.75" thickBot="1">
      <c r="A7" s="5" t="s">
        <v>194</v>
      </c>
    </row>
    <row r="8" spans="1:1" ht="13.5" thickBot="1">
      <c r="A8" s="8" t="s">
        <v>196</v>
      </c>
    </row>
    <row r="9" spans="1:1" ht="13.5" thickBot="1">
      <c r="A9" s="8" t="s">
        <v>198</v>
      </c>
    </row>
    <row r="10" spans="1:1" ht="15.75" thickBot="1">
      <c r="A10" s="9" t="s">
        <v>199</v>
      </c>
    </row>
    <row r="11" spans="1:1" ht="15.75" thickBot="1">
      <c r="A11" s="9" t="s">
        <v>201</v>
      </c>
    </row>
    <row r="12" spans="1:1" ht="16.5" thickBot="1">
      <c r="A12" s="7" t="s">
        <v>203</v>
      </c>
    </row>
    <row r="13" spans="1:1" ht="16.5" thickBot="1">
      <c r="A13" s="7" t="s">
        <v>205</v>
      </c>
    </row>
    <row r="14" spans="1:1" ht="15.75" thickBot="1">
      <c r="A14" s="4" t="s">
        <v>207</v>
      </c>
    </row>
    <row r="15" spans="1:1" ht="15.75" thickBot="1">
      <c r="A15" s="4" t="s">
        <v>209</v>
      </c>
    </row>
    <row r="16" spans="1:1" ht="15.75" thickBot="1">
      <c r="A16" s="9" t="s">
        <v>210</v>
      </c>
    </row>
    <row r="17" spans="1:1" ht="15.75" thickBot="1">
      <c r="A17" s="9" t="s">
        <v>212</v>
      </c>
    </row>
    <row r="18" spans="1:1" ht="16.5" thickBot="1">
      <c r="A18" s="7" t="s">
        <v>214</v>
      </c>
    </row>
    <row r="19" spans="1:1" ht="13.5" thickBot="1">
      <c r="A19" s="8" t="s">
        <v>216</v>
      </c>
    </row>
    <row r="20" spans="1:1" ht="15.75" thickBot="1">
      <c r="A20" s="4" t="s">
        <v>218</v>
      </c>
    </row>
    <row r="21" spans="1:1" ht="16.5" thickBot="1">
      <c r="A21" s="7" t="s">
        <v>220</v>
      </c>
    </row>
    <row r="22" spans="1:1" ht="15.75" thickBot="1">
      <c r="A22" s="4" t="s">
        <v>222</v>
      </c>
    </row>
    <row r="23" spans="1:1" ht="15.75" thickBot="1">
      <c r="A23" s="9" t="s">
        <v>224</v>
      </c>
    </row>
    <row r="24" spans="1:1" ht="15.75" thickBot="1">
      <c r="A24" s="4" t="s">
        <v>226</v>
      </c>
    </row>
    <row r="25" spans="1:1" ht="13.5" thickBot="1">
      <c r="A25" s="8" t="s">
        <v>228</v>
      </c>
    </row>
    <row r="26" spans="1:1" ht="16.5" thickBot="1">
      <c r="A26" s="7" t="s">
        <v>230</v>
      </c>
    </row>
    <row r="27" spans="1:1" ht="16.5" thickBot="1">
      <c r="A27" s="7" t="s">
        <v>232</v>
      </c>
    </row>
    <row r="28" spans="1:1" ht="15.75" thickBot="1">
      <c r="A28" s="9" t="s">
        <v>234</v>
      </c>
    </row>
    <row r="29" spans="1:1" ht="15.75" thickBot="1">
      <c r="A29" s="3" t="s">
        <v>236</v>
      </c>
    </row>
    <row r="30" spans="1:1" ht="15">
      <c r="A30" s="9" t="s">
        <v>238</v>
      </c>
    </row>
    <row r="31" spans="1:1">
      <c r="A31" s="14" t="s">
        <v>538</v>
      </c>
    </row>
    <row r="32" spans="1:1" ht="14.25">
      <c r="A32" s="2" t="s">
        <v>240</v>
      </c>
    </row>
  </sheetData>
  <autoFilter ref="A1:A32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workbookViewId="0">
      <selection activeCell="I11" sqref="I11"/>
    </sheetView>
  </sheetViews>
  <sheetFormatPr defaultRowHeight="12.75"/>
  <cols>
    <col min="1" max="1" width="31.5703125" bestFit="1" customWidth="1"/>
    <col min="2" max="3" width="14" bestFit="1" customWidth="1"/>
    <col min="10" max="10" width="37.5703125" customWidth="1"/>
  </cols>
  <sheetData>
    <row r="1" spans="1:10">
      <c r="A1" s="15">
        <v>1</v>
      </c>
      <c r="B1" s="15">
        <v>2</v>
      </c>
      <c r="C1" s="15">
        <v>3</v>
      </c>
      <c r="D1" s="15"/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</row>
    <row r="2" spans="1:10" s="20" customFormat="1" ht="25.5">
      <c r="A2" s="16" t="s">
        <v>555</v>
      </c>
      <c r="B2" s="17">
        <v>42882.945833333331</v>
      </c>
      <c r="C2" s="17">
        <v>42883.281944444447</v>
      </c>
      <c r="D2" s="18">
        <f t="shared" ref="D2:D12" si="0">IF(OR(C2="***",C2=""),0,IF(RIGHT(I2)="T",(+C2-B2),0))</f>
        <v>0</v>
      </c>
      <c r="E2" s="18">
        <f t="shared" ref="E2:E12" si="1">IF(OR(C2="***",C2=""),0,IF(RIGHT(I2)="U",(+C2-B2),0))</f>
        <v>0</v>
      </c>
      <c r="F2" s="18">
        <f t="shared" ref="F2:F12" si="2">IF(OR(C2="***",C2=""),0,IF(RIGHT(I2)="C",(+C2-B2),0))</f>
        <v>0</v>
      </c>
      <c r="G2" s="18">
        <f t="shared" ref="G2:G12" si="3">IF(OR(C2="***",C2=""),0,IF(RIGHT(I2)="D",(+C2-B2),0))</f>
        <v>0.336111111115315</v>
      </c>
      <c r="H2" s="12" t="s">
        <v>574</v>
      </c>
      <c r="I2" s="19" t="s">
        <v>472</v>
      </c>
      <c r="J2" s="13" t="s">
        <v>575</v>
      </c>
    </row>
    <row r="3" spans="1:10" s="20" customFormat="1" ht="25.5">
      <c r="A3" s="21" t="s">
        <v>459</v>
      </c>
      <c r="B3" s="17">
        <v>42877.913194444445</v>
      </c>
      <c r="C3" s="17">
        <v>42887</v>
      </c>
      <c r="D3" s="18">
        <f t="shared" si="0"/>
        <v>0</v>
      </c>
      <c r="E3" s="18">
        <f t="shared" si="1"/>
        <v>0</v>
      </c>
      <c r="F3" s="18">
        <f t="shared" si="2"/>
        <v>0</v>
      </c>
      <c r="G3" s="18">
        <f t="shared" si="3"/>
        <v>9.0868055555547471</v>
      </c>
      <c r="H3" s="12" t="s">
        <v>566</v>
      </c>
      <c r="I3" s="19" t="s">
        <v>472</v>
      </c>
      <c r="J3" s="13" t="s">
        <v>567</v>
      </c>
    </row>
    <row r="4" spans="1:10" s="20" customFormat="1" ht="25.5">
      <c r="A4" s="28" t="s">
        <v>572</v>
      </c>
      <c r="B4" s="29">
        <v>42880.990277777775</v>
      </c>
      <c r="C4" s="29">
        <v>42881.290277777778</v>
      </c>
      <c r="D4" s="24">
        <f t="shared" si="0"/>
        <v>0</v>
      </c>
      <c r="E4" s="24">
        <f t="shared" si="1"/>
        <v>0</v>
      </c>
      <c r="F4" s="24">
        <f t="shared" si="2"/>
        <v>0</v>
      </c>
      <c r="G4" s="24">
        <f t="shared" si="3"/>
        <v>0.30000000000291038</v>
      </c>
      <c r="H4" s="25" t="s">
        <v>500</v>
      </c>
      <c r="I4" s="26" t="s">
        <v>472</v>
      </c>
      <c r="J4" s="10" t="s">
        <v>573</v>
      </c>
    </row>
    <row r="5" spans="1:10" s="20" customFormat="1" ht="25.5">
      <c r="A5" s="16" t="s">
        <v>361</v>
      </c>
      <c r="B5" s="17">
        <v>42868.892361111109</v>
      </c>
      <c r="C5" s="17">
        <v>42882.057638888888</v>
      </c>
      <c r="D5" s="18">
        <f t="shared" si="0"/>
        <v>0</v>
      </c>
      <c r="E5" s="18">
        <f t="shared" si="1"/>
        <v>0</v>
      </c>
      <c r="F5" s="18">
        <f t="shared" si="2"/>
        <v>0</v>
      </c>
      <c r="G5" s="18">
        <f t="shared" si="3"/>
        <v>13.165277777778101</v>
      </c>
      <c r="H5" s="12" t="s">
        <v>558</v>
      </c>
      <c r="I5" s="19" t="s">
        <v>472</v>
      </c>
      <c r="J5" s="13" t="s">
        <v>559</v>
      </c>
    </row>
    <row r="6" spans="1:10" s="20" customFormat="1" ht="25.5">
      <c r="A6" s="16" t="s">
        <v>464</v>
      </c>
      <c r="B6" s="17">
        <v>42880.413888888892</v>
      </c>
      <c r="C6" s="17">
        <v>42883.222222222219</v>
      </c>
      <c r="D6" s="18">
        <f t="shared" si="0"/>
        <v>0</v>
      </c>
      <c r="E6" s="18">
        <f t="shared" si="1"/>
        <v>0</v>
      </c>
      <c r="F6" s="18">
        <f t="shared" si="2"/>
        <v>0</v>
      </c>
      <c r="G6" s="18">
        <f t="shared" si="3"/>
        <v>2.8083333333270275</v>
      </c>
      <c r="H6" s="12" t="s">
        <v>568</v>
      </c>
      <c r="I6" s="19" t="s">
        <v>472</v>
      </c>
      <c r="J6" s="13" t="s">
        <v>569</v>
      </c>
    </row>
    <row r="7" spans="1:10" s="20" customFormat="1" ht="25.5">
      <c r="A7" s="16" t="s">
        <v>386</v>
      </c>
      <c r="B7" s="17">
        <v>42868.89166666667</v>
      </c>
      <c r="C7" s="17">
        <v>42869.286111111112</v>
      </c>
      <c r="D7" s="18">
        <f t="shared" si="0"/>
        <v>0</v>
      </c>
      <c r="E7" s="18">
        <f t="shared" si="1"/>
        <v>0</v>
      </c>
      <c r="F7" s="18">
        <f t="shared" si="2"/>
        <v>0</v>
      </c>
      <c r="G7" s="18">
        <f t="shared" si="3"/>
        <v>0.3944444444423425</v>
      </c>
      <c r="H7" s="12" t="s">
        <v>556</v>
      </c>
      <c r="I7" s="19" t="s">
        <v>472</v>
      </c>
      <c r="J7" s="13" t="s">
        <v>557</v>
      </c>
    </row>
    <row r="8" spans="1:10" s="20" customFormat="1" ht="25.5">
      <c r="A8" s="16" t="s">
        <v>386</v>
      </c>
      <c r="B8" s="17">
        <v>42871.834027777775</v>
      </c>
      <c r="C8" s="17">
        <v>42872.319444444445</v>
      </c>
      <c r="D8" s="18">
        <f t="shared" si="0"/>
        <v>0</v>
      </c>
      <c r="E8" s="18">
        <f t="shared" si="1"/>
        <v>0</v>
      </c>
      <c r="F8" s="18">
        <f t="shared" si="2"/>
        <v>0</v>
      </c>
      <c r="G8" s="18">
        <f t="shared" si="3"/>
        <v>0.48541666667006211</v>
      </c>
      <c r="H8" s="27" t="s">
        <v>560</v>
      </c>
      <c r="I8" s="19" t="s">
        <v>472</v>
      </c>
      <c r="J8" s="13" t="s">
        <v>561</v>
      </c>
    </row>
    <row r="9" spans="1:10" s="20" customFormat="1" ht="25.5">
      <c r="A9" s="16" t="s">
        <v>490</v>
      </c>
      <c r="B9" s="17">
        <v>42874.628472222219</v>
      </c>
      <c r="C9" s="17">
        <v>42874.916666666664</v>
      </c>
      <c r="D9" s="18">
        <f t="shared" si="0"/>
        <v>0</v>
      </c>
      <c r="E9" s="18">
        <f t="shared" si="1"/>
        <v>0</v>
      </c>
      <c r="F9" s="18">
        <f t="shared" si="2"/>
        <v>0</v>
      </c>
      <c r="G9" s="18">
        <f t="shared" si="3"/>
        <v>0.28819444444525288</v>
      </c>
      <c r="H9" s="12" t="s">
        <v>562</v>
      </c>
      <c r="I9" s="19" t="s">
        <v>472</v>
      </c>
      <c r="J9" s="13" t="s">
        <v>563</v>
      </c>
    </row>
    <row r="10" spans="1:10" s="20" customFormat="1" ht="25.5">
      <c r="A10" s="16" t="s">
        <v>490</v>
      </c>
      <c r="B10" s="17">
        <v>42877.898611111108</v>
      </c>
      <c r="C10" s="17">
        <v>42879.267361111109</v>
      </c>
      <c r="D10" s="18">
        <f t="shared" si="0"/>
        <v>0</v>
      </c>
      <c r="E10" s="18">
        <f t="shared" si="1"/>
        <v>0</v>
      </c>
      <c r="F10" s="18">
        <f t="shared" si="2"/>
        <v>0</v>
      </c>
      <c r="G10" s="18">
        <f t="shared" si="3"/>
        <v>1.3687500000014552</v>
      </c>
      <c r="H10" s="12" t="s">
        <v>564</v>
      </c>
      <c r="I10" s="19" t="s">
        <v>472</v>
      </c>
      <c r="J10" s="13" t="s">
        <v>565</v>
      </c>
    </row>
    <row r="11" spans="1:10" s="20" customFormat="1" ht="25.5">
      <c r="A11" s="22" t="s">
        <v>365</v>
      </c>
      <c r="B11" s="23">
        <v>42880.986805555556</v>
      </c>
      <c r="C11" s="23">
        <v>42881.293055555558</v>
      </c>
      <c r="D11" s="24">
        <f t="shared" si="0"/>
        <v>0</v>
      </c>
      <c r="E11" s="24">
        <f t="shared" si="1"/>
        <v>0</v>
      </c>
      <c r="F11" s="24">
        <f t="shared" si="2"/>
        <v>0</v>
      </c>
      <c r="G11" s="24">
        <f t="shared" si="3"/>
        <v>0.30625000000145519</v>
      </c>
      <c r="H11" s="25" t="s">
        <v>500</v>
      </c>
      <c r="I11" s="26" t="s">
        <v>472</v>
      </c>
      <c r="J11" s="10" t="s">
        <v>571</v>
      </c>
    </row>
    <row r="12" spans="1:10" s="20" customFormat="1" ht="25.5">
      <c r="A12" s="22" t="s">
        <v>380</v>
      </c>
      <c r="B12" s="23">
        <v>42880.982638888891</v>
      </c>
      <c r="C12" s="23">
        <v>42881.286805555559</v>
      </c>
      <c r="D12" s="24">
        <f t="shared" si="0"/>
        <v>0</v>
      </c>
      <c r="E12" s="24">
        <f t="shared" si="1"/>
        <v>0</v>
      </c>
      <c r="F12" s="24">
        <f t="shared" si="2"/>
        <v>0</v>
      </c>
      <c r="G12" s="24">
        <f t="shared" si="3"/>
        <v>0.30416666666860692</v>
      </c>
      <c r="H12" s="25" t="s">
        <v>500</v>
      </c>
      <c r="I12" s="26" t="s">
        <v>472</v>
      </c>
      <c r="J12" s="10" t="s">
        <v>570</v>
      </c>
    </row>
  </sheetData>
  <autoFilter ref="A1:J1">
    <sortState ref="A2:J12">
      <sortCondition ref="A1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SOP DATA NR3</vt:lpstr>
      <vt:lpstr>Sheet1</vt:lpstr>
      <vt:lpstr>Sheet3</vt:lpstr>
      <vt:lpstr>Sheet4</vt:lpstr>
      <vt:lpstr>Sheet5</vt:lpstr>
      <vt:lpstr>Sheet2</vt:lpstr>
      <vt:lpstr>'SOP DATA NR3'!Print_Area</vt:lpstr>
      <vt:lpstr>'SOP DATA NR3'!Print_Titles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Abhishek Garg {Abhishek Garg}</cp:lastModifiedBy>
  <cp:lastPrinted>2018-11-13T11:11:11Z</cp:lastPrinted>
  <dcterms:created xsi:type="dcterms:W3CDTF">2014-12-12T12:59:27Z</dcterms:created>
  <dcterms:modified xsi:type="dcterms:W3CDTF">2018-11-16T11:17:31Z</dcterms:modified>
</cp:coreProperties>
</file>