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75" windowWidth="19440" windowHeight="7935" firstSheet="1" activeTab="1"/>
  </bookViews>
  <sheets>
    <sheet name="Sheet3" sheetId="4" state="hidden" r:id="rId1"/>
    <sheet name="SOP DATA NR3" sheetId="8" r:id="rId2"/>
    <sheet name="Master" sheetId="19" state="hidden" r:id="rId3"/>
    <sheet name="Sheet4" sheetId="5" state="hidden" r:id="rId4"/>
    <sheet name="Sheet2" sheetId="3"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1Excel_BuiltIn__FilterDatabase_3_1_1" localSheetId="2">#REF!</definedName>
    <definedName name="_1Excel_BuiltIn__FilterDatabase_3_1_1" localSheetId="1">#REF!</definedName>
    <definedName name="_1Excel_BuiltIn__FilterDatabase_3_1_1">#REF!</definedName>
    <definedName name="_2Excel_BuiltIn__FilterDatabase_3_1_1" localSheetId="1">#REF!</definedName>
    <definedName name="_2Excel_BuiltIn__FilterDatabase_3_1_1">#REF!</definedName>
    <definedName name="_xlnm._FilterDatabase" localSheetId="2" hidden="1">Master!$A$9:$L$142</definedName>
    <definedName name="_xlnm._FilterDatabase" localSheetId="4" hidden="1">Sheet2!$A$1:$J$1</definedName>
    <definedName name="_xlnm._FilterDatabase" localSheetId="1" hidden="1">'SOP DATA NR3'!$A$1:$WWN$606</definedName>
    <definedName name="A" localSheetId="2">[1]DR_Genaral!#REF!</definedName>
    <definedName name="A" localSheetId="1">[2]DR_Genaral!#REF!</definedName>
    <definedName name="A">[2]DR_Genaral!#REF!</definedName>
    <definedName name="copy" localSheetId="2">#REF!</definedName>
    <definedName name="copy">#REF!</definedName>
    <definedName name="Excel_BuiltIn__FilterDatabase_1" localSheetId="2">#REF!</definedName>
    <definedName name="Excel_BuiltIn__FilterDatabase_1" localSheetId="1">[3]DR_Genaral!#REF!</definedName>
    <definedName name="Excel_BuiltIn__FilterDatabase_1">[3]DR_Genaral!#REF!</definedName>
    <definedName name="Excel_BuiltIn__FilterDatabase_3_1" localSheetId="2">#REF!</definedName>
    <definedName name="Excel_BuiltIn__FilterDatabase_3_1" localSheetId="1">#REF!</definedName>
    <definedName name="Excel_BuiltIn__FilterDatabase_3_1">#REF!</definedName>
    <definedName name="Excel_BuiltIn__FilterDatabase_3_1_1" localSheetId="1">#REF!</definedName>
    <definedName name="Excel_BuiltIn__FilterDatabase_3_1_1">#REF!</definedName>
    <definedName name="Excel_BuiltIn__FilterDatabase_3_1_1_1" localSheetId="1">#REF!</definedName>
    <definedName name="Excel_BuiltIn__FilterDatabase_3_1_1_1">#REF!</definedName>
    <definedName name="Excel_BuiltIn__FilterDatabase_3_1_1_1_1" localSheetId="1">#REF!</definedName>
    <definedName name="Excel_BuiltIn__FilterDatabase_3_1_1_1_1">#REF!</definedName>
    <definedName name="Excel_BuiltIn__FilterDatabase_4_1" localSheetId="1">#REF!</definedName>
    <definedName name="Excel_BuiltIn__FilterDatabase_4_1">#REF!</definedName>
    <definedName name="Excel_BuiltIn__FilterDatabase_4_1_1" localSheetId="1">#REF!</definedName>
    <definedName name="Excel_BuiltIn__FilterDatabase_4_1_1">#REF!</definedName>
    <definedName name="Excel_BuiltIn_Database" localSheetId="2">'[4]400 &amp; 220kv'!#REF!</definedName>
    <definedName name="Excel_BuiltIn_Database" localSheetId="1">[5]Sheet4!#REF!</definedName>
    <definedName name="Excel_BuiltIn_Database">[5]Sheet4!#REF!</definedName>
    <definedName name="Excel_BuiltIn_Database_1" localSheetId="2">[6]Sheet4!#REF!</definedName>
    <definedName name="Excel_BuiltIn_Database_1" localSheetId="1">[7]Sheet4!#REF!</definedName>
    <definedName name="Excel_BuiltIn_Database_1">[7]Sheet4!#REF!</definedName>
    <definedName name="Excel_BuiltIn_Database_4" localSheetId="2">[8]Sheet4!#REF!</definedName>
    <definedName name="Excel_BuiltIn_Database_4" localSheetId="1">[9]Sheet4!#REF!</definedName>
    <definedName name="Excel_BuiltIn_Database_4">[9]Sheet4!#REF!</definedName>
    <definedName name="Excel_BuiltIn_Database_7" localSheetId="2">[8]Sheet4!#REF!</definedName>
    <definedName name="Excel_BuiltIn_Database_7" localSheetId="1">[9]Sheet4!#REF!</definedName>
    <definedName name="Excel_BuiltIn_Database_7">[9]Sheet4!#REF!</definedName>
    <definedName name="Excel_BuiltIn_Database_8" localSheetId="2">[8]Sheet4!#REF!</definedName>
    <definedName name="Excel_BuiltIn_Database_8" localSheetId="1">[9]Sheet4!#REF!</definedName>
    <definedName name="Excel_BuiltIn_Database_8">[9]Sheet4!#REF!</definedName>
    <definedName name="_xlnm.Print_Area" localSheetId="1">'SOP DATA NR3'!$A$1:$AA$599</definedName>
    <definedName name="_xlnm.Print_Titles" localSheetId="1">'SOP DATA NR3'!$5:$9</definedName>
  </definedNames>
  <calcPr calcId="144525"/>
</workbook>
</file>

<file path=xl/calcChain.xml><?xml version="1.0" encoding="utf-8"?>
<calcChain xmlns="http://schemas.openxmlformats.org/spreadsheetml/2006/main">
  <c r="R364" i="8" l="1"/>
  <c r="K364" i="8"/>
  <c r="I142" i="19" l="1"/>
  <c r="H142" i="19"/>
  <c r="G142" i="19"/>
  <c r="F142" i="19"/>
  <c r="I141" i="19"/>
  <c r="H141" i="19"/>
  <c r="G141" i="19"/>
  <c r="F141" i="19"/>
  <c r="I140" i="19"/>
  <c r="H140" i="19"/>
  <c r="G140" i="19"/>
  <c r="F140" i="19"/>
  <c r="I139" i="19"/>
  <c r="H139" i="19"/>
  <c r="G139" i="19"/>
  <c r="F139" i="19"/>
  <c r="I138" i="19"/>
  <c r="H138" i="19"/>
  <c r="G138" i="19"/>
  <c r="F138" i="19"/>
  <c r="I137" i="19"/>
  <c r="H137" i="19"/>
  <c r="G137" i="19"/>
  <c r="F137" i="19"/>
  <c r="I136" i="19"/>
  <c r="H136" i="19"/>
  <c r="G136" i="19"/>
  <c r="F136" i="19"/>
  <c r="I135" i="19"/>
  <c r="H135" i="19"/>
  <c r="G135" i="19"/>
  <c r="F135" i="19"/>
  <c r="I134" i="19"/>
  <c r="H134" i="19"/>
  <c r="G134" i="19"/>
  <c r="F134" i="19"/>
  <c r="I133" i="19"/>
  <c r="H133" i="19"/>
  <c r="G133" i="19"/>
  <c r="F133" i="19"/>
  <c r="I132" i="19"/>
  <c r="H132" i="19"/>
  <c r="G132" i="19"/>
  <c r="F132" i="19"/>
  <c r="I131" i="19"/>
  <c r="H131" i="19"/>
  <c r="G131" i="19"/>
  <c r="F131" i="19"/>
  <c r="I130" i="19"/>
  <c r="H130" i="19"/>
  <c r="G130" i="19"/>
  <c r="F130" i="19"/>
  <c r="I129" i="19"/>
  <c r="H129" i="19"/>
  <c r="G129" i="19"/>
  <c r="F129" i="19"/>
  <c r="I128" i="19"/>
  <c r="H128" i="19"/>
  <c r="G128" i="19"/>
  <c r="F128" i="19"/>
  <c r="I127" i="19"/>
  <c r="H127" i="19"/>
  <c r="G127" i="19"/>
  <c r="F127" i="19"/>
  <c r="I126" i="19"/>
  <c r="H126" i="19"/>
  <c r="G126" i="19"/>
  <c r="F126" i="19"/>
  <c r="I125" i="19"/>
  <c r="H125" i="19"/>
  <c r="G125" i="19"/>
  <c r="F125" i="19"/>
  <c r="I124" i="19"/>
  <c r="H124" i="19"/>
  <c r="G124" i="19"/>
  <c r="F124" i="19"/>
  <c r="I123" i="19"/>
  <c r="H123" i="19"/>
  <c r="G123" i="19"/>
  <c r="F123" i="19"/>
  <c r="I122" i="19"/>
  <c r="H122" i="19"/>
  <c r="G122" i="19"/>
  <c r="F122" i="19"/>
  <c r="I121" i="19"/>
  <c r="H121" i="19"/>
  <c r="G121" i="19"/>
  <c r="F121" i="19"/>
  <c r="I120" i="19"/>
  <c r="H120" i="19"/>
  <c r="G120" i="19"/>
  <c r="F120" i="19"/>
  <c r="I119" i="19"/>
  <c r="H119" i="19"/>
  <c r="G119" i="19"/>
  <c r="F119" i="19"/>
  <c r="I118" i="19"/>
  <c r="H118" i="19"/>
  <c r="G118" i="19"/>
  <c r="F118" i="19"/>
  <c r="I117" i="19"/>
  <c r="H117" i="19"/>
  <c r="G117" i="19"/>
  <c r="F117" i="19"/>
  <c r="I116" i="19"/>
  <c r="H116" i="19"/>
  <c r="G116" i="19"/>
  <c r="F116" i="19"/>
  <c r="I115" i="19"/>
  <c r="H115" i="19"/>
  <c r="G115" i="19"/>
  <c r="F115" i="19"/>
  <c r="I114" i="19"/>
  <c r="H114" i="19"/>
  <c r="G114" i="19"/>
  <c r="F114" i="19"/>
  <c r="I113" i="19"/>
  <c r="H113" i="19"/>
  <c r="G113" i="19"/>
  <c r="F113" i="19"/>
  <c r="I112" i="19"/>
  <c r="H112" i="19"/>
  <c r="G112" i="19"/>
  <c r="F112" i="19"/>
  <c r="I111" i="19"/>
  <c r="H111" i="19"/>
  <c r="G111" i="19"/>
  <c r="F111" i="19"/>
  <c r="I110" i="19"/>
  <c r="H110" i="19"/>
  <c r="G110" i="19"/>
  <c r="F110" i="19"/>
  <c r="I109" i="19"/>
  <c r="H109" i="19"/>
  <c r="G109" i="19"/>
  <c r="F109" i="19"/>
  <c r="I108" i="19"/>
  <c r="H108" i="19"/>
  <c r="G108" i="19"/>
  <c r="F108" i="19"/>
  <c r="I107" i="19"/>
  <c r="H107" i="19"/>
  <c r="G107" i="19"/>
  <c r="F107" i="19"/>
  <c r="I106" i="19"/>
  <c r="H106" i="19"/>
  <c r="G106" i="19"/>
  <c r="F106" i="19"/>
  <c r="I105" i="19"/>
  <c r="H105" i="19"/>
  <c r="G105" i="19"/>
  <c r="F105" i="19"/>
  <c r="I104" i="19"/>
  <c r="H104" i="19"/>
  <c r="G104" i="19"/>
  <c r="F104" i="19"/>
  <c r="I103" i="19"/>
  <c r="H103" i="19"/>
  <c r="G103" i="19"/>
  <c r="F103" i="19"/>
  <c r="I102" i="19"/>
  <c r="H102" i="19"/>
  <c r="G102" i="19"/>
  <c r="F102" i="19"/>
  <c r="I101" i="19"/>
  <c r="H101" i="19"/>
  <c r="G101" i="19"/>
  <c r="F101" i="19"/>
  <c r="I100" i="19"/>
  <c r="H100" i="19"/>
  <c r="G100" i="19"/>
  <c r="F100" i="19"/>
  <c r="I99" i="19"/>
  <c r="H99" i="19"/>
  <c r="G99" i="19"/>
  <c r="F99" i="19"/>
  <c r="I98" i="19"/>
  <c r="H98" i="19"/>
  <c r="G98" i="19"/>
  <c r="F98" i="19"/>
  <c r="I97" i="19"/>
  <c r="H97" i="19"/>
  <c r="G97" i="19"/>
  <c r="F97" i="19"/>
  <c r="I96" i="19"/>
  <c r="H96" i="19"/>
  <c r="G96" i="19"/>
  <c r="F96" i="19"/>
  <c r="I95" i="19"/>
  <c r="H95" i="19"/>
  <c r="G95" i="19"/>
  <c r="F95" i="19"/>
  <c r="I94" i="19"/>
  <c r="H94" i="19"/>
  <c r="G94" i="19"/>
  <c r="F94" i="19"/>
  <c r="I93" i="19"/>
  <c r="H93" i="19"/>
  <c r="G93" i="19"/>
  <c r="F93" i="19"/>
  <c r="I92" i="19"/>
  <c r="H92" i="19"/>
  <c r="G92" i="19"/>
  <c r="F92" i="19"/>
  <c r="I91" i="19"/>
  <c r="H91" i="19"/>
  <c r="G91" i="19"/>
  <c r="F91" i="19"/>
  <c r="I90" i="19"/>
  <c r="H90" i="19"/>
  <c r="G90" i="19"/>
  <c r="F90" i="19"/>
  <c r="I89" i="19"/>
  <c r="H89" i="19"/>
  <c r="G89" i="19"/>
  <c r="F89" i="19"/>
  <c r="I88" i="19"/>
  <c r="H88" i="19"/>
  <c r="G88" i="19"/>
  <c r="F88" i="19"/>
  <c r="I87" i="19"/>
  <c r="H87" i="19"/>
  <c r="G87" i="19"/>
  <c r="F87" i="19"/>
  <c r="I86" i="19"/>
  <c r="H86" i="19"/>
  <c r="G86" i="19"/>
  <c r="F86" i="19"/>
  <c r="I85" i="19"/>
  <c r="H85" i="19"/>
  <c r="G85" i="19"/>
  <c r="F85" i="19"/>
  <c r="I84" i="19"/>
  <c r="H84" i="19"/>
  <c r="G84" i="19"/>
  <c r="F84" i="19"/>
  <c r="I83" i="19"/>
  <c r="H83" i="19"/>
  <c r="G83" i="19"/>
  <c r="F83" i="19"/>
  <c r="I82" i="19"/>
  <c r="H82" i="19"/>
  <c r="G82" i="19"/>
  <c r="F82" i="19"/>
  <c r="I81" i="19"/>
  <c r="H81" i="19"/>
  <c r="G81" i="19"/>
  <c r="F81" i="19"/>
  <c r="I80" i="19"/>
  <c r="H80" i="19"/>
  <c r="G80" i="19"/>
  <c r="F80" i="19"/>
  <c r="I79" i="19"/>
  <c r="H79" i="19"/>
  <c r="G79" i="19"/>
  <c r="F79" i="19"/>
  <c r="I78" i="19"/>
  <c r="H78" i="19"/>
  <c r="G78" i="19"/>
  <c r="F78" i="19"/>
  <c r="I77" i="19"/>
  <c r="H77" i="19"/>
  <c r="G77" i="19"/>
  <c r="F77" i="19"/>
  <c r="I76" i="19"/>
  <c r="H76" i="19"/>
  <c r="G76" i="19"/>
  <c r="F76" i="19"/>
  <c r="I75" i="19"/>
  <c r="H75" i="19"/>
  <c r="G75" i="19"/>
  <c r="F75" i="19"/>
  <c r="I74" i="19"/>
  <c r="H74" i="19"/>
  <c r="G74" i="19"/>
  <c r="F74" i="19"/>
  <c r="I73" i="19"/>
  <c r="H73" i="19"/>
  <c r="G73" i="19"/>
  <c r="F73" i="19"/>
  <c r="I72" i="19"/>
  <c r="H72" i="19"/>
  <c r="G72" i="19"/>
  <c r="F72" i="19"/>
  <c r="I71" i="19"/>
  <c r="H71" i="19"/>
  <c r="G71" i="19"/>
  <c r="F71" i="19"/>
  <c r="I70" i="19"/>
  <c r="H70" i="19"/>
  <c r="G70" i="19"/>
  <c r="F70" i="19"/>
  <c r="I69" i="19"/>
  <c r="H69" i="19"/>
  <c r="G69" i="19"/>
  <c r="F69" i="19"/>
  <c r="I68" i="19"/>
  <c r="H68" i="19"/>
  <c r="G68" i="19"/>
  <c r="F68" i="19"/>
  <c r="I67" i="19"/>
  <c r="H67" i="19"/>
  <c r="G67" i="19"/>
  <c r="F67" i="19"/>
  <c r="I66" i="19"/>
  <c r="H66" i="19"/>
  <c r="G66" i="19"/>
  <c r="F66" i="19"/>
  <c r="I65" i="19"/>
  <c r="H65" i="19"/>
  <c r="G65" i="19"/>
  <c r="F65" i="19"/>
  <c r="I64" i="19"/>
  <c r="H64" i="19"/>
  <c r="G64" i="19"/>
  <c r="F64" i="19"/>
  <c r="I63" i="19"/>
  <c r="H63" i="19"/>
  <c r="G63" i="19"/>
  <c r="F63" i="19"/>
  <c r="I62" i="19"/>
  <c r="H62" i="19"/>
  <c r="G62" i="19"/>
  <c r="F62" i="19"/>
  <c r="I61" i="19"/>
  <c r="H61" i="19"/>
  <c r="G61" i="19"/>
  <c r="F61" i="19"/>
  <c r="I60" i="19"/>
  <c r="H60" i="19"/>
  <c r="G60" i="19"/>
  <c r="F60" i="19"/>
  <c r="I59" i="19"/>
  <c r="H59" i="19"/>
  <c r="G59" i="19"/>
  <c r="F59" i="19"/>
  <c r="I58" i="19"/>
  <c r="H58" i="19"/>
  <c r="G58" i="19"/>
  <c r="F58" i="19"/>
  <c r="I57" i="19"/>
  <c r="H57" i="19"/>
  <c r="G57" i="19"/>
  <c r="F57" i="19"/>
  <c r="I56" i="19"/>
  <c r="H56" i="19"/>
  <c r="G56" i="19"/>
  <c r="F56" i="19"/>
  <c r="I55" i="19"/>
  <c r="H55" i="19"/>
  <c r="G55" i="19"/>
  <c r="F55" i="19"/>
  <c r="I54" i="19"/>
  <c r="H54" i="19"/>
  <c r="G54" i="19"/>
  <c r="F54" i="19"/>
  <c r="I53" i="19"/>
  <c r="H53" i="19"/>
  <c r="G53" i="19"/>
  <c r="F53" i="19"/>
  <c r="I52" i="19"/>
  <c r="H52" i="19"/>
  <c r="G52" i="19"/>
  <c r="F52" i="19"/>
  <c r="I51" i="19"/>
  <c r="H51" i="19"/>
  <c r="G51" i="19"/>
  <c r="F51" i="19"/>
  <c r="I50" i="19"/>
  <c r="H50" i="19"/>
  <c r="G50" i="19"/>
  <c r="F50" i="19"/>
  <c r="I49" i="19"/>
  <c r="H49" i="19"/>
  <c r="G49" i="19"/>
  <c r="F49" i="19"/>
  <c r="I48" i="19"/>
  <c r="H48" i="19"/>
  <c r="G48" i="19"/>
  <c r="F48" i="19"/>
  <c r="I47" i="19"/>
  <c r="H47" i="19"/>
  <c r="G47" i="19"/>
  <c r="F47" i="19"/>
  <c r="I46" i="19"/>
  <c r="H46" i="19"/>
  <c r="G46" i="19"/>
  <c r="F46" i="19"/>
  <c r="I45" i="19"/>
  <c r="H45" i="19"/>
  <c r="G45" i="19"/>
  <c r="F45" i="19"/>
  <c r="I44" i="19"/>
  <c r="H44" i="19"/>
  <c r="G44" i="19"/>
  <c r="F44" i="19"/>
  <c r="I43" i="19"/>
  <c r="H43" i="19"/>
  <c r="G43" i="19"/>
  <c r="F43" i="19"/>
  <c r="I42" i="19"/>
  <c r="H42" i="19"/>
  <c r="G42" i="19"/>
  <c r="F42" i="19"/>
  <c r="I41" i="19"/>
  <c r="H41" i="19"/>
  <c r="G41" i="19"/>
  <c r="F41" i="19"/>
  <c r="I40" i="19"/>
  <c r="H40" i="19"/>
  <c r="G40" i="19"/>
  <c r="F40" i="19"/>
  <c r="I39" i="19"/>
  <c r="H39" i="19"/>
  <c r="G39" i="19"/>
  <c r="F39" i="19"/>
  <c r="I38" i="19"/>
  <c r="H38" i="19"/>
  <c r="G38" i="19"/>
  <c r="F38" i="19"/>
  <c r="I37" i="19"/>
  <c r="H37" i="19"/>
  <c r="G37" i="19"/>
  <c r="F37" i="19"/>
  <c r="I36" i="19"/>
  <c r="H36" i="19"/>
  <c r="G36" i="19"/>
  <c r="F36" i="19"/>
  <c r="I35" i="19"/>
  <c r="H35" i="19"/>
  <c r="G35" i="19"/>
  <c r="F35" i="19"/>
  <c r="I34" i="19"/>
  <c r="H34" i="19"/>
  <c r="G34" i="19"/>
  <c r="F34" i="19"/>
  <c r="I33" i="19"/>
  <c r="H33" i="19"/>
  <c r="G33" i="19"/>
  <c r="F33" i="19"/>
  <c r="I32" i="19"/>
  <c r="H32" i="19"/>
  <c r="G32" i="19"/>
  <c r="F32" i="19"/>
  <c r="I31" i="19"/>
  <c r="H31" i="19"/>
  <c r="G31" i="19"/>
  <c r="F31" i="19"/>
  <c r="I30" i="19"/>
  <c r="H30" i="19"/>
  <c r="G30" i="19"/>
  <c r="F30" i="19"/>
  <c r="I29" i="19"/>
  <c r="H29" i="19"/>
  <c r="G29" i="19"/>
  <c r="F29" i="19"/>
  <c r="I28" i="19"/>
  <c r="H28" i="19"/>
  <c r="G28" i="19"/>
  <c r="F28" i="19"/>
  <c r="I27" i="19"/>
  <c r="H27" i="19"/>
  <c r="G27" i="19"/>
  <c r="F27" i="19"/>
  <c r="I26" i="19"/>
  <c r="H26" i="19"/>
  <c r="G26" i="19"/>
  <c r="F26" i="19"/>
  <c r="I25" i="19"/>
  <c r="H25" i="19"/>
  <c r="G25" i="19"/>
  <c r="F25" i="19"/>
  <c r="I24" i="19"/>
  <c r="H24" i="19"/>
  <c r="G24" i="19"/>
  <c r="F24" i="19"/>
  <c r="I23" i="19"/>
  <c r="H23" i="19"/>
  <c r="G23" i="19"/>
  <c r="F23" i="19"/>
  <c r="I22" i="19"/>
  <c r="H22" i="19"/>
  <c r="G22" i="19"/>
  <c r="F22" i="19"/>
  <c r="I21" i="19"/>
  <c r="H21" i="19"/>
  <c r="G21" i="19"/>
  <c r="F21" i="19"/>
  <c r="I20" i="19"/>
  <c r="H20" i="19"/>
  <c r="G20" i="19"/>
  <c r="F20" i="19"/>
  <c r="I19" i="19"/>
  <c r="H19" i="19"/>
  <c r="G19" i="19"/>
  <c r="F19" i="19"/>
  <c r="I18" i="19"/>
  <c r="H18" i="19"/>
  <c r="G18" i="19"/>
  <c r="F18" i="19"/>
  <c r="I17" i="19"/>
  <c r="H17" i="19"/>
  <c r="G17" i="19"/>
  <c r="F17" i="19"/>
  <c r="I16" i="19"/>
  <c r="H16" i="19"/>
  <c r="G16" i="19"/>
  <c r="F16" i="19"/>
  <c r="I15" i="19"/>
  <c r="H15" i="19"/>
  <c r="G15" i="19"/>
  <c r="F15" i="19"/>
  <c r="I14" i="19"/>
  <c r="H14" i="19"/>
  <c r="G14" i="19"/>
  <c r="F14" i="19"/>
  <c r="I13" i="19"/>
  <c r="H13" i="19"/>
  <c r="G13" i="19"/>
  <c r="F13" i="19"/>
  <c r="I12" i="19"/>
  <c r="H12" i="19"/>
  <c r="G12" i="19"/>
  <c r="F12" i="19"/>
  <c r="I11" i="19"/>
  <c r="H11" i="19"/>
  <c r="G11" i="19"/>
  <c r="F11" i="19"/>
  <c r="I10" i="19"/>
  <c r="H10" i="19"/>
  <c r="G10" i="19"/>
  <c r="F10" i="19"/>
  <c r="I8" i="19"/>
  <c r="I143" i="19" s="1"/>
  <c r="H8" i="19"/>
  <c r="H143" i="19" s="1"/>
  <c r="G8" i="19"/>
  <c r="G143" i="19" s="1"/>
  <c r="F8" i="19"/>
  <c r="F143" i="19" s="1"/>
  <c r="O99" i="8"/>
  <c r="O59" i="8"/>
  <c r="N59" i="8"/>
  <c r="M59" i="8"/>
  <c r="O58" i="8"/>
  <c r="N58" i="8"/>
  <c r="M58" i="8"/>
  <c r="O57" i="8"/>
  <c r="N57" i="8"/>
  <c r="M57" i="8"/>
  <c r="L57" i="8"/>
  <c r="L58" i="8"/>
  <c r="L59" i="8"/>
  <c r="AB11" i="8"/>
  <c r="O500" i="8" l="1"/>
  <c r="N500" i="8"/>
  <c r="M500" i="8"/>
  <c r="L500" i="8"/>
  <c r="O473" i="8"/>
  <c r="O472" i="8"/>
  <c r="N473" i="8"/>
  <c r="N472" i="8"/>
  <c r="M473" i="8"/>
  <c r="M472" i="8"/>
  <c r="L472" i="8"/>
  <c r="L473" i="8"/>
  <c r="O101" i="8"/>
  <c r="O474" i="8" l="1"/>
  <c r="L474" i="8"/>
  <c r="N435" i="8" l="1"/>
  <c r="N433" i="8"/>
  <c r="M433" i="8"/>
  <c r="M367" i="8" l="1"/>
  <c r="M366" i="8"/>
  <c r="M364" i="8"/>
  <c r="L399" i="8"/>
  <c r="L459" i="8"/>
  <c r="M11" i="8"/>
  <c r="M17" i="8"/>
  <c r="M16" i="8"/>
  <c r="M15" i="8"/>
  <c r="N13" i="8"/>
  <c r="M13" i="8"/>
  <c r="L13" i="8"/>
  <c r="L11" i="8"/>
  <c r="M604" i="8"/>
  <c r="M368" i="8" l="1"/>
  <c r="M12" i="8"/>
  <c r="O499" i="8"/>
  <c r="N499" i="8"/>
  <c r="M499" i="8"/>
  <c r="L499" i="8"/>
  <c r="O498" i="8"/>
  <c r="N498" i="8"/>
  <c r="M498" i="8"/>
  <c r="L498" i="8"/>
  <c r="O497" i="8"/>
  <c r="N497" i="8"/>
  <c r="M497" i="8"/>
  <c r="L497" i="8"/>
  <c r="O283" i="8"/>
  <c r="N283" i="8"/>
  <c r="M283" i="8"/>
  <c r="L283" i="8"/>
  <c r="L269" i="8"/>
  <c r="M269" i="8"/>
  <c r="O267" i="8"/>
  <c r="N267" i="8"/>
  <c r="M267" i="8"/>
  <c r="L267" i="8"/>
  <c r="O264" i="8"/>
  <c r="N264" i="8"/>
  <c r="M264" i="8"/>
  <c r="L264" i="8"/>
  <c r="M425" i="8"/>
  <c r="O425" i="8"/>
  <c r="L426" i="8"/>
  <c r="O437" i="8"/>
  <c r="N437" i="8"/>
  <c r="M437" i="8"/>
  <c r="L437" i="8"/>
  <c r="L15" i="8"/>
  <c r="L16" i="8"/>
  <c r="L17" i="8"/>
  <c r="L18" i="8"/>
  <c r="L19" i="8"/>
  <c r="L438" i="8" l="1"/>
  <c r="O438" i="8"/>
  <c r="M438" i="8"/>
  <c r="N438" i="8"/>
  <c r="O423" i="8"/>
  <c r="N423" i="8"/>
  <c r="M423" i="8"/>
  <c r="L423" i="8"/>
  <c r="O287" i="8"/>
  <c r="N287" i="8"/>
  <c r="M287" i="8"/>
  <c r="L287" i="8"/>
  <c r="O110" i="8"/>
  <c r="N110" i="8"/>
  <c r="M110" i="8"/>
  <c r="L110" i="8"/>
  <c r="O303" i="8"/>
  <c r="N303" i="8"/>
  <c r="M303" i="8"/>
  <c r="L303" i="8"/>
  <c r="L47" i="8" l="1"/>
  <c r="M47" i="8"/>
  <c r="N47" i="8"/>
  <c r="O47" i="8"/>
  <c r="L48" i="8"/>
  <c r="M48" i="8"/>
  <c r="N48" i="8"/>
  <c r="O48" i="8"/>
  <c r="L49" i="8"/>
  <c r="M49" i="8"/>
  <c r="N49" i="8"/>
  <c r="O49" i="8"/>
  <c r="L50" i="8"/>
  <c r="M50" i="8"/>
  <c r="N50" i="8"/>
  <c r="O50" i="8"/>
  <c r="O46" i="8"/>
  <c r="N46" i="8"/>
  <c r="M46" i="8"/>
  <c r="L46" i="8"/>
  <c r="L12" i="8"/>
  <c r="O195" i="8" l="1"/>
  <c r="N195" i="8"/>
  <c r="M195" i="8"/>
  <c r="L195" i="8"/>
  <c r="O141" i="8"/>
  <c r="N141" i="8"/>
  <c r="M141" i="8"/>
  <c r="L141" i="8"/>
  <c r="O139" i="8"/>
  <c r="N139" i="8"/>
  <c r="M139" i="8"/>
  <c r="L139" i="8"/>
  <c r="O424" i="8" l="1"/>
  <c r="M424" i="8"/>
  <c r="N424" i="8"/>
  <c r="L424" i="8"/>
  <c r="W606" i="8" l="1"/>
  <c r="X325" i="8" l="1"/>
  <c r="L301" i="8"/>
  <c r="M301" i="8"/>
  <c r="N301" i="8"/>
  <c r="O301" i="8"/>
  <c r="Y302" i="8"/>
  <c r="Y252" i="8"/>
  <c r="M302" i="8" l="1"/>
  <c r="N302" i="8"/>
  <c r="V302" i="8" s="1"/>
  <c r="L302" i="8"/>
  <c r="O302" i="8"/>
  <c r="Y14" i="8"/>
  <c r="M14" i="8"/>
  <c r="O13" i="8"/>
  <c r="N14" i="8" l="1"/>
  <c r="V14" i="8" s="1"/>
  <c r="Z14" i="8" s="1"/>
  <c r="AA13" i="8" s="1"/>
  <c r="O14" i="8"/>
  <c r="Z302" i="8"/>
  <c r="AA301" i="8" s="1"/>
  <c r="L14" i="8"/>
  <c r="L167" i="8" l="1"/>
  <c r="L146" i="8"/>
  <c r="L147" i="8"/>
  <c r="L148" i="8"/>
  <c r="L104" i="8" l="1"/>
  <c r="M104" i="8"/>
  <c r="N104" i="8"/>
  <c r="O104" i="8"/>
  <c r="L101" i="8"/>
  <c r="L95" i="8"/>
  <c r="L93" i="8"/>
  <c r="L94" i="8"/>
  <c r="M94" i="8"/>
  <c r="N94" i="8"/>
  <c r="O94" i="8"/>
  <c r="M95" i="8"/>
  <c r="N95" i="8"/>
  <c r="O95" i="8"/>
  <c r="L75" i="8" l="1"/>
  <c r="M75" i="8"/>
  <c r="N75" i="8"/>
  <c r="O75" i="8"/>
  <c r="L86" i="8" l="1"/>
  <c r="L85" i="8"/>
  <c r="L84" i="8"/>
  <c r="L83" i="8"/>
  <c r="L87" i="8"/>
  <c r="L88" i="8"/>
  <c r="M88" i="8"/>
  <c r="N88" i="8"/>
  <c r="O88" i="8"/>
  <c r="O197" i="8" l="1"/>
  <c r="N197" i="8"/>
  <c r="M197" i="8"/>
  <c r="L197" i="8"/>
  <c r="L395" i="8"/>
  <c r="L384" i="8"/>
  <c r="O384" i="8"/>
  <c r="N384" i="8"/>
  <c r="M384" i="8"/>
  <c r="L382" i="8"/>
  <c r="N392" i="8"/>
  <c r="N393" i="8" s="1"/>
  <c r="M392" i="8"/>
  <c r="M393" i="8" s="1"/>
  <c r="L392" i="8"/>
  <c r="L393" i="8" s="1"/>
  <c r="M390" i="8"/>
  <c r="M391" i="8" s="1"/>
  <c r="N390" i="8"/>
  <c r="N391" i="8" s="1"/>
  <c r="L390" i="8"/>
  <c r="L391" i="8" s="1"/>
  <c r="L386" i="8"/>
  <c r="L387" i="8" s="1"/>
  <c r="L388" i="8"/>
  <c r="L389" i="8" s="1"/>
  <c r="L385" i="8" l="1"/>
  <c r="M388" i="8"/>
  <c r="M389" i="8" s="1"/>
  <c r="N388" i="8"/>
  <c r="N389" i="8" s="1"/>
  <c r="O388" i="8"/>
  <c r="O389" i="8" s="1"/>
  <c r="O386" i="8"/>
  <c r="O387" i="8" s="1"/>
  <c r="N386" i="8"/>
  <c r="N387" i="8" s="1"/>
  <c r="M386" i="8"/>
  <c r="M387" i="8" s="1"/>
  <c r="O385" i="8"/>
  <c r="N385" i="8"/>
  <c r="M385" i="8"/>
  <c r="O70" i="8"/>
  <c r="N70" i="8"/>
  <c r="M70" i="8"/>
  <c r="L70" i="8"/>
  <c r="L68" i="8"/>
  <c r="M68" i="8"/>
  <c r="N68" i="8"/>
  <c r="O68" i="8"/>
  <c r="L69" i="8"/>
  <c r="M69" i="8"/>
  <c r="N69" i="8"/>
  <c r="O69" i="8"/>
  <c r="L44" i="8"/>
  <c r="O11" i="8"/>
  <c r="O12" i="8" s="1"/>
  <c r="N11" i="8"/>
  <c r="N12" i="8" s="1"/>
  <c r="L45" i="8" l="1"/>
  <c r="O160" i="8" l="1"/>
  <c r="N160" i="8"/>
  <c r="M160" i="8"/>
  <c r="L160" i="8"/>
  <c r="O604" i="8" l="1"/>
  <c r="O605" i="8" s="1"/>
  <c r="N604" i="8"/>
  <c r="N605" i="8" s="1"/>
  <c r="L604" i="8"/>
  <c r="O602" i="8"/>
  <c r="N602" i="8"/>
  <c r="N603" i="8" s="1"/>
  <c r="M602" i="8"/>
  <c r="L602" i="8"/>
  <c r="O600" i="8"/>
  <c r="N600" i="8"/>
  <c r="N601" i="8" s="1"/>
  <c r="M600" i="8"/>
  <c r="L600" i="8"/>
  <c r="L601" i="8" s="1"/>
  <c r="O598" i="8"/>
  <c r="O599" i="8" s="1"/>
  <c r="N598" i="8"/>
  <c r="N599" i="8" s="1"/>
  <c r="M598" i="8"/>
  <c r="M599" i="8" s="1"/>
  <c r="L598" i="8"/>
  <c r="L599" i="8" s="1"/>
  <c r="O596" i="8"/>
  <c r="O597" i="8" s="1"/>
  <c r="N596" i="8"/>
  <c r="N597" i="8" s="1"/>
  <c r="M596" i="8"/>
  <c r="M597" i="8" s="1"/>
  <c r="L596" i="8"/>
  <c r="L597" i="8" s="1"/>
  <c r="O594" i="8"/>
  <c r="O595" i="8" s="1"/>
  <c r="N594" i="8"/>
  <c r="N595" i="8" s="1"/>
  <c r="M594" i="8"/>
  <c r="L594" i="8"/>
  <c r="L595" i="8" s="1"/>
  <c r="O592" i="8"/>
  <c r="O593" i="8" s="1"/>
  <c r="N592" i="8"/>
  <c r="N593" i="8" s="1"/>
  <c r="M592" i="8"/>
  <c r="L592" i="8"/>
  <c r="L593" i="8" s="1"/>
  <c r="O590" i="8"/>
  <c r="O591" i="8" s="1"/>
  <c r="N590" i="8"/>
  <c r="N591" i="8" s="1"/>
  <c r="M590" i="8"/>
  <c r="L590" i="8"/>
  <c r="L591" i="8" s="1"/>
  <c r="O588" i="8"/>
  <c r="O589" i="8" s="1"/>
  <c r="N588" i="8"/>
  <c r="N589" i="8" s="1"/>
  <c r="M588" i="8"/>
  <c r="L588" i="8"/>
  <c r="L589" i="8" s="1"/>
  <c r="O586" i="8"/>
  <c r="O587" i="8" s="1"/>
  <c r="N586" i="8"/>
  <c r="N587" i="8" s="1"/>
  <c r="M586" i="8"/>
  <c r="M587" i="8" s="1"/>
  <c r="L586" i="8"/>
  <c r="L587" i="8" s="1"/>
  <c r="O584" i="8"/>
  <c r="O585" i="8" s="1"/>
  <c r="N584" i="8"/>
  <c r="N585" i="8" s="1"/>
  <c r="M584" i="8"/>
  <c r="M585" i="8" s="1"/>
  <c r="L584" i="8"/>
  <c r="L585" i="8" s="1"/>
  <c r="O582" i="8"/>
  <c r="O583" i="8" s="1"/>
  <c r="N582" i="8"/>
  <c r="N583" i="8" s="1"/>
  <c r="M582" i="8"/>
  <c r="M583" i="8" s="1"/>
  <c r="L582" i="8"/>
  <c r="L583" i="8" s="1"/>
  <c r="O580" i="8"/>
  <c r="O581" i="8" s="1"/>
  <c r="N580" i="8"/>
  <c r="M580" i="8"/>
  <c r="L580" i="8"/>
  <c r="L581" i="8" s="1"/>
  <c r="O578" i="8"/>
  <c r="O579" i="8" s="1"/>
  <c r="N578" i="8"/>
  <c r="N579" i="8" s="1"/>
  <c r="M578" i="8"/>
  <c r="M579" i="8" s="1"/>
  <c r="L578" i="8"/>
  <c r="L579" i="8" s="1"/>
  <c r="O576" i="8"/>
  <c r="O577" i="8" s="1"/>
  <c r="N576" i="8"/>
  <c r="N577" i="8" s="1"/>
  <c r="M576" i="8"/>
  <c r="L576" i="8"/>
  <c r="L577" i="8" s="1"/>
  <c r="O574" i="8"/>
  <c r="O575" i="8" s="1"/>
  <c r="N574" i="8"/>
  <c r="N575" i="8" s="1"/>
  <c r="M574" i="8"/>
  <c r="L574" i="8"/>
  <c r="L575" i="8" s="1"/>
  <c r="O572" i="8"/>
  <c r="O573" i="8" s="1"/>
  <c r="N572" i="8"/>
  <c r="N573" i="8" s="1"/>
  <c r="M572" i="8"/>
  <c r="L572" i="8"/>
  <c r="L573" i="8" s="1"/>
  <c r="O570" i="8"/>
  <c r="N570" i="8"/>
  <c r="N571" i="8" s="1"/>
  <c r="M570" i="8"/>
  <c r="M571" i="8" s="1"/>
  <c r="L570" i="8"/>
  <c r="L571" i="8" s="1"/>
  <c r="O568" i="8"/>
  <c r="O569" i="8" s="1"/>
  <c r="N568" i="8"/>
  <c r="M568" i="8"/>
  <c r="M569" i="8" s="1"/>
  <c r="L568" i="8"/>
  <c r="L569" i="8" s="1"/>
  <c r="O566" i="8"/>
  <c r="O567" i="8" s="1"/>
  <c r="N566" i="8"/>
  <c r="N567" i="8" s="1"/>
  <c r="M566" i="8"/>
  <c r="M567" i="8" s="1"/>
  <c r="L566" i="8"/>
  <c r="L567" i="8" s="1"/>
  <c r="O564" i="8"/>
  <c r="O565" i="8" s="1"/>
  <c r="N564" i="8"/>
  <c r="N565" i="8" s="1"/>
  <c r="M564" i="8"/>
  <c r="M565" i="8" s="1"/>
  <c r="L564" i="8"/>
  <c r="L565" i="8" s="1"/>
  <c r="O562" i="8"/>
  <c r="O563" i="8" s="1"/>
  <c r="N562" i="8"/>
  <c r="N563" i="8" s="1"/>
  <c r="M562" i="8"/>
  <c r="M563" i="8" s="1"/>
  <c r="L562" i="8"/>
  <c r="L563" i="8" s="1"/>
  <c r="O560" i="8"/>
  <c r="O561" i="8" s="1"/>
  <c r="N560" i="8"/>
  <c r="N561" i="8" s="1"/>
  <c r="M560" i="8"/>
  <c r="M561" i="8" s="1"/>
  <c r="L560" i="8"/>
  <c r="L561" i="8" s="1"/>
  <c r="O558" i="8"/>
  <c r="O559" i="8" s="1"/>
  <c r="N558" i="8"/>
  <c r="N559" i="8" s="1"/>
  <c r="M558" i="8"/>
  <c r="M559" i="8" s="1"/>
  <c r="L558" i="8"/>
  <c r="L559" i="8" s="1"/>
  <c r="O556" i="8"/>
  <c r="O557" i="8" s="1"/>
  <c r="N556" i="8"/>
  <c r="N557" i="8" s="1"/>
  <c r="M556" i="8"/>
  <c r="M557" i="8" s="1"/>
  <c r="L556" i="8"/>
  <c r="L557" i="8" s="1"/>
  <c r="O554" i="8"/>
  <c r="O555" i="8" s="1"/>
  <c r="N554" i="8"/>
  <c r="N555" i="8" s="1"/>
  <c r="M554" i="8"/>
  <c r="M555" i="8" s="1"/>
  <c r="L554" i="8"/>
  <c r="L555" i="8" s="1"/>
  <c r="Y553" i="8"/>
  <c r="O552" i="8"/>
  <c r="O553" i="8" s="1"/>
  <c r="N552" i="8"/>
  <c r="M552" i="8"/>
  <c r="M553" i="8" s="1"/>
  <c r="L552" i="8"/>
  <c r="L553" i="8" s="1"/>
  <c r="O550" i="8"/>
  <c r="O551" i="8" s="1"/>
  <c r="N550" i="8"/>
  <c r="N551" i="8" s="1"/>
  <c r="M550" i="8"/>
  <c r="L550" i="8"/>
  <c r="L551" i="8" s="1"/>
  <c r="O548" i="8"/>
  <c r="O549" i="8" s="1"/>
  <c r="N548" i="8"/>
  <c r="N549" i="8" s="1"/>
  <c r="M548" i="8"/>
  <c r="M549" i="8" s="1"/>
  <c r="L548" i="8"/>
  <c r="L549" i="8" s="1"/>
  <c r="Y547" i="8"/>
  <c r="O546" i="8"/>
  <c r="O547" i="8" s="1"/>
  <c r="N546" i="8"/>
  <c r="M546" i="8"/>
  <c r="L546" i="8"/>
  <c r="L547" i="8" s="1"/>
  <c r="Y545" i="8"/>
  <c r="O544" i="8"/>
  <c r="O545" i="8" s="1"/>
  <c r="N544" i="8"/>
  <c r="N545" i="8" s="1"/>
  <c r="M544" i="8"/>
  <c r="M545" i="8" s="1"/>
  <c r="L544" i="8"/>
  <c r="L545" i="8" s="1"/>
  <c r="O542" i="8"/>
  <c r="N542" i="8"/>
  <c r="M542" i="8"/>
  <c r="L542" i="8"/>
  <c r="O541" i="8"/>
  <c r="N541" i="8"/>
  <c r="M541" i="8"/>
  <c r="L541" i="8"/>
  <c r="O540" i="8"/>
  <c r="O543" i="8" s="1"/>
  <c r="N540" i="8"/>
  <c r="N543" i="8" s="1"/>
  <c r="M540" i="8"/>
  <c r="M543" i="8" s="1"/>
  <c r="L540" i="8"/>
  <c r="Y539" i="8"/>
  <c r="Y538" i="8"/>
  <c r="O538" i="8"/>
  <c r="O539" i="8" s="1"/>
  <c r="N538" i="8"/>
  <c r="N539" i="8" s="1"/>
  <c r="M538" i="8"/>
  <c r="M539" i="8" s="1"/>
  <c r="L538" i="8"/>
  <c r="L539" i="8" s="1"/>
  <c r="Y537" i="8"/>
  <c r="Y536" i="8"/>
  <c r="O536" i="8"/>
  <c r="O537" i="8" s="1"/>
  <c r="N536" i="8"/>
  <c r="N537" i="8" s="1"/>
  <c r="M536" i="8"/>
  <c r="M537" i="8" s="1"/>
  <c r="L536" i="8"/>
  <c r="L537" i="8" s="1"/>
  <c r="Y535" i="8"/>
  <c r="Y534" i="8"/>
  <c r="O534" i="8"/>
  <c r="O535" i="8" s="1"/>
  <c r="N534" i="8"/>
  <c r="N535" i="8" s="1"/>
  <c r="M534" i="8"/>
  <c r="M535" i="8" s="1"/>
  <c r="L534" i="8"/>
  <c r="L535" i="8" s="1"/>
  <c r="Y533" i="8"/>
  <c r="Y532" i="8"/>
  <c r="O532" i="8"/>
  <c r="O533" i="8" s="1"/>
  <c r="N532" i="8"/>
  <c r="N533" i="8" s="1"/>
  <c r="M532" i="8"/>
  <c r="M533" i="8" s="1"/>
  <c r="L532" i="8"/>
  <c r="L533" i="8" s="1"/>
  <c r="Y531" i="8"/>
  <c r="Y530" i="8"/>
  <c r="O530" i="8"/>
  <c r="O531" i="8" s="1"/>
  <c r="N530" i="8"/>
  <c r="N531" i="8" s="1"/>
  <c r="M530" i="8"/>
  <c r="M531" i="8" s="1"/>
  <c r="L530" i="8"/>
  <c r="L531" i="8" s="1"/>
  <c r="Y529" i="8"/>
  <c r="Y528" i="8"/>
  <c r="O528" i="8"/>
  <c r="O529" i="8" s="1"/>
  <c r="N528" i="8"/>
  <c r="N529" i="8" s="1"/>
  <c r="M528" i="8"/>
  <c r="M529" i="8" s="1"/>
  <c r="L528" i="8"/>
  <c r="L529" i="8" s="1"/>
  <c r="Y527" i="8"/>
  <c r="Y526" i="8"/>
  <c r="O526" i="8"/>
  <c r="O527" i="8" s="1"/>
  <c r="N526" i="8"/>
  <c r="N527" i="8" s="1"/>
  <c r="M526" i="8"/>
  <c r="M527" i="8" s="1"/>
  <c r="L526" i="8"/>
  <c r="L527" i="8" s="1"/>
  <c r="Y525" i="8"/>
  <c r="Y524" i="8"/>
  <c r="O524" i="8"/>
  <c r="O525" i="8" s="1"/>
  <c r="N524" i="8"/>
  <c r="N525" i="8" s="1"/>
  <c r="M524" i="8"/>
  <c r="M525" i="8" s="1"/>
  <c r="L524" i="8"/>
  <c r="L525" i="8" s="1"/>
  <c r="Y523" i="8"/>
  <c r="Y522" i="8"/>
  <c r="O522" i="8"/>
  <c r="O523" i="8" s="1"/>
  <c r="N522" i="8"/>
  <c r="N523" i="8" s="1"/>
  <c r="M522" i="8"/>
  <c r="M523" i="8" s="1"/>
  <c r="L522" i="8"/>
  <c r="L523" i="8" s="1"/>
  <c r="Y521" i="8"/>
  <c r="Y520" i="8"/>
  <c r="O520" i="8"/>
  <c r="O521" i="8" s="1"/>
  <c r="N520" i="8"/>
  <c r="N521" i="8" s="1"/>
  <c r="M520" i="8"/>
  <c r="M521" i="8" s="1"/>
  <c r="L520" i="8"/>
  <c r="L521" i="8" s="1"/>
  <c r="Y519" i="8"/>
  <c r="Y518" i="8"/>
  <c r="O518" i="8"/>
  <c r="O519" i="8" s="1"/>
  <c r="N518" i="8"/>
  <c r="N519" i="8" s="1"/>
  <c r="M518" i="8"/>
  <c r="M519" i="8" s="1"/>
  <c r="L518" i="8"/>
  <c r="L519" i="8" s="1"/>
  <c r="Y517" i="8"/>
  <c r="Y516" i="8"/>
  <c r="O516" i="8"/>
  <c r="O517" i="8" s="1"/>
  <c r="N516" i="8"/>
  <c r="N517" i="8" s="1"/>
  <c r="M516" i="8"/>
  <c r="M517" i="8" s="1"/>
  <c r="L516" i="8"/>
  <c r="L517" i="8" s="1"/>
  <c r="Y515" i="8"/>
  <c r="Y514" i="8"/>
  <c r="O514" i="8"/>
  <c r="O515" i="8" s="1"/>
  <c r="N514" i="8"/>
  <c r="N515" i="8" s="1"/>
  <c r="M514" i="8"/>
  <c r="M515" i="8" s="1"/>
  <c r="L514" i="8"/>
  <c r="L515" i="8" s="1"/>
  <c r="Y513" i="8"/>
  <c r="O512" i="8"/>
  <c r="O513" i="8" s="1"/>
  <c r="N512" i="8"/>
  <c r="N513" i="8" s="1"/>
  <c r="M512" i="8"/>
  <c r="M513" i="8" s="1"/>
  <c r="L512" i="8"/>
  <c r="L513" i="8" s="1"/>
  <c r="Y511" i="8"/>
  <c r="O510" i="8"/>
  <c r="O511" i="8" s="1"/>
  <c r="N510" i="8"/>
  <c r="N511" i="8" s="1"/>
  <c r="M510" i="8"/>
  <c r="M511" i="8" s="1"/>
  <c r="L510" i="8"/>
  <c r="L511" i="8" s="1"/>
  <c r="Y509" i="8"/>
  <c r="O509" i="8"/>
  <c r="N509" i="8"/>
  <c r="M509" i="8"/>
  <c r="L509" i="8"/>
  <c r="Y508" i="8"/>
  <c r="Y507" i="8"/>
  <c r="O507" i="8"/>
  <c r="N507" i="8"/>
  <c r="M507" i="8"/>
  <c r="L507" i="8"/>
  <c r="Y506" i="8"/>
  <c r="Y505" i="8"/>
  <c r="O504" i="8"/>
  <c r="N504" i="8"/>
  <c r="N505" i="8" s="1"/>
  <c r="M504" i="8"/>
  <c r="L504" i="8"/>
  <c r="L505" i="8" s="1"/>
  <c r="Y503" i="8"/>
  <c r="O502" i="8"/>
  <c r="O503" i="8" s="1"/>
  <c r="N502" i="8"/>
  <c r="N503" i="8" s="1"/>
  <c r="M502" i="8"/>
  <c r="M503" i="8" s="1"/>
  <c r="L502" i="8"/>
  <c r="L503" i="8" s="1"/>
  <c r="Y501" i="8"/>
  <c r="O501" i="8"/>
  <c r="L501" i="8"/>
  <c r="Y496" i="8"/>
  <c r="Y495" i="8"/>
  <c r="O495" i="8"/>
  <c r="O496" i="8" s="1"/>
  <c r="N495" i="8"/>
  <c r="N496" i="8" s="1"/>
  <c r="M495" i="8"/>
  <c r="M496" i="8" s="1"/>
  <c r="L495" i="8"/>
  <c r="L496" i="8" s="1"/>
  <c r="Y494" i="8"/>
  <c r="O493" i="8"/>
  <c r="O494" i="8" s="1"/>
  <c r="N493" i="8"/>
  <c r="N494" i="8" s="1"/>
  <c r="M493" i="8"/>
  <c r="M494" i="8" s="1"/>
  <c r="L493" i="8"/>
  <c r="Y492" i="8"/>
  <c r="O491" i="8"/>
  <c r="N491" i="8"/>
  <c r="M491" i="8"/>
  <c r="L491" i="8"/>
  <c r="L492" i="8" s="1"/>
  <c r="Y490" i="8"/>
  <c r="O489" i="8"/>
  <c r="O490" i="8" s="1"/>
  <c r="N489" i="8"/>
  <c r="N490" i="8" s="1"/>
  <c r="M489" i="8"/>
  <c r="L489" i="8"/>
  <c r="Y488" i="8"/>
  <c r="O487" i="8"/>
  <c r="O488" i="8" s="1"/>
  <c r="N487" i="8"/>
  <c r="N488" i="8" s="1"/>
  <c r="M487" i="8"/>
  <c r="L487" i="8"/>
  <c r="Y486" i="8"/>
  <c r="O485" i="8"/>
  <c r="O486" i="8" s="1"/>
  <c r="N485" i="8"/>
  <c r="N486" i="8" s="1"/>
  <c r="M485" i="8"/>
  <c r="M486" i="8" s="1"/>
  <c r="L485" i="8"/>
  <c r="Y484" i="8"/>
  <c r="Y483" i="8"/>
  <c r="O483" i="8"/>
  <c r="O484" i="8" s="1"/>
  <c r="N483" i="8"/>
  <c r="N484" i="8" s="1"/>
  <c r="M483" i="8"/>
  <c r="M484" i="8" s="1"/>
  <c r="L483" i="8"/>
  <c r="L484" i="8" s="1"/>
  <c r="Y482" i="8"/>
  <c r="Y481" i="8"/>
  <c r="O481" i="8"/>
  <c r="O482" i="8" s="1"/>
  <c r="N481" i="8"/>
  <c r="N482" i="8" s="1"/>
  <c r="M481" i="8"/>
  <c r="M482" i="8" s="1"/>
  <c r="L481" i="8"/>
  <c r="L482" i="8" s="1"/>
  <c r="Y480" i="8"/>
  <c r="O479" i="8"/>
  <c r="O480" i="8" s="1"/>
  <c r="N479" i="8"/>
  <c r="N480" i="8" s="1"/>
  <c r="M479" i="8"/>
  <c r="M480" i="8" s="1"/>
  <c r="L479" i="8"/>
  <c r="L480" i="8" s="1"/>
  <c r="Y478" i="8"/>
  <c r="O477" i="8"/>
  <c r="O478" i="8" s="1"/>
  <c r="N477" i="8"/>
  <c r="N478" i="8" s="1"/>
  <c r="M477" i="8"/>
  <c r="M478" i="8" s="1"/>
  <c r="L477" i="8"/>
  <c r="L478" i="8" s="1"/>
  <c r="Y476" i="8"/>
  <c r="O475" i="8"/>
  <c r="O476" i="8" s="1"/>
  <c r="N475" i="8"/>
  <c r="M475" i="8"/>
  <c r="L475" i="8"/>
  <c r="L476" i="8" s="1"/>
  <c r="Y474" i="8"/>
  <c r="N474" i="8"/>
  <c r="M474" i="8"/>
  <c r="Y471" i="8"/>
  <c r="O470" i="8"/>
  <c r="N470" i="8"/>
  <c r="M470" i="8"/>
  <c r="L470" i="8"/>
  <c r="O469" i="8"/>
  <c r="N469" i="8"/>
  <c r="M469" i="8"/>
  <c r="L469" i="8"/>
  <c r="O468" i="8"/>
  <c r="N468" i="8"/>
  <c r="N471" i="8" s="1"/>
  <c r="M468" i="8"/>
  <c r="L468" i="8"/>
  <c r="L471" i="8" s="1"/>
  <c r="Y467" i="8"/>
  <c r="O466" i="8"/>
  <c r="O467" i="8" s="1"/>
  <c r="N466" i="8"/>
  <c r="N467" i="8" s="1"/>
  <c r="M466" i="8"/>
  <c r="M467" i="8" s="1"/>
  <c r="L466" i="8"/>
  <c r="L467" i="8" s="1"/>
  <c r="Y465" i="8"/>
  <c r="O464" i="8"/>
  <c r="O465" i="8" s="1"/>
  <c r="N464" i="8"/>
  <c r="N465" i="8" s="1"/>
  <c r="M464" i="8"/>
  <c r="M465" i="8" s="1"/>
  <c r="L464" i="8"/>
  <c r="L465" i="8" s="1"/>
  <c r="Y463" i="8"/>
  <c r="O462" i="8"/>
  <c r="O463" i="8" s="1"/>
  <c r="N462" i="8"/>
  <c r="N463" i="8" s="1"/>
  <c r="M462" i="8"/>
  <c r="L462" i="8"/>
  <c r="L463" i="8" s="1"/>
  <c r="Y461" i="8"/>
  <c r="O460" i="8"/>
  <c r="O461" i="8" s="1"/>
  <c r="N460" i="8"/>
  <c r="N461" i="8" s="1"/>
  <c r="M460" i="8"/>
  <c r="M461" i="8" s="1"/>
  <c r="L460" i="8"/>
  <c r="L461" i="8" s="1"/>
  <c r="Y459" i="8"/>
  <c r="O459" i="8"/>
  <c r="N459" i="8"/>
  <c r="M459" i="8"/>
  <c r="Y458" i="8"/>
  <c r="O458" i="8"/>
  <c r="N458" i="8"/>
  <c r="M458" i="8"/>
  <c r="L458" i="8"/>
  <c r="Y457" i="8"/>
  <c r="O456" i="8"/>
  <c r="N456" i="8"/>
  <c r="M456" i="8"/>
  <c r="L456" i="8"/>
  <c r="L457" i="8" s="1"/>
  <c r="Y455" i="8"/>
  <c r="O454" i="8"/>
  <c r="N454" i="8"/>
  <c r="N455" i="8" s="1"/>
  <c r="M454" i="8"/>
  <c r="M455" i="8" s="1"/>
  <c r="L454" i="8"/>
  <c r="L455" i="8" s="1"/>
  <c r="Y453" i="8"/>
  <c r="Y452" i="8"/>
  <c r="O452" i="8"/>
  <c r="O453" i="8" s="1"/>
  <c r="N452" i="8"/>
  <c r="N453" i="8" s="1"/>
  <c r="M452" i="8"/>
  <c r="M453" i="8" s="1"/>
  <c r="L452" i="8"/>
  <c r="L453" i="8" s="1"/>
  <c r="Y451" i="8"/>
  <c r="Y450" i="8"/>
  <c r="O450" i="8"/>
  <c r="O451" i="8" s="1"/>
  <c r="N450" i="8"/>
  <c r="N451" i="8" s="1"/>
  <c r="M450" i="8"/>
  <c r="M451" i="8" s="1"/>
  <c r="L450" i="8"/>
  <c r="L451" i="8" s="1"/>
  <c r="Y447" i="8"/>
  <c r="O446" i="8"/>
  <c r="O447" i="8" s="1"/>
  <c r="N446" i="8"/>
  <c r="N447" i="8" s="1"/>
  <c r="M446" i="8"/>
  <c r="M447" i="8" s="1"/>
  <c r="L446" i="8"/>
  <c r="L447" i="8" s="1"/>
  <c r="Y445" i="8"/>
  <c r="O444" i="8"/>
  <c r="O445" i="8" s="1"/>
  <c r="N444" i="8"/>
  <c r="N445" i="8" s="1"/>
  <c r="M444" i="8"/>
  <c r="M445" i="8" s="1"/>
  <c r="L444" i="8"/>
  <c r="L445" i="8" s="1"/>
  <c r="Y441" i="8"/>
  <c r="O440" i="8"/>
  <c r="O441" i="8" s="1"/>
  <c r="N440" i="8"/>
  <c r="N441" i="8" s="1"/>
  <c r="M440" i="8"/>
  <c r="M441" i="8" s="1"/>
  <c r="L440" i="8"/>
  <c r="L441" i="8" s="1"/>
  <c r="Y438" i="8"/>
  <c r="Y436" i="8"/>
  <c r="O435" i="8"/>
  <c r="M435" i="8"/>
  <c r="L435" i="8"/>
  <c r="O434" i="8"/>
  <c r="N434" i="8"/>
  <c r="M434" i="8"/>
  <c r="L434" i="8"/>
  <c r="O433" i="8"/>
  <c r="L433" i="8"/>
  <c r="X431" i="8"/>
  <c r="Y430" i="8"/>
  <c r="O429" i="8"/>
  <c r="N429" i="8"/>
  <c r="M429" i="8"/>
  <c r="L429" i="8"/>
  <c r="L430" i="8" s="1"/>
  <c r="Y428" i="8"/>
  <c r="O427" i="8"/>
  <c r="N427" i="8"/>
  <c r="M427" i="8"/>
  <c r="L427" i="8"/>
  <c r="O426" i="8"/>
  <c r="N426" i="8"/>
  <c r="M426" i="8"/>
  <c r="N425" i="8"/>
  <c r="L425" i="8"/>
  <c r="Y424" i="8"/>
  <c r="Y422" i="8"/>
  <c r="O421" i="8"/>
  <c r="N421" i="8"/>
  <c r="M421" i="8"/>
  <c r="L421" i="8"/>
  <c r="O420" i="8"/>
  <c r="N420" i="8"/>
  <c r="M420" i="8"/>
  <c r="L420" i="8"/>
  <c r="O419" i="8"/>
  <c r="N419" i="8"/>
  <c r="M419" i="8"/>
  <c r="L419" i="8"/>
  <c r="Y418" i="8"/>
  <c r="O417" i="8"/>
  <c r="N417" i="8"/>
  <c r="M417" i="8"/>
  <c r="M418" i="8" s="1"/>
  <c r="L417" i="8"/>
  <c r="Y416" i="8"/>
  <c r="O415" i="8"/>
  <c r="N415" i="8"/>
  <c r="M415" i="8"/>
  <c r="L415" i="8"/>
  <c r="Y414" i="8"/>
  <c r="O413" i="8"/>
  <c r="N413" i="8"/>
  <c r="N414" i="8" s="1"/>
  <c r="M413" i="8"/>
  <c r="L413" i="8"/>
  <c r="Y412" i="8"/>
  <c r="O411" i="8"/>
  <c r="O412" i="8" s="1"/>
  <c r="N411" i="8"/>
  <c r="M411" i="8"/>
  <c r="L411" i="8"/>
  <c r="W409" i="8"/>
  <c r="A409" i="8"/>
  <c r="Y408" i="8"/>
  <c r="O407" i="8"/>
  <c r="O408" i="8" s="1"/>
  <c r="N407" i="8"/>
  <c r="N408" i="8" s="1"/>
  <c r="M407" i="8"/>
  <c r="M408" i="8" s="1"/>
  <c r="L407" i="8"/>
  <c r="L408" i="8" s="1"/>
  <c r="Y406" i="8"/>
  <c r="O405" i="8"/>
  <c r="O406" i="8" s="1"/>
  <c r="N405" i="8"/>
  <c r="N406" i="8" s="1"/>
  <c r="M405" i="8"/>
  <c r="M406" i="8" s="1"/>
  <c r="L405" i="8"/>
  <c r="L406" i="8" s="1"/>
  <c r="Y404" i="8"/>
  <c r="O403" i="8"/>
  <c r="N403" i="8"/>
  <c r="M403" i="8"/>
  <c r="M404" i="8" s="1"/>
  <c r="L403" i="8"/>
  <c r="L404" i="8" s="1"/>
  <c r="Y402" i="8"/>
  <c r="O401" i="8"/>
  <c r="O402" i="8" s="1"/>
  <c r="N401" i="8"/>
  <c r="N402" i="8" s="1"/>
  <c r="M401" i="8"/>
  <c r="M402" i="8" s="1"/>
  <c r="L401" i="8"/>
  <c r="L402" i="8" s="1"/>
  <c r="Y400" i="8"/>
  <c r="O399" i="8"/>
  <c r="O400" i="8" s="1"/>
  <c r="N399" i="8"/>
  <c r="N400" i="8" s="1"/>
  <c r="M399" i="8"/>
  <c r="M400" i="8" s="1"/>
  <c r="L400" i="8"/>
  <c r="Y397" i="8"/>
  <c r="O397" i="8"/>
  <c r="N397" i="8"/>
  <c r="M397" i="8"/>
  <c r="L397" i="8"/>
  <c r="Y396" i="8"/>
  <c r="O395" i="8"/>
  <c r="N395" i="8"/>
  <c r="M395" i="8"/>
  <c r="Y392" i="8"/>
  <c r="Y390" i="8"/>
  <c r="Y388" i="8"/>
  <c r="Y386" i="8"/>
  <c r="Y383" i="8"/>
  <c r="O382" i="8"/>
  <c r="N382" i="8"/>
  <c r="M382" i="8"/>
  <c r="L383" i="8"/>
  <c r="Y381" i="8"/>
  <c r="O380" i="8"/>
  <c r="O381" i="8" s="1"/>
  <c r="N380" i="8"/>
  <c r="N381" i="8" s="1"/>
  <c r="M380" i="8"/>
  <c r="M381" i="8" s="1"/>
  <c r="L380" i="8"/>
  <c r="L381" i="8" s="1"/>
  <c r="Y379" i="8"/>
  <c r="O378" i="8"/>
  <c r="O379" i="8" s="1"/>
  <c r="N378" i="8"/>
  <c r="N379" i="8" s="1"/>
  <c r="M378" i="8"/>
  <c r="M379" i="8" s="1"/>
  <c r="L378" i="8"/>
  <c r="L379" i="8" s="1"/>
  <c r="Y377" i="8"/>
  <c r="O376" i="8"/>
  <c r="O377" i="8" s="1"/>
  <c r="N376" i="8"/>
  <c r="N377" i="8" s="1"/>
  <c r="M376" i="8"/>
  <c r="M377" i="8" s="1"/>
  <c r="L376" i="8"/>
  <c r="L377" i="8" s="1"/>
  <c r="Y375" i="8"/>
  <c r="O374" i="8"/>
  <c r="O375" i="8" s="1"/>
  <c r="N374" i="8"/>
  <c r="N375" i="8" s="1"/>
  <c r="M374" i="8"/>
  <c r="M375" i="8" s="1"/>
  <c r="L374" i="8"/>
  <c r="L375" i="8" s="1"/>
  <c r="Y373" i="8"/>
  <c r="O372" i="8"/>
  <c r="O373" i="8" s="1"/>
  <c r="N372" i="8"/>
  <c r="N373" i="8" s="1"/>
  <c r="M372" i="8"/>
  <c r="M373" i="8" s="1"/>
  <c r="L372" i="8"/>
  <c r="L373" i="8" s="1"/>
  <c r="Y371" i="8"/>
  <c r="O371" i="8"/>
  <c r="N371" i="8"/>
  <c r="M371" i="8"/>
  <c r="L371" i="8"/>
  <c r="Y370" i="8"/>
  <c r="Y369" i="8"/>
  <c r="O369" i="8"/>
  <c r="N369" i="8"/>
  <c r="M369" i="8"/>
  <c r="L369" i="8"/>
  <c r="A369" i="8"/>
  <c r="Y368" i="8"/>
  <c r="O367" i="8"/>
  <c r="N367" i="8"/>
  <c r="L367" i="8"/>
  <c r="Y366" i="8"/>
  <c r="O366" i="8"/>
  <c r="O368" i="8" s="1"/>
  <c r="N366" i="8"/>
  <c r="N368" i="8" s="1"/>
  <c r="L366" i="8"/>
  <c r="Y364" i="8"/>
  <c r="O364" i="8"/>
  <c r="N364" i="8"/>
  <c r="Y363" i="8"/>
  <c r="O363" i="8"/>
  <c r="N363" i="8"/>
  <c r="M363" i="8"/>
  <c r="L363" i="8"/>
  <c r="Y362" i="8"/>
  <c r="O362" i="8"/>
  <c r="N362" i="8"/>
  <c r="M362" i="8"/>
  <c r="L362" i="8"/>
  <c r="Y361" i="8"/>
  <c r="O360" i="8"/>
  <c r="O361" i="8" s="1"/>
  <c r="N360" i="8"/>
  <c r="N361" i="8" s="1"/>
  <c r="M360" i="8"/>
  <c r="L360" i="8"/>
  <c r="L361" i="8" s="1"/>
  <c r="Y358" i="8"/>
  <c r="O357" i="8"/>
  <c r="O358" i="8" s="1"/>
  <c r="N357" i="8"/>
  <c r="N358" i="8" s="1"/>
  <c r="M357" i="8"/>
  <c r="L357" i="8"/>
  <c r="L358" i="8" s="1"/>
  <c r="Y356" i="8"/>
  <c r="O355" i="8"/>
  <c r="N355" i="8"/>
  <c r="M355" i="8"/>
  <c r="M356" i="8" s="1"/>
  <c r="L355" i="8"/>
  <c r="L356" i="8" s="1"/>
  <c r="Y354" i="8"/>
  <c r="O353" i="8"/>
  <c r="N353" i="8"/>
  <c r="M353" i="8"/>
  <c r="M354" i="8" s="1"/>
  <c r="L353" i="8"/>
  <c r="L354" i="8" s="1"/>
  <c r="Y352" i="8"/>
  <c r="O351" i="8"/>
  <c r="O352" i="8" s="1"/>
  <c r="N351" i="8"/>
  <c r="N352" i="8" s="1"/>
  <c r="M351" i="8"/>
  <c r="M352" i="8" s="1"/>
  <c r="L351" i="8"/>
  <c r="Y350" i="8"/>
  <c r="O349" i="8"/>
  <c r="O350" i="8" s="1"/>
  <c r="N349" i="8"/>
  <c r="N350" i="8" s="1"/>
  <c r="M349" i="8"/>
  <c r="M350" i="8" s="1"/>
  <c r="L349" i="8"/>
  <c r="L350" i="8" s="1"/>
  <c r="Y348" i="8"/>
  <c r="O347" i="8"/>
  <c r="O348" i="8" s="1"/>
  <c r="N347" i="8"/>
  <c r="N348" i="8" s="1"/>
  <c r="M347" i="8"/>
  <c r="M348" i="8" s="1"/>
  <c r="L347" i="8"/>
  <c r="L348" i="8" s="1"/>
  <c r="Y346" i="8"/>
  <c r="O345" i="8"/>
  <c r="N345" i="8"/>
  <c r="N346" i="8" s="1"/>
  <c r="M345" i="8"/>
  <c r="M346" i="8" s="1"/>
  <c r="L345" i="8"/>
  <c r="L346" i="8" s="1"/>
  <c r="Y344" i="8"/>
  <c r="O343" i="8"/>
  <c r="O344" i="8" s="1"/>
  <c r="N343" i="8"/>
  <c r="N344" i="8" s="1"/>
  <c r="M343" i="8"/>
  <c r="M344" i="8" s="1"/>
  <c r="L343" i="8"/>
  <c r="Y342" i="8"/>
  <c r="O341" i="8"/>
  <c r="O342" i="8" s="1"/>
  <c r="N341" i="8"/>
  <c r="N342" i="8" s="1"/>
  <c r="M341" i="8"/>
  <c r="M342" i="8" s="1"/>
  <c r="L341" i="8"/>
  <c r="L342" i="8" s="1"/>
  <c r="Y340" i="8"/>
  <c r="O339" i="8"/>
  <c r="O340" i="8" s="1"/>
  <c r="N339" i="8"/>
  <c r="N340" i="8" s="1"/>
  <c r="M339" i="8"/>
  <c r="M340" i="8" s="1"/>
  <c r="L339" i="8"/>
  <c r="L340" i="8" s="1"/>
  <c r="Y338" i="8"/>
  <c r="O337" i="8"/>
  <c r="O338" i="8" s="1"/>
  <c r="N337" i="8"/>
  <c r="N338" i="8" s="1"/>
  <c r="M337" i="8"/>
  <c r="M338" i="8" s="1"/>
  <c r="L337" i="8"/>
  <c r="L338" i="8" s="1"/>
  <c r="Y336" i="8"/>
  <c r="O335" i="8"/>
  <c r="O336" i="8" s="1"/>
  <c r="N335" i="8"/>
  <c r="N336" i="8" s="1"/>
  <c r="M335" i="8"/>
  <c r="M336" i="8" s="1"/>
  <c r="L335" i="8"/>
  <c r="L336" i="8" s="1"/>
  <c r="Y334" i="8"/>
  <c r="O334" i="8"/>
  <c r="N334" i="8"/>
  <c r="M334" i="8"/>
  <c r="L334" i="8"/>
  <c r="Y333" i="8"/>
  <c r="O332" i="8"/>
  <c r="O333" i="8" s="1"/>
  <c r="N332" i="8"/>
  <c r="N333" i="8" s="1"/>
  <c r="M332" i="8"/>
  <c r="M333" i="8" s="1"/>
  <c r="L332" i="8"/>
  <c r="L333" i="8" s="1"/>
  <c r="Y331" i="8"/>
  <c r="O330" i="8"/>
  <c r="N330" i="8"/>
  <c r="N331" i="8" s="1"/>
  <c r="M330" i="8"/>
  <c r="M331" i="8" s="1"/>
  <c r="L330" i="8"/>
  <c r="L331" i="8" s="1"/>
  <c r="Y329" i="8"/>
  <c r="O328" i="8"/>
  <c r="O329" i="8" s="1"/>
  <c r="N328" i="8"/>
  <c r="N329" i="8" s="1"/>
  <c r="M328" i="8"/>
  <c r="L328" i="8"/>
  <c r="A325" i="8"/>
  <c r="Y324" i="8"/>
  <c r="Y322" i="8"/>
  <c r="O321" i="8"/>
  <c r="O322" i="8" s="1"/>
  <c r="N321" i="8"/>
  <c r="N322" i="8" s="1"/>
  <c r="M321" i="8"/>
  <c r="M322" i="8" s="1"/>
  <c r="L321" i="8"/>
  <c r="Y320" i="8"/>
  <c r="O319" i="8"/>
  <c r="O320" i="8" s="1"/>
  <c r="N319" i="8"/>
  <c r="N320" i="8" s="1"/>
  <c r="M319" i="8"/>
  <c r="L319" i="8"/>
  <c r="L320" i="8" s="1"/>
  <c r="Y318" i="8"/>
  <c r="O317" i="8"/>
  <c r="N317" i="8"/>
  <c r="M317" i="8"/>
  <c r="L317" i="8"/>
  <c r="L318" i="8" s="1"/>
  <c r="Y316" i="8"/>
  <c r="O315" i="8"/>
  <c r="N315" i="8"/>
  <c r="N316" i="8" s="1"/>
  <c r="V316" i="8" s="1"/>
  <c r="M315" i="8"/>
  <c r="M316" i="8" s="1"/>
  <c r="L315" i="8"/>
  <c r="Y314" i="8"/>
  <c r="O313" i="8"/>
  <c r="O314" i="8" s="1"/>
  <c r="N313" i="8"/>
  <c r="N314" i="8" s="1"/>
  <c r="M313" i="8"/>
  <c r="M314" i="8" s="1"/>
  <c r="L313" i="8"/>
  <c r="Y312" i="8"/>
  <c r="O311" i="8"/>
  <c r="O312" i="8" s="1"/>
  <c r="N311" i="8"/>
  <c r="N312" i="8" s="1"/>
  <c r="M311" i="8"/>
  <c r="L311" i="8"/>
  <c r="L312" i="8" s="1"/>
  <c r="Y310" i="8"/>
  <c r="O309" i="8"/>
  <c r="O310" i="8" s="1"/>
  <c r="N309" i="8"/>
  <c r="M309" i="8"/>
  <c r="L309" i="8"/>
  <c r="L310" i="8" s="1"/>
  <c r="Y308" i="8"/>
  <c r="O307" i="8"/>
  <c r="N307" i="8"/>
  <c r="N308" i="8" s="1"/>
  <c r="V308" i="8" s="1"/>
  <c r="M307" i="8"/>
  <c r="M308" i="8" s="1"/>
  <c r="L307" i="8"/>
  <c r="Y306" i="8"/>
  <c r="O305" i="8"/>
  <c r="O306" i="8" s="1"/>
  <c r="N305" i="8"/>
  <c r="N306" i="8" s="1"/>
  <c r="M305" i="8"/>
  <c r="L305" i="8"/>
  <c r="Y304" i="8"/>
  <c r="O304" i="8"/>
  <c r="N304" i="8"/>
  <c r="L304" i="8"/>
  <c r="Y300" i="8"/>
  <c r="O299" i="8"/>
  <c r="N299" i="8"/>
  <c r="N300" i="8" s="1"/>
  <c r="M299" i="8"/>
  <c r="L299" i="8"/>
  <c r="L300" i="8" s="1"/>
  <c r="Y298" i="8"/>
  <c r="O297" i="8"/>
  <c r="O298" i="8" s="1"/>
  <c r="N297" i="8"/>
  <c r="N298" i="8" s="1"/>
  <c r="M297" i="8"/>
  <c r="M298" i="8" s="1"/>
  <c r="L297" i="8"/>
  <c r="L298" i="8" s="1"/>
  <c r="Y296" i="8"/>
  <c r="O295" i="8"/>
  <c r="O296" i="8" s="1"/>
  <c r="N295" i="8"/>
  <c r="M295" i="8"/>
  <c r="L295" i="8"/>
  <c r="L296" i="8" s="1"/>
  <c r="Y294" i="8"/>
  <c r="O293" i="8"/>
  <c r="O294" i="8" s="1"/>
  <c r="N293" i="8"/>
  <c r="N294" i="8" s="1"/>
  <c r="M293" i="8"/>
  <c r="M294" i="8" s="1"/>
  <c r="L293" i="8"/>
  <c r="L294" i="8" s="1"/>
  <c r="Y292" i="8"/>
  <c r="O291" i="8"/>
  <c r="N291" i="8"/>
  <c r="N292" i="8" s="1"/>
  <c r="M291" i="8"/>
  <c r="M292" i="8" s="1"/>
  <c r="L291" i="8"/>
  <c r="L292" i="8" s="1"/>
  <c r="Y290" i="8"/>
  <c r="O289" i="8"/>
  <c r="O290" i="8" s="1"/>
  <c r="N289" i="8"/>
  <c r="M289" i="8"/>
  <c r="M290" i="8" s="1"/>
  <c r="L289" i="8"/>
  <c r="L290" i="8" s="1"/>
  <c r="Y288" i="8"/>
  <c r="O288" i="8"/>
  <c r="N288" i="8"/>
  <c r="L288" i="8"/>
  <c r="Y286" i="8"/>
  <c r="O285" i="8"/>
  <c r="O286" i="8" s="1"/>
  <c r="N285" i="8"/>
  <c r="N286" i="8" s="1"/>
  <c r="M285" i="8"/>
  <c r="L285" i="8"/>
  <c r="Y284" i="8"/>
  <c r="M284" i="8"/>
  <c r="L284" i="8"/>
  <c r="Y282" i="8"/>
  <c r="O281" i="8"/>
  <c r="O282" i="8" s="1"/>
  <c r="N281" i="8"/>
  <c r="M281" i="8"/>
  <c r="L281" i="8"/>
  <c r="Y280" i="8"/>
  <c r="O279" i="8"/>
  <c r="N279" i="8"/>
  <c r="M279" i="8"/>
  <c r="L279" i="8"/>
  <c r="L280" i="8" s="1"/>
  <c r="Y278" i="8"/>
  <c r="O277" i="8"/>
  <c r="N277" i="8"/>
  <c r="M277" i="8"/>
  <c r="M278" i="8" s="1"/>
  <c r="L277" i="8"/>
  <c r="L278" i="8" s="1"/>
  <c r="Y276" i="8"/>
  <c r="O275" i="8"/>
  <c r="N275" i="8"/>
  <c r="N276" i="8" s="1"/>
  <c r="M275" i="8"/>
  <c r="M276" i="8" s="1"/>
  <c r="L275" i="8"/>
  <c r="L276" i="8" s="1"/>
  <c r="Y274" i="8"/>
  <c r="O273" i="8"/>
  <c r="N273" i="8"/>
  <c r="M273" i="8"/>
  <c r="L273" i="8"/>
  <c r="Y272" i="8"/>
  <c r="O271" i="8"/>
  <c r="N271" i="8"/>
  <c r="M271" i="8"/>
  <c r="L271" i="8"/>
  <c r="O270" i="8"/>
  <c r="N270" i="8"/>
  <c r="M270" i="8"/>
  <c r="L270" i="8"/>
  <c r="L272" i="8" s="1"/>
  <c r="O269" i="8"/>
  <c r="N269" i="8"/>
  <c r="Y268" i="8"/>
  <c r="O266" i="8"/>
  <c r="O268" i="8" s="1"/>
  <c r="N266" i="8"/>
  <c r="N268" i="8" s="1"/>
  <c r="M266" i="8"/>
  <c r="M268" i="8" s="1"/>
  <c r="L266" i="8"/>
  <c r="L268" i="8" s="1"/>
  <c r="Y265" i="8"/>
  <c r="O265" i="8"/>
  <c r="N265" i="8"/>
  <c r="M265" i="8"/>
  <c r="L265" i="8"/>
  <c r="Y263" i="8"/>
  <c r="O262" i="8"/>
  <c r="N262" i="8"/>
  <c r="M262" i="8"/>
  <c r="L262" i="8"/>
  <c r="O261" i="8"/>
  <c r="N261" i="8"/>
  <c r="M261" i="8"/>
  <c r="L261" i="8"/>
  <c r="O260" i="8"/>
  <c r="N260" i="8"/>
  <c r="N263" i="8" s="1"/>
  <c r="M260" i="8"/>
  <c r="L260" i="8"/>
  <c r="L263" i="8" s="1"/>
  <c r="Y259" i="8"/>
  <c r="O258" i="8"/>
  <c r="N258" i="8"/>
  <c r="N259" i="8" s="1"/>
  <c r="M258" i="8"/>
  <c r="L258" i="8"/>
  <c r="L259" i="8" s="1"/>
  <c r="Y257" i="8"/>
  <c r="O256" i="8"/>
  <c r="O257" i="8" s="1"/>
  <c r="N256" i="8"/>
  <c r="N257" i="8" s="1"/>
  <c r="M256" i="8"/>
  <c r="M257" i="8" s="1"/>
  <c r="L256" i="8"/>
  <c r="L257" i="8" s="1"/>
  <c r="Y255" i="8"/>
  <c r="O254" i="8"/>
  <c r="N254" i="8"/>
  <c r="N255" i="8" s="1"/>
  <c r="M254" i="8"/>
  <c r="L254" i="8"/>
  <c r="O251" i="8"/>
  <c r="O252" i="8" s="1"/>
  <c r="N251" i="8"/>
  <c r="N252" i="8" s="1"/>
  <c r="M251" i="8"/>
  <c r="M252" i="8" s="1"/>
  <c r="L251" i="8"/>
  <c r="Y250" i="8"/>
  <c r="O249" i="8"/>
  <c r="O250" i="8" s="1"/>
  <c r="N249" i="8"/>
  <c r="N250" i="8" s="1"/>
  <c r="M249" i="8"/>
  <c r="L249" i="8"/>
  <c r="L250" i="8" s="1"/>
  <c r="Y248" i="8"/>
  <c r="O247" i="8"/>
  <c r="N247" i="8"/>
  <c r="M247" i="8"/>
  <c r="L247" i="8"/>
  <c r="L248" i="8" s="1"/>
  <c r="Y246" i="8"/>
  <c r="O245" i="8"/>
  <c r="N245" i="8"/>
  <c r="N246" i="8" s="1"/>
  <c r="M245" i="8"/>
  <c r="L245" i="8"/>
  <c r="Y244" i="8"/>
  <c r="O243" i="8"/>
  <c r="O244" i="8" s="1"/>
  <c r="N243" i="8"/>
  <c r="N244" i="8" s="1"/>
  <c r="M243" i="8"/>
  <c r="M244" i="8" s="1"/>
  <c r="L243" i="8"/>
  <c r="Y242" i="8"/>
  <c r="O241" i="8"/>
  <c r="O242" i="8" s="1"/>
  <c r="N241" i="8"/>
  <c r="N242" i="8" s="1"/>
  <c r="M241" i="8"/>
  <c r="L241" i="8"/>
  <c r="L242" i="8" s="1"/>
  <c r="Y240" i="8"/>
  <c r="O239" i="8"/>
  <c r="O240" i="8" s="1"/>
  <c r="N239" i="8"/>
  <c r="M239" i="8"/>
  <c r="L239" i="8"/>
  <c r="L240" i="8" s="1"/>
  <c r="Y238" i="8"/>
  <c r="O237" i="8"/>
  <c r="O238" i="8" s="1"/>
  <c r="N237" i="8"/>
  <c r="N238" i="8" s="1"/>
  <c r="M237" i="8"/>
  <c r="M238" i="8" s="1"/>
  <c r="L237" i="8"/>
  <c r="L238" i="8" s="1"/>
  <c r="Y236" i="8"/>
  <c r="O235" i="8"/>
  <c r="N235" i="8"/>
  <c r="N236" i="8" s="1"/>
  <c r="M235" i="8"/>
  <c r="M236" i="8" s="1"/>
  <c r="L235" i="8"/>
  <c r="Y234" i="8"/>
  <c r="O233" i="8"/>
  <c r="O234" i="8" s="1"/>
  <c r="N233" i="8"/>
  <c r="M233" i="8"/>
  <c r="M234" i="8" s="1"/>
  <c r="L233" i="8"/>
  <c r="L234" i="8" s="1"/>
  <c r="Y232" i="8"/>
  <c r="O231" i="8"/>
  <c r="O232" i="8" s="1"/>
  <c r="N231" i="8"/>
  <c r="M231" i="8"/>
  <c r="M232" i="8" s="1"/>
  <c r="L231" i="8"/>
  <c r="L232" i="8" s="1"/>
  <c r="Y230" i="8"/>
  <c r="O229" i="8"/>
  <c r="N229" i="8"/>
  <c r="M229" i="8"/>
  <c r="L229" i="8"/>
  <c r="L230" i="8" s="1"/>
  <c r="Y228" i="8"/>
  <c r="O227" i="8"/>
  <c r="O228" i="8" s="1"/>
  <c r="N227" i="8"/>
  <c r="N228" i="8" s="1"/>
  <c r="M227" i="8"/>
  <c r="M228" i="8" s="1"/>
  <c r="L227" i="8"/>
  <c r="L228" i="8" s="1"/>
  <c r="Y226" i="8"/>
  <c r="O225" i="8"/>
  <c r="N225" i="8"/>
  <c r="N226" i="8" s="1"/>
  <c r="M225" i="8"/>
  <c r="L225" i="8"/>
  <c r="Y224" i="8"/>
  <c r="O223" i="8"/>
  <c r="O224" i="8" s="1"/>
  <c r="N223" i="8"/>
  <c r="N224" i="8" s="1"/>
  <c r="M223" i="8"/>
  <c r="L223" i="8"/>
  <c r="L224" i="8" s="1"/>
  <c r="Y222" i="8"/>
  <c r="O221" i="8"/>
  <c r="O222" i="8" s="1"/>
  <c r="N221" i="8"/>
  <c r="N222" i="8" s="1"/>
  <c r="M221" i="8"/>
  <c r="M222" i="8" s="1"/>
  <c r="L221" i="8"/>
  <c r="L222" i="8" s="1"/>
  <c r="Y220" i="8"/>
  <c r="O219" i="8"/>
  <c r="N219" i="8"/>
  <c r="M219" i="8"/>
  <c r="M220" i="8" s="1"/>
  <c r="L219" i="8"/>
  <c r="Y218" i="8"/>
  <c r="O217" i="8"/>
  <c r="O218" i="8" s="1"/>
  <c r="N217" i="8"/>
  <c r="N218" i="8" s="1"/>
  <c r="M217" i="8"/>
  <c r="M218" i="8" s="1"/>
  <c r="L217" i="8"/>
  <c r="L218" i="8" s="1"/>
  <c r="Y216" i="8"/>
  <c r="O215" i="8"/>
  <c r="O216" i="8" s="1"/>
  <c r="N215" i="8"/>
  <c r="N216" i="8" s="1"/>
  <c r="M215" i="8"/>
  <c r="L215" i="8"/>
  <c r="L216" i="8" s="1"/>
  <c r="Y214" i="8"/>
  <c r="O213" i="8"/>
  <c r="N213" i="8"/>
  <c r="M213" i="8"/>
  <c r="M214" i="8" s="1"/>
  <c r="L213" i="8"/>
  <c r="L214" i="8" s="1"/>
  <c r="Y212" i="8"/>
  <c r="O211" i="8"/>
  <c r="N211" i="8"/>
  <c r="N212" i="8" s="1"/>
  <c r="M211" i="8"/>
  <c r="M212" i="8" s="1"/>
  <c r="L211" i="8"/>
  <c r="L212" i="8" s="1"/>
  <c r="Y210" i="8"/>
  <c r="O209" i="8"/>
  <c r="O210" i="8" s="1"/>
  <c r="N209" i="8"/>
  <c r="N210" i="8" s="1"/>
  <c r="M209" i="8"/>
  <c r="M210" i="8" s="1"/>
  <c r="L209" i="8"/>
  <c r="Y208" i="8"/>
  <c r="O207" i="8"/>
  <c r="O208" i="8" s="1"/>
  <c r="N207" i="8"/>
  <c r="M207" i="8"/>
  <c r="M208" i="8" s="1"/>
  <c r="L207" i="8"/>
  <c r="L208" i="8" s="1"/>
  <c r="Y206" i="8"/>
  <c r="O205" i="8"/>
  <c r="O206" i="8" s="1"/>
  <c r="N205" i="8"/>
  <c r="N206" i="8" s="1"/>
  <c r="M205" i="8"/>
  <c r="L205" i="8"/>
  <c r="Y204" i="8"/>
  <c r="O203" i="8"/>
  <c r="O204" i="8" s="1"/>
  <c r="N203" i="8"/>
  <c r="N204" i="8" s="1"/>
  <c r="M203" i="8"/>
  <c r="M204" i="8" s="1"/>
  <c r="L203" i="8"/>
  <c r="L204" i="8" s="1"/>
  <c r="Y202" i="8"/>
  <c r="O201" i="8"/>
  <c r="O202" i="8" s="1"/>
  <c r="N201" i="8"/>
  <c r="M201" i="8"/>
  <c r="L201" i="8"/>
  <c r="L202" i="8" s="1"/>
  <c r="Y200" i="8"/>
  <c r="O199" i="8"/>
  <c r="N199" i="8"/>
  <c r="M199" i="8"/>
  <c r="M200" i="8" s="1"/>
  <c r="L199" i="8"/>
  <c r="L200" i="8" s="1"/>
  <c r="Y198" i="8"/>
  <c r="O198" i="8"/>
  <c r="N198" i="8"/>
  <c r="Y196" i="8"/>
  <c r="N196" i="8"/>
  <c r="M196" i="8"/>
  <c r="L196" i="8"/>
  <c r="Y194" i="8"/>
  <c r="O193" i="8"/>
  <c r="O194" i="8" s="1"/>
  <c r="N193" i="8"/>
  <c r="M193" i="8"/>
  <c r="L193" i="8"/>
  <c r="Y192" i="8"/>
  <c r="O191" i="8"/>
  <c r="O192" i="8" s="1"/>
  <c r="N191" i="8"/>
  <c r="N192" i="8" s="1"/>
  <c r="M191" i="8"/>
  <c r="L191" i="8"/>
  <c r="L192" i="8" s="1"/>
  <c r="Y190" i="8"/>
  <c r="O189" i="8"/>
  <c r="O190" i="8" s="1"/>
  <c r="N189" i="8"/>
  <c r="M189" i="8"/>
  <c r="M190" i="8" s="1"/>
  <c r="L189" i="8"/>
  <c r="L190" i="8" s="1"/>
  <c r="Y188" i="8"/>
  <c r="O187" i="8"/>
  <c r="N187" i="8"/>
  <c r="N188" i="8" s="1"/>
  <c r="M187" i="8"/>
  <c r="L187" i="8"/>
  <c r="Y186" i="8"/>
  <c r="O185" i="8"/>
  <c r="O186" i="8" s="1"/>
  <c r="N185" i="8"/>
  <c r="N186" i="8" s="1"/>
  <c r="M185" i="8"/>
  <c r="M186" i="8" s="1"/>
  <c r="L185" i="8"/>
  <c r="L186" i="8" s="1"/>
  <c r="Y184" i="8"/>
  <c r="O183" i="8"/>
  <c r="O184" i="8" s="1"/>
  <c r="N183" i="8"/>
  <c r="N184" i="8" s="1"/>
  <c r="M183" i="8"/>
  <c r="M184" i="8" s="1"/>
  <c r="L183" i="8"/>
  <c r="L184" i="8" s="1"/>
  <c r="Y182" i="8"/>
  <c r="O181" i="8"/>
  <c r="N181" i="8"/>
  <c r="N182" i="8" s="1"/>
  <c r="M181" i="8"/>
  <c r="M182" i="8" s="1"/>
  <c r="L181" i="8"/>
  <c r="Y180" i="8"/>
  <c r="O179" i="8"/>
  <c r="N179" i="8"/>
  <c r="M179" i="8"/>
  <c r="M180" i="8" s="1"/>
  <c r="L179" i="8"/>
  <c r="Y178" i="8"/>
  <c r="O177" i="8"/>
  <c r="N177" i="8"/>
  <c r="N178" i="8" s="1"/>
  <c r="M177" i="8"/>
  <c r="L177" i="8"/>
  <c r="Y176" i="8"/>
  <c r="O175" i="8"/>
  <c r="O176" i="8" s="1"/>
  <c r="N175" i="8"/>
  <c r="M175" i="8"/>
  <c r="M176" i="8" s="1"/>
  <c r="L175" i="8"/>
  <c r="L176" i="8" s="1"/>
  <c r="Y174" i="8"/>
  <c r="O173" i="8"/>
  <c r="O174" i="8" s="1"/>
  <c r="N173" i="8"/>
  <c r="N174" i="8" s="1"/>
  <c r="M173" i="8"/>
  <c r="L173" i="8"/>
  <c r="L174" i="8" s="1"/>
  <c r="Y172" i="8"/>
  <c r="O171" i="8"/>
  <c r="N171" i="8"/>
  <c r="M171" i="8"/>
  <c r="M172" i="8" s="1"/>
  <c r="L171" i="8"/>
  <c r="Y170" i="8"/>
  <c r="O169" i="8"/>
  <c r="N169" i="8"/>
  <c r="M169" i="8"/>
  <c r="L169" i="8"/>
  <c r="Y168" i="8"/>
  <c r="O167" i="8"/>
  <c r="N167" i="8"/>
  <c r="M167" i="8"/>
  <c r="Y166" i="8"/>
  <c r="O165" i="8"/>
  <c r="N165" i="8"/>
  <c r="M165" i="8"/>
  <c r="L165" i="8"/>
  <c r="O164" i="8"/>
  <c r="N164" i="8"/>
  <c r="M164" i="8"/>
  <c r="L164" i="8"/>
  <c r="Y163" i="8"/>
  <c r="O162" i="8"/>
  <c r="N162" i="8"/>
  <c r="M162" i="8"/>
  <c r="M163" i="8" s="1"/>
  <c r="L162" i="8"/>
  <c r="Y161" i="8"/>
  <c r="O159" i="8"/>
  <c r="N159" i="8"/>
  <c r="N161" i="8" s="1"/>
  <c r="M159" i="8"/>
  <c r="M161" i="8" s="1"/>
  <c r="L159" i="8"/>
  <c r="Y158" i="8"/>
  <c r="O157" i="8"/>
  <c r="N157" i="8"/>
  <c r="N158" i="8" s="1"/>
  <c r="M157" i="8"/>
  <c r="L157" i="8"/>
  <c r="Y156" i="8"/>
  <c r="O155" i="8"/>
  <c r="N155" i="8"/>
  <c r="N156" i="8" s="1"/>
  <c r="M155" i="8"/>
  <c r="L155" i="8"/>
  <c r="L156" i="8" s="1"/>
  <c r="Y154" i="8"/>
  <c r="O153" i="8"/>
  <c r="N153" i="8"/>
  <c r="M153" i="8"/>
  <c r="L153" i="8"/>
  <c r="Y152" i="8"/>
  <c r="O151" i="8"/>
  <c r="N151" i="8"/>
  <c r="M151" i="8"/>
  <c r="L151" i="8"/>
  <c r="O150" i="8"/>
  <c r="N150" i="8"/>
  <c r="M150" i="8"/>
  <c r="L150" i="8"/>
  <c r="Y149" i="8"/>
  <c r="O148" i="8"/>
  <c r="N148" i="8"/>
  <c r="M148" i="8"/>
  <c r="O147" i="8"/>
  <c r="N147" i="8"/>
  <c r="M147" i="8"/>
  <c r="O146" i="8"/>
  <c r="N146" i="8"/>
  <c r="M146" i="8"/>
  <c r="Y145" i="8"/>
  <c r="O144" i="8"/>
  <c r="N144" i="8"/>
  <c r="M144" i="8"/>
  <c r="L144" i="8"/>
  <c r="O143" i="8"/>
  <c r="N143" i="8"/>
  <c r="M143" i="8"/>
  <c r="L143" i="8"/>
  <c r="Y142" i="8"/>
  <c r="Y140" i="8"/>
  <c r="Y138" i="8"/>
  <c r="O137" i="8"/>
  <c r="N137" i="8"/>
  <c r="M137" i="8"/>
  <c r="L137" i="8"/>
  <c r="Y136" i="8"/>
  <c r="O135" i="8"/>
  <c r="N135" i="8"/>
  <c r="M135" i="8"/>
  <c r="M136" i="8" s="1"/>
  <c r="L135" i="8"/>
  <c r="L136" i="8" s="1"/>
  <c r="Y134" i="8"/>
  <c r="O133" i="8"/>
  <c r="N133" i="8"/>
  <c r="M133" i="8"/>
  <c r="L133" i="8"/>
  <c r="Y132" i="8"/>
  <c r="O131" i="8"/>
  <c r="N131" i="8"/>
  <c r="N132" i="8" s="1"/>
  <c r="M131" i="8"/>
  <c r="M132" i="8" s="1"/>
  <c r="L131" i="8"/>
  <c r="Y130" i="8"/>
  <c r="O129" i="8"/>
  <c r="N129" i="8"/>
  <c r="M129" i="8"/>
  <c r="L129" i="8"/>
  <c r="Y128" i="8"/>
  <c r="O127" i="8"/>
  <c r="N127" i="8"/>
  <c r="M127" i="8"/>
  <c r="L127" i="8"/>
  <c r="O126" i="8"/>
  <c r="N126" i="8"/>
  <c r="M126" i="8"/>
  <c r="L126" i="8"/>
  <c r="O125" i="8"/>
  <c r="O128" i="8" s="1"/>
  <c r="N125" i="8"/>
  <c r="M125" i="8"/>
  <c r="M128" i="8" s="1"/>
  <c r="L125" i="8"/>
  <c r="L128" i="8" s="1"/>
  <c r="Y124" i="8"/>
  <c r="O123" i="8"/>
  <c r="N123" i="8"/>
  <c r="N124" i="8" s="1"/>
  <c r="M123" i="8"/>
  <c r="M124" i="8" s="1"/>
  <c r="L123" i="8"/>
  <c r="Y122" i="8"/>
  <c r="O121" i="8"/>
  <c r="O122" i="8" s="1"/>
  <c r="N121" i="8"/>
  <c r="M121" i="8"/>
  <c r="M122" i="8" s="1"/>
  <c r="L121" i="8"/>
  <c r="Y119" i="8"/>
  <c r="O119" i="8"/>
  <c r="N119" i="8"/>
  <c r="M119" i="8"/>
  <c r="L119" i="8"/>
  <c r="L120" i="8" s="1"/>
  <c r="Y118" i="8"/>
  <c r="O117" i="8"/>
  <c r="N117" i="8"/>
  <c r="M117" i="8"/>
  <c r="L117" i="8"/>
  <c r="L118" i="8" s="1"/>
  <c r="Y116" i="8"/>
  <c r="O115" i="8"/>
  <c r="N115" i="8"/>
  <c r="N116" i="8" s="1"/>
  <c r="M115" i="8"/>
  <c r="L115" i="8"/>
  <c r="L116" i="8" s="1"/>
  <c r="Y114" i="8"/>
  <c r="O113" i="8"/>
  <c r="O114" i="8" s="1"/>
  <c r="N113" i="8"/>
  <c r="N114" i="8" s="1"/>
  <c r="M113" i="8"/>
  <c r="L113" i="8"/>
  <c r="Y112" i="8"/>
  <c r="O111" i="8"/>
  <c r="N111" i="8"/>
  <c r="M111" i="8"/>
  <c r="L111" i="8"/>
  <c r="L112" i="8" s="1"/>
  <c r="Y109" i="8"/>
  <c r="O108" i="8"/>
  <c r="N108" i="8"/>
  <c r="M108" i="8"/>
  <c r="L108" i="8"/>
  <c r="Y107" i="8"/>
  <c r="O106" i="8"/>
  <c r="N106" i="8"/>
  <c r="M106" i="8"/>
  <c r="L106" i="8"/>
  <c r="Y105" i="8"/>
  <c r="O103" i="8"/>
  <c r="O105" i="8" s="1"/>
  <c r="N103" i="8"/>
  <c r="N105" i="8" s="1"/>
  <c r="M103" i="8"/>
  <c r="M105" i="8" s="1"/>
  <c r="L103" i="8"/>
  <c r="L105" i="8" s="1"/>
  <c r="Y102" i="8"/>
  <c r="N101" i="8"/>
  <c r="M101" i="8"/>
  <c r="Y100" i="8"/>
  <c r="N99" i="8"/>
  <c r="M99" i="8"/>
  <c r="L99" i="8"/>
  <c r="O98" i="8"/>
  <c r="N98" i="8"/>
  <c r="M98" i="8"/>
  <c r="L98" i="8"/>
  <c r="O97" i="8"/>
  <c r="O100" i="8" s="1"/>
  <c r="N97" i="8"/>
  <c r="N100" i="8" s="1"/>
  <c r="M97" i="8"/>
  <c r="L97" i="8"/>
  <c r="Y96" i="8"/>
  <c r="O93" i="8"/>
  <c r="O96" i="8" s="1"/>
  <c r="N93" i="8"/>
  <c r="N96" i="8" s="1"/>
  <c r="M93" i="8"/>
  <c r="L96" i="8"/>
  <c r="Y92" i="8"/>
  <c r="O91" i="8"/>
  <c r="N91" i="8"/>
  <c r="M91" i="8"/>
  <c r="L91" i="8"/>
  <c r="O90" i="8"/>
  <c r="N90" i="8"/>
  <c r="N92" i="8" s="1"/>
  <c r="M90" i="8"/>
  <c r="L90" i="8"/>
  <c r="Y89" i="8"/>
  <c r="O87" i="8"/>
  <c r="N87" i="8"/>
  <c r="M87" i="8"/>
  <c r="O86" i="8"/>
  <c r="N86" i="8"/>
  <c r="M86" i="8"/>
  <c r="O85" i="8"/>
  <c r="N85" i="8"/>
  <c r="M85" i="8"/>
  <c r="O84" i="8"/>
  <c r="N84" i="8"/>
  <c r="M84" i="8"/>
  <c r="O83" i="8"/>
  <c r="N83" i="8"/>
  <c r="M83" i="8"/>
  <c r="Y82" i="8"/>
  <c r="O81" i="8"/>
  <c r="N81" i="8"/>
  <c r="M81" i="8"/>
  <c r="L81" i="8"/>
  <c r="O80" i="8"/>
  <c r="N80" i="8"/>
  <c r="M80" i="8"/>
  <c r="L80" i="8"/>
  <c r="O79" i="8"/>
  <c r="N79" i="8"/>
  <c r="M79" i="8"/>
  <c r="L79" i="8"/>
  <c r="Y78" i="8"/>
  <c r="O77" i="8"/>
  <c r="N77" i="8"/>
  <c r="M77" i="8"/>
  <c r="L77" i="8"/>
  <c r="Y76" i="8"/>
  <c r="O74" i="8"/>
  <c r="N74" i="8"/>
  <c r="M74" i="8"/>
  <c r="L74" i="8"/>
  <c r="O73" i="8"/>
  <c r="N73" i="8"/>
  <c r="M73" i="8"/>
  <c r="L73" i="8"/>
  <c r="Y72" i="8"/>
  <c r="O71" i="8"/>
  <c r="N71" i="8"/>
  <c r="M71" i="8"/>
  <c r="L71" i="8"/>
  <c r="O67" i="8"/>
  <c r="N67" i="8"/>
  <c r="M67" i="8"/>
  <c r="L67" i="8"/>
  <c r="O66" i="8"/>
  <c r="N66" i="8"/>
  <c r="M66" i="8"/>
  <c r="L66" i="8"/>
  <c r="O65" i="8"/>
  <c r="N65" i="8"/>
  <c r="M65" i="8"/>
  <c r="L65" i="8"/>
  <c r="Y64" i="8"/>
  <c r="O63" i="8"/>
  <c r="N63" i="8"/>
  <c r="M63" i="8"/>
  <c r="M64" i="8" s="1"/>
  <c r="L63" i="8"/>
  <c r="Y62" i="8"/>
  <c r="O61" i="8"/>
  <c r="O62" i="8" s="1"/>
  <c r="N61" i="8"/>
  <c r="N62" i="8" s="1"/>
  <c r="M61" i="8"/>
  <c r="L61" i="8"/>
  <c r="Y60" i="8"/>
  <c r="O60" i="8"/>
  <c r="N60" i="8"/>
  <c r="M60" i="8"/>
  <c r="L60" i="8"/>
  <c r="Y55" i="8"/>
  <c r="O54" i="8"/>
  <c r="N54" i="8"/>
  <c r="M54" i="8"/>
  <c r="L54" i="8"/>
  <c r="Y53" i="8"/>
  <c r="O52" i="8"/>
  <c r="N52" i="8"/>
  <c r="M52" i="8"/>
  <c r="M53" i="8" s="1"/>
  <c r="L52" i="8"/>
  <c r="Y51" i="8"/>
  <c r="O51" i="8"/>
  <c r="L51" i="8"/>
  <c r="Y45" i="8"/>
  <c r="O44" i="8"/>
  <c r="N44" i="8"/>
  <c r="M44" i="8"/>
  <c r="Y43" i="8"/>
  <c r="O42" i="8"/>
  <c r="N42" i="8"/>
  <c r="M42" i="8"/>
  <c r="L42" i="8"/>
  <c r="Y41" i="8"/>
  <c r="O40" i="8"/>
  <c r="N40" i="8"/>
  <c r="M40" i="8"/>
  <c r="L40" i="8"/>
  <c r="Y39" i="8"/>
  <c r="O38" i="8"/>
  <c r="N38" i="8"/>
  <c r="M38" i="8"/>
  <c r="L38" i="8"/>
  <c r="Y37" i="8"/>
  <c r="O36" i="8"/>
  <c r="N36" i="8"/>
  <c r="M36" i="8"/>
  <c r="M37" i="8" s="1"/>
  <c r="L36" i="8"/>
  <c r="Y35" i="8"/>
  <c r="O34" i="8"/>
  <c r="N34" i="8"/>
  <c r="N35" i="8" s="1"/>
  <c r="V35" i="8" s="1"/>
  <c r="M34" i="8"/>
  <c r="L34" i="8"/>
  <c r="Y33" i="8"/>
  <c r="O32" i="8"/>
  <c r="N32" i="8"/>
  <c r="M32" i="8"/>
  <c r="L32" i="8"/>
  <c r="Y31" i="8"/>
  <c r="O30" i="8"/>
  <c r="N30" i="8"/>
  <c r="M30" i="8"/>
  <c r="L30" i="8"/>
  <c r="O29" i="8"/>
  <c r="N29" i="8"/>
  <c r="M29" i="8"/>
  <c r="L29" i="8"/>
  <c r="O28" i="8"/>
  <c r="N28" i="8"/>
  <c r="M28" i="8"/>
  <c r="L28" i="8"/>
  <c r="O27" i="8"/>
  <c r="N27" i="8"/>
  <c r="M27" i="8"/>
  <c r="L27" i="8"/>
  <c r="O26" i="8"/>
  <c r="N26" i="8"/>
  <c r="M26" i="8"/>
  <c r="L26" i="8"/>
  <c r="O25" i="8"/>
  <c r="N25" i="8"/>
  <c r="M25" i="8"/>
  <c r="L25" i="8"/>
  <c r="O24" i="8"/>
  <c r="N24" i="8"/>
  <c r="M24" i="8"/>
  <c r="L24" i="8"/>
  <c r="O23" i="8"/>
  <c r="N23" i="8"/>
  <c r="M23" i="8"/>
  <c r="L23" i="8"/>
  <c r="Y22" i="8"/>
  <c r="O21" i="8"/>
  <c r="N21" i="8"/>
  <c r="M21" i="8"/>
  <c r="L21" i="8"/>
  <c r="O20" i="8"/>
  <c r="N20" i="8"/>
  <c r="M20" i="8"/>
  <c r="L20" i="8"/>
  <c r="O19" i="8"/>
  <c r="N19" i="8"/>
  <c r="M19" i="8"/>
  <c r="O18" i="8"/>
  <c r="N18" i="8"/>
  <c r="M18" i="8"/>
  <c r="O17" i="8"/>
  <c r="N17" i="8"/>
  <c r="O16" i="8"/>
  <c r="N16" i="8"/>
  <c r="O15" i="8"/>
  <c r="N15" i="8"/>
  <c r="Y12" i="8"/>
  <c r="L422" i="8" l="1"/>
  <c r="M471" i="8"/>
  <c r="L368" i="8"/>
  <c r="N501" i="8"/>
  <c r="M109" i="8"/>
  <c r="L486" i="8"/>
  <c r="M248" i="8"/>
  <c r="O236" i="8"/>
  <c r="M492" i="8"/>
  <c r="L308" i="8"/>
  <c r="Z308" i="8" s="1"/>
  <c r="AA307" i="8" s="1"/>
  <c r="M457" i="8"/>
  <c r="M501" i="8"/>
  <c r="L22" i="8"/>
  <c r="L412" i="8"/>
  <c r="L418" i="8"/>
  <c r="O571" i="8"/>
  <c r="O601" i="8"/>
  <c r="L494" i="8"/>
  <c r="N296" i="8"/>
  <c r="V296" i="8" s="1"/>
  <c r="Z296" i="8" s="1"/>
  <c r="AA295" i="8" s="1"/>
  <c r="O365" i="8"/>
  <c r="O505" i="8"/>
  <c r="O603" i="8"/>
  <c r="M547" i="8"/>
  <c r="L158" i="8"/>
  <c r="L414" i="8"/>
  <c r="L488" i="8"/>
  <c r="O76" i="8"/>
  <c r="N365" i="8"/>
  <c r="L436" i="8"/>
  <c r="L439" i="8" s="1"/>
  <c r="L442" i="8" s="1"/>
  <c r="M226" i="8"/>
  <c r="L365" i="8"/>
  <c r="M365" i="8"/>
  <c r="N428" i="8"/>
  <c r="V428" i="8" s="1"/>
  <c r="N176" i="8"/>
  <c r="M22" i="8"/>
  <c r="L124" i="8"/>
  <c r="L154" i="8"/>
  <c r="O156" i="8"/>
  <c r="L163" i="8"/>
  <c r="O436" i="8"/>
  <c r="O439" i="8" s="1"/>
  <c r="O442" i="8" s="1"/>
  <c r="O414" i="8"/>
  <c r="N284" i="8"/>
  <c r="V284" i="8" s="1"/>
  <c r="Z284" i="8" s="1"/>
  <c r="AA283" i="8" s="1"/>
  <c r="M286" i="8"/>
  <c r="M114" i="8"/>
  <c r="L161" i="8"/>
  <c r="M255" i="8"/>
  <c r="M202" i="8"/>
  <c r="N436" i="8"/>
  <c r="V436" i="8" s="1"/>
  <c r="L428" i="8"/>
  <c r="N154" i="8"/>
  <c r="V154" i="8" s="1"/>
  <c r="N194" i="8"/>
  <c r="V194" i="8" s="1"/>
  <c r="M274" i="8"/>
  <c r="O178" i="8"/>
  <c r="L603" i="8"/>
  <c r="N130" i="8"/>
  <c r="V130" i="8" s="1"/>
  <c r="L236" i="8"/>
  <c r="N290" i="8"/>
  <c r="V290" i="8" s="1"/>
  <c r="Z290" i="8" s="1"/>
  <c r="AA289" i="8" s="1"/>
  <c r="L605" i="8"/>
  <c r="N22" i="8"/>
  <c r="V22" i="8" s="1"/>
  <c r="N416" i="8"/>
  <c r="V416" i="8" s="1"/>
  <c r="O356" i="8"/>
  <c r="O22" i="8"/>
  <c r="L416" i="8"/>
  <c r="L255" i="8"/>
  <c r="L188" i="8"/>
  <c r="M430" i="8"/>
  <c r="N547" i="8"/>
  <c r="V547" i="8" s="1"/>
  <c r="Z547" i="8" s="1"/>
  <c r="AA546" i="8" s="1"/>
  <c r="N492" i="8"/>
  <c r="V492" i="8" s="1"/>
  <c r="Z492" i="8" s="1"/>
  <c r="AA491" i="8" s="1"/>
  <c r="M551" i="8"/>
  <c r="M463" i="8"/>
  <c r="N354" i="8"/>
  <c r="V354" i="8" s="1"/>
  <c r="Z354" i="8" s="1"/>
  <c r="AA353" i="8" s="1"/>
  <c r="M263" i="8"/>
  <c r="N64" i="8"/>
  <c r="V64" i="8" s="1"/>
  <c r="M396" i="8"/>
  <c r="L286" i="8"/>
  <c r="N200" i="8"/>
  <c r="V200" i="8" s="1"/>
  <c r="Z200" i="8" s="1"/>
  <c r="AA199" i="8" s="1"/>
  <c r="N282" i="8"/>
  <c r="V282" i="8" s="1"/>
  <c r="N234" i="8"/>
  <c r="V234" i="8" s="1"/>
  <c r="Z234" i="8" s="1"/>
  <c r="AA233" i="8" s="1"/>
  <c r="M178" i="8"/>
  <c r="O259" i="8"/>
  <c r="M240" i="8"/>
  <c r="M476" i="8"/>
  <c r="L246" i="8"/>
  <c r="M318" i="8"/>
  <c r="M310" i="8"/>
  <c r="O280" i="8"/>
  <c r="M595" i="8"/>
  <c r="O35" i="8"/>
  <c r="L35" i="8"/>
  <c r="Z35" i="8" s="1"/>
  <c r="AA34" i="8" s="1"/>
  <c r="O109" i="8"/>
  <c r="L322" i="8"/>
  <c r="O457" i="8"/>
  <c r="N569" i="8"/>
  <c r="N581" i="8"/>
  <c r="O226" i="8"/>
  <c r="M300" i="8"/>
  <c r="L100" i="8"/>
  <c r="O214" i="8"/>
  <c r="M116" i="8"/>
  <c r="M118" i="8" s="1"/>
  <c r="M120" i="8" s="1"/>
  <c r="N404" i="8"/>
  <c r="V404" i="8" s="1"/>
  <c r="Z404" i="8" s="1"/>
  <c r="AA403" i="8" s="1"/>
  <c r="L92" i="8"/>
  <c r="N180" i="8"/>
  <c r="V180" i="8" s="1"/>
  <c r="M246" i="8"/>
  <c r="O274" i="8"/>
  <c r="L76" i="8"/>
  <c r="O64" i="8"/>
  <c r="O124" i="8"/>
  <c r="N214" i="8"/>
  <c r="V214" i="8" s="1"/>
  <c r="Z214" i="8" s="1"/>
  <c r="AA213" i="8" s="1"/>
  <c r="M51" i="8"/>
  <c r="O107" i="8"/>
  <c r="O492" i="8"/>
  <c r="O354" i="8"/>
  <c r="L543" i="8"/>
  <c r="O428" i="8"/>
  <c r="M306" i="8"/>
  <c r="L172" i="8"/>
  <c r="O278" i="8"/>
  <c r="O318" i="8"/>
  <c r="M436" i="8"/>
  <c r="M439" i="8" s="1"/>
  <c r="M442" i="8" s="1"/>
  <c r="N112" i="8"/>
  <c r="V112" i="8" s="1"/>
  <c r="Z112" i="8" s="1"/>
  <c r="AA110" i="8" s="1"/>
  <c r="L64" i="8"/>
  <c r="L107" i="8"/>
  <c r="O276" i="8"/>
  <c r="L226" i="8"/>
  <c r="L62" i="8"/>
  <c r="O154" i="8"/>
  <c r="O430" i="8"/>
  <c r="N136" i="8"/>
  <c r="V136" i="8" s="1"/>
  <c r="Z136" i="8" s="1"/>
  <c r="AA135" i="8" s="1"/>
  <c r="M130" i="8"/>
  <c r="N109" i="8"/>
  <c r="V109" i="8" s="1"/>
  <c r="M156" i="8"/>
  <c r="L206" i="8"/>
  <c r="M288" i="8"/>
  <c r="O292" i="8"/>
  <c r="N553" i="8"/>
  <c r="V553" i="8" s="1"/>
  <c r="Z553" i="8" s="1"/>
  <c r="AA552" i="8" s="1"/>
  <c r="M593" i="8"/>
  <c r="L122" i="8"/>
  <c r="M250" i="8"/>
  <c r="N476" i="8"/>
  <c r="V476" i="8" s="1"/>
  <c r="Z476" i="8" s="1"/>
  <c r="AA475" i="8" s="1"/>
  <c r="M102" i="8"/>
  <c r="N134" i="8"/>
  <c r="V134" i="8" s="1"/>
  <c r="N37" i="8"/>
  <c r="V37" i="8" s="1"/>
  <c r="L37" i="8"/>
  <c r="M296" i="8"/>
  <c r="O346" i="8"/>
  <c r="O416" i="8"/>
  <c r="M35" i="8"/>
  <c r="L194" i="8"/>
  <c r="L398" i="8"/>
  <c r="L140" i="8"/>
  <c r="M361" i="8"/>
  <c r="L132" i="8"/>
  <c r="O455" i="8"/>
  <c r="O471" i="8"/>
  <c r="O92" i="8"/>
  <c r="O200" i="8"/>
  <c r="M505" i="8"/>
  <c r="O180" i="8"/>
  <c r="O284" i="8"/>
  <c r="M282" i="8"/>
  <c r="M134" i="8"/>
  <c r="L178" i="8"/>
  <c r="O102" i="8"/>
  <c r="L198" i="8"/>
  <c r="L114" i="8"/>
  <c r="N102" i="8"/>
  <c r="V102" i="8" s="1"/>
  <c r="O134" i="8"/>
  <c r="L314" i="8"/>
  <c r="O168" i="8"/>
  <c r="O161" i="8"/>
  <c r="M577" i="8"/>
  <c r="O37" i="8"/>
  <c r="L282" i="8"/>
  <c r="N82" i="8"/>
  <c r="V82" i="8" s="1"/>
  <c r="L102" i="8"/>
  <c r="L53" i="8"/>
  <c r="N53" i="8"/>
  <c r="V53" i="8" s="1"/>
  <c r="L352" i="8"/>
  <c r="V100" i="8"/>
  <c r="O53" i="8"/>
  <c r="M216" i="8"/>
  <c r="O255" i="8"/>
  <c r="M412" i="8"/>
  <c r="N430" i="8"/>
  <c r="V430" i="8" s="1"/>
  <c r="Z430" i="8" s="1"/>
  <c r="AA429" i="8" s="1"/>
  <c r="O130" i="8"/>
  <c r="M100" i="8"/>
  <c r="N230" i="8"/>
  <c r="V230" i="8" s="1"/>
  <c r="Z230" i="8" s="1"/>
  <c r="AA229" i="8" s="1"/>
  <c r="O132" i="8"/>
  <c r="L41" i="8"/>
  <c r="M320" i="8"/>
  <c r="L134" i="8"/>
  <c r="M192" i="8"/>
  <c r="N310" i="8"/>
  <c r="V310" i="8" s="1"/>
  <c r="Z310" i="8" s="1"/>
  <c r="AA309" i="8" s="1"/>
  <c r="N190" i="8"/>
  <c r="V190" i="8" s="1"/>
  <c r="Z190" i="8" s="1"/>
  <c r="AA189" i="8" s="1"/>
  <c r="N202" i="8"/>
  <c r="M422" i="8"/>
  <c r="O196" i="8"/>
  <c r="N418" i="8"/>
  <c r="V418" i="8" s="1"/>
  <c r="N107" i="8"/>
  <c r="V107" i="8" s="1"/>
  <c r="N318" i="8"/>
  <c r="V318" i="8" s="1"/>
  <c r="Z318" i="8" s="1"/>
  <c r="AA317" i="8" s="1"/>
  <c r="L252" i="8"/>
  <c r="N457" i="8"/>
  <c r="V457" i="8" s="1"/>
  <c r="Z457" i="8" s="1"/>
  <c r="AA456" i="8" s="1"/>
  <c r="O331" i="8"/>
  <c r="N76" i="8"/>
  <c r="V76" i="8" s="1"/>
  <c r="M149" i="8"/>
  <c r="L89" i="8"/>
  <c r="O248" i="8"/>
  <c r="L168" i="8"/>
  <c r="L170" i="8"/>
  <c r="M142" i="8"/>
  <c r="N166" i="8"/>
  <c r="V166" i="8" s="1"/>
  <c r="L82" i="8"/>
  <c r="L166" i="8"/>
  <c r="L142" i="8"/>
  <c r="N142" i="8"/>
  <c r="V142" i="8" s="1"/>
  <c r="M138" i="8"/>
  <c r="N31" i="8"/>
  <c r="V31" i="8" s="1"/>
  <c r="M89" i="8"/>
  <c r="O72" i="8"/>
  <c r="O55" i="8"/>
  <c r="N128" i="8"/>
  <c r="V128" i="8" s="1"/>
  <c r="Z128" i="8" s="1"/>
  <c r="AA125" i="8" s="1"/>
  <c r="M158" i="8"/>
  <c r="L344" i="8"/>
  <c r="O308" i="8"/>
  <c r="L396" i="8"/>
  <c r="M168" i="8"/>
  <c r="N232" i="8"/>
  <c r="V232" i="8" s="1"/>
  <c r="Z232" i="8" s="1"/>
  <c r="AA231" i="8" s="1"/>
  <c r="O45" i="8"/>
  <c r="L274" i="8"/>
  <c r="O163" i="8"/>
  <c r="O188" i="8"/>
  <c r="N39" i="8"/>
  <c r="V39" i="8" s="1"/>
  <c r="N45" i="8"/>
  <c r="V45" i="8" s="1"/>
  <c r="M45" i="8"/>
  <c r="M383" i="8"/>
  <c r="O33" i="8"/>
  <c r="N396" i="8"/>
  <c r="V396" i="8" s="1"/>
  <c r="Y409" i="8"/>
  <c r="Y448" i="8"/>
  <c r="N274" i="8"/>
  <c r="V274" i="8" s="1"/>
  <c r="M78" i="8"/>
  <c r="O142" i="8"/>
  <c r="M194" i="8"/>
  <c r="M39" i="8"/>
  <c r="M154" i="8"/>
  <c r="M589" i="8"/>
  <c r="M601" i="8"/>
  <c r="M575" i="8"/>
  <c r="M259" i="8"/>
  <c r="O112" i="8"/>
  <c r="O136" i="8"/>
  <c r="O220" i="8"/>
  <c r="L182" i="8"/>
  <c r="O246" i="8"/>
  <c r="L109" i="8"/>
  <c r="N122" i="8"/>
  <c r="V122" i="8" s="1"/>
  <c r="O158" i="8"/>
  <c r="N170" i="8"/>
  <c r="V170" i="8" s="1"/>
  <c r="M188" i="8"/>
  <c r="L72" i="8"/>
  <c r="N51" i="8"/>
  <c r="V51" i="8" s="1"/>
  <c r="N412" i="8"/>
  <c r="V412" i="8" s="1"/>
  <c r="L306" i="8"/>
  <c r="M358" i="8"/>
  <c r="L43" i="8"/>
  <c r="L55" i="8"/>
  <c r="O212" i="8"/>
  <c r="M304" i="8"/>
  <c r="M224" i="8"/>
  <c r="M230" i="8"/>
  <c r="L145" i="8"/>
  <c r="N163" i="8"/>
  <c r="V163" i="8" s="1"/>
  <c r="N172" i="8"/>
  <c r="V172" i="8" s="1"/>
  <c r="M174" i="8"/>
  <c r="O230" i="8"/>
  <c r="O138" i="8"/>
  <c r="O316" i="8"/>
  <c r="L316" i="8"/>
  <c r="Z316" i="8" s="1"/>
  <c r="AA315" i="8" s="1"/>
  <c r="N278" i="8"/>
  <c r="V278" i="8" s="1"/>
  <c r="Z278" i="8" s="1"/>
  <c r="AA277" i="8" s="1"/>
  <c r="M72" i="8"/>
  <c r="L149" i="8"/>
  <c r="N140" i="8"/>
  <c r="V140" i="8" s="1"/>
  <c r="N220" i="8"/>
  <c r="V220" i="8" s="1"/>
  <c r="L220" i="8"/>
  <c r="N208" i="8"/>
  <c r="V208" i="8" s="1"/>
  <c r="Z208" i="8" s="1"/>
  <c r="AA207" i="8" s="1"/>
  <c r="O145" i="8"/>
  <c r="O140" i="8"/>
  <c r="L138" i="8"/>
  <c r="O89" i="8"/>
  <c r="O82" i="8"/>
  <c r="M76" i="8"/>
  <c r="M490" i="8"/>
  <c r="O418" i="8"/>
  <c r="N240" i="8"/>
  <c r="V240" i="8" s="1"/>
  <c r="Z240" i="8" s="1"/>
  <c r="AA239" i="8" s="1"/>
  <c r="O300" i="8"/>
  <c r="M312" i="8"/>
  <c r="M573" i="8"/>
  <c r="M112" i="8"/>
  <c r="O116" i="8"/>
  <c r="O118" i="8" s="1"/>
  <c r="O120" i="8" s="1"/>
  <c r="L244" i="8"/>
  <c r="M198" i="8"/>
  <c r="M488" i="8"/>
  <c r="M272" i="8"/>
  <c r="N33" i="8"/>
  <c r="V33" i="8" s="1"/>
  <c r="N89" i="8"/>
  <c r="V89" i="8" s="1"/>
  <c r="M166" i="8"/>
  <c r="L490" i="8"/>
  <c r="M41" i="8"/>
  <c r="N248" i="8"/>
  <c r="V248" i="8" s="1"/>
  <c r="Z248" i="8" s="1"/>
  <c r="AA247" i="8" s="1"/>
  <c r="N383" i="8"/>
  <c r="V383" i="8" s="1"/>
  <c r="Z383" i="8" s="1"/>
  <c r="AA382" i="8" s="1"/>
  <c r="O448" i="8"/>
  <c r="M145" i="8"/>
  <c r="N55" i="8"/>
  <c r="V55" i="8" s="1"/>
  <c r="O396" i="8"/>
  <c r="N422" i="8"/>
  <c r="O152" i="8"/>
  <c r="O170" i="8"/>
  <c r="N356" i="8"/>
  <c r="V356" i="8" s="1"/>
  <c r="Z356" i="8" s="1"/>
  <c r="AA355" i="8" s="1"/>
  <c r="O39" i="8"/>
  <c r="M280" i="8"/>
  <c r="M414" i="8"/>
  <c r="M605" i="8"/>
  <c r="M107" i="8"/>
  <c r="M242" i="8"/>
  <c r="M581" i="8"/>
  <c r="M591" i="8"/>
  <c r="M603" i="8"/>
  <c r="V204" i="8"/>
  <c r="Z204" i="8" s="1"/>
  <c r="AA203" i="8" s="1"/>
  <c r="O31" i="8"/>
  <c r="V268" i="8"/>
  <c r="Z268" i="8" s="1"/>
  <c r="AA266" i="8" s="1"/>
  <c r="V342" i="8"/>
  <c r="Z342" i="8" s="1"/>
  <c r="AA341" i="8" s="1"/>
  <c r="V358" i="8"/>
  <c r="Z358" i="8" s="1"/>
  <c r="AA357" i="8" s="1"/>
  <c r="V368" i="8"/>
  <c r="O370" i="8"/>
  <c r="V216" i="8"/>
  <c r="Z216" i="8" s="1"/>
  <c r="AA215" i="8" s="1"/>
  <c r="V224" i="8"/>
  <c r="Z224" i="8" s="1"/>
  <c r="AA223" i="8" s="1"/>
  <c r="O404" i="8"/>
  <c r="N145" i="8"/>
  <c r="V145" i="8" s="1"/>
  <c r="Z202" i="8"/>
  <c r="AA201" i="8" s="1"/>
  <c r="M206" i="8"/>
  <c r="L210" i="8"/>
  <c r="L180" i="8"/>
  <c r="O422" i="8"/>
  <c r="L152" i="8"/>
  <c r="O172" i="8"/>
  <c r="N272" i="8"/>
  <c r="V272" i="8" s="1"/>
  <c r="Z272" i="8" s="1"/>
  <c r="AA269" i="8" s="1"/>
  <c r="N280" i="8"/>
  <c r="V280" i="8" s="1"/>
  <c r="Z280" i="8" s="1"/>
  <c r="AA279" i="8" s="1"/>
  <c r="N168" i="8"/>
  <c r="V168" i="8" s="1"/>
  <c r="O263" i="8"/>
  <c r="N43" i="8"/>
  <c r="V43" i="8" s="1"/>
  <c r="V257" i="8"/>
  <c r="Z257" i="8" s="1"/>
  <c r="AA256" i="8" s="1"/>
  <c r="Y606" i="8"/>
  <c r="M170" i="8"/>
  <c r="V286" i="8"/>
  <c r="V294" i="8"/>
  <c r="Z294" i="8" s="1"/>
  <c r="AA293" i="8" s="1"/>
  <c r="V338" i="8"/>
  <c r="Z338" i="8" s="1"/>
  <c r="AA337" i="8" s="1"/>
  <c r="L370" i="8"/>
  <c r="L78" i="8"/>
  <c r="M140" i="8"/>
  <c r="O166" i="8"/>
  <c r="N149" i="8"/>
  <c r="V149" i="8" s="1"/>
  <c r="O272" i="8"/>
  <c r="N72" i="8"/>
  <c r="V72" i="8" s="1"/>
  <c r="L33" i="8"/>
  <c r="N138" i="8"/>
  <c r="V138" i="8" s="1"/>
  <c r="M152" i="8"/>
  <c r="O43" i="8"/>
  <c r="N78" i="8"/>
  <c r="V78" i="8" s="1"/>
  <c r="M82" i="8"/>
  <c r="M31" i="8"/>
  <c r="M33" i="8"/>
  <c r="M55" i="8"/>
  <c r="L39" i="8"/>
  <c r="M43" i="8"/>
  <c r="O78" i="8"/>
  <c r="O149" i="8"/>
  <c r="N152" i="8"/>
  <c r="V152" i="8" s="1"/>
  <c r="M416" i="8"/>
  <c r="M428" i="8"/>
  <c r="M92" i="8"/>
  <c r="O182" i="8"/>
  <c r="N41" i="8"/>
  <c r="V41" i="8" s="1"/>
  <c r="M370" i="8"/>
  <c r="N448" i="8"/>
  <c r="M96" i="8"/>
  <c r="L31" i="8"/>
  <c r="O383" i="8"/>
  <c r="O41" i="8"/>
  <c r="M62" i="8"/>
  <c r="L130" i="8"/>
  <c r="N118" i="8"/>
  <c r="N120" i="8" s="1"/>
  <c r="N370" i="8"/>
  <c r="V370" i="8" s="1"/>
  <c r="M448" i="8"/>
  <c r="V12" i="8"/>
  <c r="Z12" i="8" s="1"/>
  <c r="Y325" i="8"/>
  <c r="O398" i="8"/>
  <c r="V222" i="8"/>
  <c r="Z222" i="8" s="1"/>
  <c r="AA221" i="8" s="1"/>
  <c r="V238" i="8"/>
  <c r="Z238" i="8" s="1"/>
  <c r="AA237" i="8" s="1"/>
  <c r="V246" i="8"/>
  <c r="V255" i="8"/>
  <c r="V265" i="8"/>
  <c r="V276" i="8"/>
  <c r="Z276" i="8" s="1"/>
  <c r="AA275" i="8" s="1"/>
  <c r="V292" i="8"/>
  <c r="Z292" i="8" s="1"/>
  <c r="AA291" i="8" s="1"/>
  <c r="V300" i="8"/>
  <c r="Z300" i="8" s="1"/>
  <c r="AA299" i="8" s="1"/>
  <c r="V555" i="8"/>
  <c r="Z555" i="8" s="1"/>
  <c r="AA554" i="8" s="1"/>
  <c r="V557" i="8"/>
  <c r="Z557" i="8" s="1"/>
  <c r="AA556" i="8" s="1"/>
  <c r="V543" i="8"/>
  <c r="V539" i="8"/>
  <c r="Z539" i="8" s="1"/>
  <c r="V538" i="8"/>
  <c r="Z538" i="8" s="1"/>
  <c r="AA538" i="8" s="1"/>
  <c r="V537" i="8"/>
  <c r="Z537" i="8" s="1"/>
  <c r="V536" i="8"/>
  <c r="Z536" i="8" s="1"/>
  <c r="AA536" i="8" s="1"/>
  <c r="V535" i="8"/>
  <c r="Z535" i="8" s="1"/>
  <c r="V534" i="8"/>
  <c r="Z534" i="8" s="1"/>
  <c r="AA534" i="8" s="1"/>
  <c r="V533" i="8"/>
  <c r="Z533" i="8" s="1"/>
  <c r="V532" i="8"/>
  <c r="Z532" i="8" s="1"/>
  <c r="AA532" i="8" s="1"/>
  <c r="V531" i="8"/>
  <c r="Z531" i="8" s="1"/>
  <c r="V530" i="8"/>
  <c r="Z530" i="8" s="1"/>
  <c r="AA530" i="8" s="1"/>
  <c r="V529" i="8"/>
  <c r="Z529" i="8" s="1"/>
  <c r="V528" i="8"/>
  <c r="Z528" i="8" s="1"/>
  <c r="AA528" i="8" s="1"/>
  <c r="V527" i="8"/>
  <c r="Z527" i="8" s="1"/>
  <c r="V526" i="8"/>
  <c r="Z526" i="8" s="1"/>
  <c r="AA526" i="8" s="1"/>
  <c r="V525" i="8"/>
  <c r="Z525" i="8" s="1"/>
  <c r="V524" i="8"/>
  <c r="Z524" i="8" s="1"/>
  <c r="AA524" i="8" s="1"/>
  <c r="V523" i="8"/>
  <c r="Z523" i="8" s="1"/>
  <c r="V522" i="8"/>
  <c r="Z522" i="8" s="1"/>
  <c r="AA522" i="8" s="1"/>
  <c r="V521" i="8"/>
  <c r="Z521" i="8" s="1"/>
  <c r="V520" i="8"/>
  <c r="Z520" i="8" s="1"/>
  <c r="AA520" i="8" s="1"/>
  <c r="V519" i="8"/>
  <c r="Z519" i="8" s="1"/>
  <c r="V518" i="8"/>
  <c r="Z518" i="8" s="1"/>
  <c r="AA518" i="8" s="1"/>
  <c r="V517" i="8"/>
  <c r="Z517" i="8" s="1"/>
  <c r="V516" i="8"/>
  <c r="Z516" i="8" s="1"/>
  <c r="AA516" i="8" s="1"/>
  <c r="V515" i="8"/>
  <c r="Z515" i="8" s="1"/>
  <c r="V514" i="8"/>
  <c r="Z514" i="8" s="1"/>
  <c r="AA514" i="8" s="1"/>
  <c r="V513" i="8"/>
  <c r="Z513" i="8" s="1"/>
  <c r="AA512" i="8" s="1"/>
  <c r="V511" i="8"/>
  <c r="Z511" i="8" s="1"/>
  <c r="AA510" i="8" s="1"/>
  <c r="V509" i="8"/>
  <c r="Z509" i="8" s="1"/>
  <c r="V508" i="8"/>
  <c r="Z508" i="8" s="1"/>
  <c r="AA508" i="8" s="1"/>
  <c r="V559" i="8"/>
  <c r="Z559" i="8" s="1"/>
  <c r="AA558" i="8" s="1"/>
  <c r="V549" i="8"/>
  <c r="Z549" i="8" s="1"/>
  <c r="AA548" i="8" s="1"/>
  <c r="V545" i="8"/>
  <c r="Z545" i="8" s="1"/>
  <c r="AA544" i="8" s="1"/>
  <c r="V551" i="8"/>
  <c r="Z551" i="8" s="1"/>
  <c r="AA550" i="8" s="1"/>
  <c r="V447" i="8"/>
  <c r="Z447" i="8" s="1"/>
  <c r="AA446" i="8" s="1"/>
  <c r="V445" i="8"/>
  <c r="Z445" i="8" s="1"/>
  <c r="V507" i="8"/>
  <c r="Z507" i="8" s="1"/>
  <c r="V506" i="8"/>
  <c r="Z506" i="8" s="1"/>
  <c r="AA506" i="8" s="1"/>
  <c r="V505" i="8"/>
  <c r="Z505" i="8" s="1"/>
  <c r="AA504" i="8" s="1"/>
  <c r="V503" i="8"/>
  <c r="Z503" i="8" s="1"/>
  <c r="AA502" i="8" s="1"/>
  <c r="V501" i="8"/>
  <c r="Z501" i="8" s="1"/>
  <c r="AA497" i="8" s="1"/>
  <c r="V496" i="8"/>
  <c r="Z496" i="8" s="1"/>
  <c r="V495" i="8"/>
  <c r="Z495" i="8" s="1"/>
  <c r="AA495" i="8" s="1"/>
  <c r="V494" i="8"/>
  <c r="Z494" i="8" s="1"/>
  <c r="AA493" i="8" s="1"/>
  <c r="V490" i="8"/>
  <c r="V488" i="8"/>
  <c r="V486" i="8"/>
  <c r="Z486" i="8" s="1"/>
  <c r="AA485" i="8" s="1"/>
  <c r="V484" i="8"/>
  <c r="Z484" i="8" s="1"/>
  <c r="V483" i="8"/>
  <c r="Z483" i="8" s="1"/>
  <c r="AA483" i="8" s="1"/>
  <c r="V482" i="8"/>
  <c r="Z482" i="8" s="1"/>
  <c r="V481" i="8"/>
  <c r="Z481" i="8" s="1"/>
  <c r="AA481" i="8" s="1"/>
  <c r="V480" i="8"/>
  <c r="Z480" i="8" s="1"/>
  <c r="AA479" i="8" s="1"/>
  <c r="V478" i="8"/>
  <c r="Z478" i="8" s="1"/>
  <c r="AA477" i="8" s="1"/>
  <c r="V474" i="8"/>
  <c r="Z474" i="8" s="1"/>
  <c r="AA472" i="8" s="1"/>
  <c r="V471" i="8"/>
  <c r="Z471" i="8" s="1"/>
  <c r="AA468" i="8" s="1"/>
  <c r="V467" i="8"/>
  <c r="Z467" i="8" s="1"/>
  <c r="AA466" i="8" s="1"/>
  <c r="V465" i="8"/>
  <c r="Z465" i="8" s="1"/>
  <c r="AA464" i="8" s="1"/>
  <c r="V463" i="8"/>
  <c r="Z463" i="8" s="1"/>
  <c r="AA462" i="8" s="1"/>
  <c r="V461" i="8"/>
  <c r="Z461" i="8" s="1"/>
  <c r="AA460" i="8" s="1"/>
  <c r="V459" i="8"/>
  <c r="Z459" i="8" s="1"/>
  <c r="AA459" i="8" s="1"/>
  <c r="V458" i="8"/>
  <c r="Z458" i="8" s="1"/>
  <c r="AA458" i="8" s="1"/>
  <c r="V455" i="8"/>
  <c r="Z455" i="8" s="1"/>
  <c r="AA454" i="8" s="1"/>
  <c r="V453" i="8"/>
  <c r="Z453" i="8" s="1"/>
  <c r="V452" i="8"/>
  <c r="Z452" i="8" s="1"/>
  <c r="AA452" i="8" s="1"/>
  <c r="V451" i="8"/>
  <c r="Z451" i="8" s="1"/>
  <c r="V450" i="8"/>
  <c r="Z450" i="8" s="1"/>
  <c r="AA450" i="8" s="1"/>
  <c r="V424" i="8"/>
  <c r="V414" i="8"/>
  <c r="V441" i="8"/>
  <c r="Z441" i="8" s="1"/>
  <c r="AA440" i="8" s="1"/>
  <c r="V438" i="8"/>
  <c r="Z438" i="8" s="1"/>
  <c r="AA437" i="8" s="1"/>
  <c r="V408" i="8"/>
  <c r="Z408" i="8" s="1"/>
  <c r="AA407" i="8" s="1"/>
  <c r="V406" i="8"/>
  <c r="Z406" i="8" s="1"/>
  <c r="AA405" i="8" s="1"/>
  <c r="V402" i="8"/>
  <c r="V397" i="8"/>
  <c r="Z397" i="8" s="1"/>
  <c r="AA397" i="8" s="1"/>
  <c r="V392" i="8"/>
  <c r="O392" i="8" s="1"/>
  <c r="V390" i="8"/>
  <c r="V388" i="8"/>
  <c r="Z388" i="8" s="1"/>
  <c r="AA388" i="8" s="1"/>
  <c r="V386" i="8"/>
  <c r="Z386" i="8" s="1"/>
  <c r="AA386" i="8" s="1"/>
  <c r="V381" i="8"/>
  <c r="Z381" i="8" s="1"/>
  <c r="AA380" i="8" s="1"/>
  <c r="V379" i="8"/>
  <c r="Z379" i="8" s="1"/>
  <c r="AA378" i="8" s="1"/>
  <c r="V377" i="8"/>
  <c r="Z377" i="8" s="1"/>
  <c r="AA376" i="8" s="1"/>
  <c r="V375" i="8"/>
  <c r="Z375" i="8" s="1"/>
  <c r="AA374" i="8" s="1"/>
  <c r="V373" i="8"/>
  <c r="Z373" i="8" s="1"/>
  <c r="AA372" i="8" s="1"/>
  <c r="V371" i="8"/>
  <c r="Z371" i="8" s="1"/>
  <c r="AA371" i="8" s="1"/>
  <c r="V369" i="8"/>
  <c r="Z369" i="8" s="1"/>
  <c r="AA369" i="8" s="1"/>
  <c r="V324" i="8"/>
  <c r="Z324" i="8" s="1"/>
  <c r="AA324" i="8" s="1"/>
  <c r="V366" i="8"/>
  <c r="Z366" i="8" s="1"/>
  <c r="AA366" i="8" s="1"/>
  <c r="V363" i="8"/>
  <c r="Z363" i="8" s="1"/>
  <c r="AA363" i="8" s="1"/>
  <c r="V361" i="8"/>
  <c r="V352" i="8"/>
  <c r="V344" i="8"/>
  <c r="V336" i="8"/>
  <c r="Z336" i="8" s="1"/>
  <c r="AA335" i="8" s="1"/>
  <c r="V333" i="8"/>
  <c r="Z333" i="8" s="1"/>
  <c r="AA332" i="8" s="1"/>
  <c r="V322" i="8"/>
  <c r="V314" i="8"/>
  <c r="V346" i="8"/>
  <c r="Z346" i="8" s="1"/>
  <c r="AA345" i="8" s="1"/>
  <c r="V334" i="8"/>
  <c r="Z334" i="8" s="1"/>
  <c r="AA334" i="8" s="1"/>
  <c r="V331" i="8"/>
  <c r="Z331" i="8" s="1"/>
  <c r="AA330" i="8" s="1"/>
  <c r="V320" i="8"/>
  <c r="Z320" i="8" s="1"/>
  <c r="AA319" i="8" s="1"/>
  <c r="V312" i="8"/>
  <c r="Z312" i="8" s="1"/>
  <c r="AA311" i="8" s="1"/>
  <c r="V364" i="8"/>
  <c r="Z364" i="8" s="1"/>
  <c r="AA364" i="8" s="1"/>
  <c r="V362" i="8"/>
  <c r="Z362" i="8" s="1"/>
  <c r="AA362" i="8" s="1"/>
  <c r="V348" i="8"/>
  <c r="Z348" i="8" s="1"/>
  <c r="AA347" i="8" s="1"/>
  <c r="V340" i="8"/>
  <c r="Z340" i="8" s="1"/>
  <c r="AA339" i="8" s="1"/>
  <c r="V329" i="8"/>
  <c r="V198" i="8"/>
  <c r="V196" i="8"/>
  <c r="Z196" i="8" s="1"/>
  <c r="AA195" i="8" s="1"/>
  <c r="V192" i="8"/>
  <c r="Z192" i="8" s="1"/>
  <c r="AA191" i="8" s="1"/>
  <c r="V188" i="8"/>
  <c r="V186" i="8"/>
  <c r="Z186" i="8" s="1"/>
  <c r="AA185" i="8" s="1"/>
  <c r="V184" i="8"/>
  <c r="Z184" i="8" s="1"/>
  <c r="AA183" i="8" s="1"/>
  <c r="V182" i="8"/>
  <c r="V178" i="8"/>
  <c r="V176" i="8"/>
  <c r="Z176" i="8" s="1"/>
  <c r="AA175" i="8" s="1"/>
  <c r="V174" i="8"/>
  <c r="Z174" i="8" s="1"/>
  <c r="AA173" i="8" s="1"/>
  <c r="V60" i="8"/>
  <c r="V62" i="8"/>
  <c r="V92" i="8"/>
  <c r="V96" i="8"/>
  <c r="Z96" i="8" s="1"/>
  <c r="AA93" i="8" s="1"/>
  <c r="V105" i="8"/>
  <c r="V114" i="8"/>
  <c r="V116" i="8"/>
  <c r="Z116" i="8" s="1"/>
  <c r="AA115" i="8" s="1"/>
  <c r="V119" i="8"/>
  <c r="Z119" i="8" s="1"/>
  <c r="AA119" i="8" s="1"/>
  <c r="V124" i="8"/>
  <c r="V132" i="8"/>
  <c r="V156" i="8"/>
  <c r="V158" i="8"/>
  <c r="V161" i="8"/>
  <c r="V212" i="8"/>
  <c r="Z212" i="8" s="1"/>
  <c r="AA211" i="8" s="1"/>
  <c r="V228" i="8"/>
  <c r="Z228" i="8" s="1"/>
  <c r="AA227" i="8" s="1"/>
  <c r="V236" i="8"/>
  <c r="V244" i="8"/>
  <c r="V252" i="8"/>
  <c r="V263" i="8"/>
  <c r="V298" i="8"/>
  <c r="Z298" i="8" s="1"/>
  <c r="AA297" i="8" s="1"/>
  <c r="V306" i="8"/>
  <c r="V350" i="8"/>
  <c r="Z350" i="8" s="1"/>
  <c r="AA349" i="8" s="1"/>
  <c r="V206" i="8"/>
  <c r="V210" i="8"/>
  <c r="V218" i="8"/>
  <c r="Z218" i="8" s="1"/>
  <c r="AA217" i="8" s="1"/>
  <c r="V226" i="8"/>
  <c r="V242" i="8"/>
  <c r="Z242" i="8" s="1"/>
  <c r="AA241" i="8" s="1"/>
  <c r="V250" i="8"/>
  <c r="Z250" i="8" s="1"/>
  <c r="AA249" i="8" s="1"/>
  <c r="V259" i="8"/>
  <c r="Z259" i="8" s="1"/>
  <c r="AA258" i="8" s="1"/>
  <c r="V288" i="8"/>
  <c r="Z288" i="8" s="1"/>
  <c r="AA287" i="8" s="1"/>
  <c r="V304" i="8"/>
  <c r="Z304" i="8" s="1"/>
  <c r="AA303" i="8" s="1"/>
  <c r="Y439" i="8"/>
  <c r="L329" i="8"/>
  <c r="M329" i="8"/>
  <c r="L448" i="8"/>
  <c r="M398" i="8"/>
  <c r="Y431" i="8"/>
  <c r="N398" i="8"/>
  <c r="V400" i="8" s="1"/>
  <c r="Z414" i="8" l="1"/>
  <c r="AA413" i="8" s="1"/>
  <c r="Z436" i="8"/>
  <c r="AA433" i="8" s="1"/>
  <c r="Z418" i="8"/>
  <c r="AA417" i="8" s="1"/>
  <c r="Z412" i="8"/>
  <c r="Z154" i="8"/>
  <c r="AA153" i="8" s="1"/>
  <c r="Z158" i="8"/>
  <c r="AA157" i="8" s="1"/>
  <c r="Z252" i="8"/>
  <c r="AA251" i="8" s="1"/>
  <c r="Z124" i="8"/>
  <c r="AA123" i="8" s="1"/>
  <c r="Z322" i="8"/>
  <c r="AA321" i="8" s="1"/>
  <c r="Z105" i="8"/>
  <c r="AA103" i="8" s="1"/>
  <c r="L409" i="8"/>
  <c r="Z488" i="8"/>
  <c r="AA487" i="8" s="1"/>
  <c r="Z163" i="8"/>
  <c r="AA162" i="8" s="1"/>
  <c r="N439" i="8"/>
  <c r="N442" i="8" s="1"/>
  <c r="Z62" i="8"/>
  <c r="AA61" i="8" s="1"/>
  <c r="Z161" i="8"/>
  <c r="AA159" i="8" s="1"/>
  <c r="Z92" i="8"/>
  <c r="AA90" i="8" s="1"/>
  <c r="Z236" i="8"/>
  <c r="AA235" i="8" s="1"/>
  <c r="Z428" i="8"/>
  <c r="AA425" i="8" s="1"/>
  <c r="Z255" i="8"/>
  <c r="AA253" i="8" s="1"/>
  <c r="Z194" i="8"/>
  <c r="AA193" i="8" s="1"/>
  <c r="Z188" i="8"/>
  <c r="AA187" i="8" s="1"/>
  <c r="Z286" i="8"/>
  <c r="AA285" i="8" s="1"/>
  <c r="Z100" i="8"/>
  <c r="AA97" i="8" s="1"/>
  <c r="Z246" i="8"/>
  <c r="AA245" i="8" s="1"/>
  <c r="Z64" i="8"/>
  <c r="AA63" i="8" s="1"/>
  <c r="Z263" i="8"/>
  <c r="AA260" i="8" s="1"/>
  <c r="Z76" i="8"/>
  <c r="AA73" i="8" s="1"/>
  <c r="Z107" i="8"/>
  <c r="AA106" i="8" s="1"/>
  <c r="Z172" i="8"/>
  <c r="AA171" i="8" s="1"/>
  <c r="N606" i="8"/>
  <c r="Z132" i="8"/>
  <c r="AA131" i="8" s="1"/>
  <c r="Z543" i="8"/>
  <c r="AA540" i="8" s="1"/>
  <c r="Z178" i="8"/>
  <c r="AA177" i="8" s="1"/>
  <c r="Z206" i="8"/>
  <c r="AA205" i="8" s="1"/>
  <c r="Z226" i="8"/>
  <c r="AA225" i="8" s="1"/>
  <c r="Z60" i="8"/>
  <c r="AA57" i="8" s="1"/>
  <c r="Z361" i="8"/>
  <c r="AA360" i="8" s="1"/>
  <c r="Z122" i="8"/>
  <c r="AA121" i="8" s="1"/>
  <c r="Z37" i="8"/>
  <c r="AA36" i="8" s="1"/>
  <c r="L431" i="8"/>
  <c r="Z265" i="8"/>
  <c r="AA264" i="8" s="1"/>
  <c r="Z198" i="8"/>
  <c r="AA197" i="8" s="1"/>
  <c r="Z114" i="8"/>
  <c r="AA113" i="8" s="1"/>
  <c r="Z314" i="8"/>
  <c r="AA313" i="8" s="1"/>
  <c r="Z140" i="8"/>
  <c r="AA139" i="8" s="1"/>
  <c r="Z352" i="8"/>
  <c r="AA351" i="8" s="1"/>
  <c r="Z282" i="8"/>
  <c r="AA281" i="8" s="1"/>
  <c r="Z53" i="8"/>
  <c r="AA52" i="8" s="1"/>
  <c r="Z102" i="8"/>
  <c r="AA101" i="8" s="1"/>
  <c r="Z182" i="8"/>
  <c r="AA181" i="8" s="1"/>
  <c r="Z134" i="8"/>
  <c r="AA133" i="8" s="1"/>
  <c r="Z41" i="8"/>
  <c r="AA40" i="8" s="1"/>
  <c r="Z244" i="8"/>
  <c r="AA243" i="8" s="1"/>
  <c r="N431" i="8"/>
  <c r="M431" i="8"/>
  <c r="O431" i="8"/>
  <c r="Z344" i="8"/>
  <c r="AA343" i="8" s="1"/>
  <c r="Z396" i="8"/>
  <c r="AA395" i="8" s="1"/>
  <c r="Z89" i="8"/>
  <c r="AA83" i="8" s="1"/>
  <c r="Z168" i="8"/>
  <c r="AA167" i="8" s="1"/>
  <c r="Z170" i="8"/>
  <c r="AA169" i="8" s="1"/>
  <c r="Z82" i="8"/>
  <c r="AA79" i="8" s="1"/>
  <c r="Z166" i="8"/>
  <c r="AA164" i="8" s="1"/>
  <c r="Z109" i="8"/>
  <c r="AA108" i="8" s="1"/>
  <c r="Z274" i="8"/>
  <c r="AA273" i="8" s="1"/>
  <c r="Z306" i="8"/>
  <c r="AA305" i="8" s="1"/>
  <c r="Z156" i="8"/>
  <c r="AA155" i="8" s="1"/>
  <c r="Z51" i="8"/>
  <c r="AA46" i="8" s="1"/>
  <c r="Z424" i="8"/>
  <c r="AA423" i="8" s="1"/>
  <c r="Z145" i="8"/>
  <c r="AA143" i="8" s="1"/>
  <c r="Z55" i="8"/>
  <c r="AA54" i="8" s="1"/>
  <c r="Z392" i="8"/>
  <c r="AA392" i="8" s="1"/>
  <c r="O393" i="8"/>
  <c r="Z390" i="8"/>
  <c r="AA390" i="8" s="1"/>
  <c r="O390" i="8"/>
  <c r="O391" i="8" s="1"/>
  <c r="M606" i="8"/>
  <c r="Z72" i="8"/>
  <c r="AA65" i="8" s="1"/>
  <c r="Z45" i="8"/>
  <c r="AA44" i="8" s="1"/>
  <c r="Z43" i="8"/>
  <c r="AA42" i="8" s="1"/>
  <c r="Z149" i="8"/>
  <c r="AA146" i="8" s="1"/>
  <c r="Z220" i="8"/>
  <c r="AA219" i="8" s="1"/>
  <c r="Z138" i="8"/>
  <c r="AA137" i="8" s="1"/>
  <c r="Z416" i="8"/>
  <c r="AA415" i="8" s="1"/>
  <c r="Z130" i="8"/>
  <c r="AA129" i="8" s="1"/>
  <c r="Z22" i="8"/>
  <c r="AA15" i="8" s="1"/>
  <c r="V422" i="8"/>
  <c r="Z422" i="8" s="1"/>
  <c r="AA419" i="8" s="1"/>
  <c r="Z490" i="8"/>
  <c r="AA489" i="8" s="1"/>
  <c r="Z370" i="8"/>
  <c r="Z78" i="8"/>
  <c r="AA77" i="8" s="1"/>
  <c r="Z210" i="8"/>
  <c r="AA209" i="8" s="1"/>
  <c r="Z402" i="8"/>
  <c r="AA401" i="8" s="1"/>
  <c r="Z368" i="8"/>
  <c r="Z180" i="8"/>
  <c r="AA179" i="8" s="1"/>
  <c r="Z142" i="8"/>
  <c r="AA141" i="8" s="1"/>
  <c r="V118" i="8"/>
  <c r="Z118" i="8" s="1"/>
  <c r="AA117" i="8" s="1"/>
  <c r="Z152" i="8"/>
  <c r="AA150" i="8" s="1"/>
  <c r="M325" i="8"/>
  <c r="Z33" i="8"/>
  <c r="AA32" i="8" s="1"/>
  <c r="Z39" i="8"/>
  <c r="AA38" i="8" s="1"/>
  <c r="O325" i="8"/>
  <c r="L325" i="8"/>
  <c r="Z31" i="8"/>
  <c r="AA23" i="8" s="1"/>
  <c r="N325" i="8"/>
  <c r="M409" i="8"/>
  <c r="Z400" i="8"/>
  <c r="AA399" i="8" s="1"/>
  <c r="AA11" i="8"/>
  <c r="Z329" i="8"/>
  <c r="N409" i="8"/>
  <c r="Z439" i="8"/>
  <c r="AA439" i="8" s="1"/>
  <c r="AA411" i="8"/>
  <c r="Z448" i="8"/>
  <c r="AA448" i="8" s="1"/>
  <c r="AA444" i="8"/>
  <c r="D299" i="5"/>
  <c r="D302" i="5"/>
  <c r="D304" i="5"/>
  <c r="O409" i="8" l="1"/>
  <c r="Z431" i="8"/>
  <c r="AA431" i="8" s="1"/>
  <c r="O326" i="8" s="1"/>
  <c r="Z606" i="8"/>
  <c r="AA606" i="8" s="1"/>
  <c r="Z325" i="8"/>
  <c r="AA325" i="8" s="1"/>
  <c r="AA328" i="8"/>
  <c r="Z409" i="8"/>
  <c r="AA409" i="8" s="1"/>
  <c r="A174" i="5"/>
  <c r="M326" i="8" l="1"/>
  <c r="A234" i="5"/>
  <c r="G119" i="5"/>
  <c r="J118" i="5"/>
  <c r="J116" i="5"/>
  <c r="J110" i="5"/>
  <c r="J107" i="5"/>
  <c r="J106" i="5"/>
  <c r="J105" i="5"/>
  <c r="J104" i="5"/>
  <c r="D103" i="5"/>
  <c r="D102" i="5"/>
  <c r="D101" i="5"/>
  <c r="D99" i="5"/>
  <c r="J58" i="5"/>
  <c r="J35" i="5"/>
  <c r="D37" i="5"/>
  <c r="J20" i="5"/>
  <c r="J19" i="5"/>
  <c r="J17" i="5"/>
  <c r="J15" i="5"/>
  <c r="D12" i="5"/>
  <c r="J18" i="5" l="1"/>
  <c r="J124" i="5"/>
  <c r="G2" i="3" l="1"/>
  <c r="F2" i="3"/>
  <c r="E2" i="3"/>
  <c r="D2" i="3"/>
  <c r="G4" i="3"/>
  <c r="F4" i="3"/>
  <c r="E4" i="3"/>
  <c r="D4" i="3"/>
  <c r="G11" i="3"/>
  <c r="F11" i="3"/>
  <c r="E11" i="3"/>
  <c r="D11" i="3"/>
  <c r="G12" i="3"/>
  <c r="F12" i="3"/>
  <c r="E12" i="3"/>
  <c r="D12" i="3"/>
  <c r="G6" i="3"/>
  <c r="F6" i="3"/>
  <c r="E6" i="3"/>
  <c r="D6" i="3"/>
  <c r="G3" i="3"/>
  <c r="F3" i="3"/>
  <c r="E3" i="3"/>
  <c r="D3" i="3"/>
  <c r="G10" i="3"/>
  <c r="F10" i="3"/>
  <c r="E10" i="3"/>
  <c r="D10" i="3"/>
  <c r="G9" i="3"/>
  <c r="F9" i="3"/>
  <c r="E9" i="3"/>
  <c r="D9" i="3"/>
  <c r="G8" i="3"/>
  <c r="F8" i="3"/>
  <c r="E8" i="3"/>
  <c r="D8" i="3"/>
  <c r="G5" i="3"/>
  <c r="F5" i="3"/>
  <c r="E5" i="3"/>
  <c r="D5" i="3"/>
  <c r="G7" i="3"/>
  <c r="F7" i="3"/>
  <c r="E7" i="3"/>
  <c r="D7" i="3"/>
  <c r="O606" i="8" l="1"/>
  <c r="L606" i="8"/>
</calcChain>
</file>

<file path=xl/comments1.xml><?xml version="1.0" encoding="utf-8"?>
<comments xmlns="http://schemas.openxmlformats.org/spreadsheetml/2006/main">
  <authors>
    <author>a</author>
    <author>Administrator</author>
    <author>admi n</author>
    <author>DELL</author>
    <author>DAD</author>
  </authors>
  <commentList>
    <comment ref="E50" authorId="0">
      <text>
        <r>
          <rPr>
            <b/>
            <sz val="8"/>
            <color indexed="81"/>
            <rFont val="Tahoma"/>
            <family val="2"/>
          </rPr>
          <t>a:</t>
        </r>
        <r>
          <rPr>
            <sz val="8"/>
            <color indexed="81"/>
            <rFont val="Tahoma"/>
            <family val="2"/>
          </rPr>
          <t xml:space="preserve">
DOC-01.04.12</t>
        </r>
      </text>
    </comment>
    <comment ref="I83" authorId="1">
      <text>
        <r>
          <rPr>
            <b/>
            <sz val="9"/>
            <color indexed="81"/>
            <rFont val="Tahoma"/>
            <family val="2"/>
          </rPr>
          <t>220KV  M'PURI-M'PURI(UP)-I LILO at SIRSAGANJ</t>
        </r>
        <r>
          <rPr>
            <sz val="9"/>
            <color indexed="81"/>
            <rFont val="Tahoma"/>
            <family val="2"/>
          </rPr>
          <t xml:space="preserve">
</t>
        </r>
      </text>
    </comment>
    <comment ref="E84" authorId="0">
      <text>
        <r>
          <rPr>
            <b/>
            <sz val="8"/>
            <color indexed="81"/>
            <rFont val="Tahoma"/>
            <family val="2"/>
          </rPr>
          <t>a:</t>
        </r>
        <r>
          <rPr>
            <sz val="8"/>
            <color indexed="81"/>
            <rFont val="Tahoma"/>
            <family val="2"/>
          </rPr>
          <t xml:space="preserve">
DOC-01.04.12</t>
        </r>
      </text>
    </comment>
    <comment ref="I86" authorId="1">
      <text>
        <r>
          <rPr>
            <b/>
            <sz val="9"/>
            <color indexed="81"/>
            <rFont val="Tahoma"/>
            <family val="2"/>
          </rPr>
          <t>'400KV  M'PURI-PARICHA-I LILO at URI</t>
        </r>
      </text>
    </comment>
    <comment ref="A96" authorId="2">
      <text>
        <r>
          <rPr>
            <sz val="9"/>
            <color indexed="81"/>
            <rFont val="Tahoma"/>
            <family val="2"/>
          </rPr>
          <t>Total-44.8km, PG-38.58km, HVPN-6.22km.</t>
        </r>
      </text>
    </comment>
    <comment ref="A97" authorId="2">
      <text>
        <r>
          <rPr>
            <sz val="9"/>
            <color indexed="81"/>
            <rFont val="Tahoma"/>
            <family val="2"/>
          </rPr>
          <t>Total-45.6km, PG-26.64km, HVPN-19km.</t>
        </r>
      </text>
    </comment>
    <comment ref="I98" authorId="3">
      <text>
        <r>
          <rPr>
            <b/>
            <sz val="9"/>
            <color indexed="81"/>
            <rFont val="Tahoma"/>
            <family val="2"/>
          </rPr>
          <t>DELL:</t>
        </r>
        <r>
          <rPr>
            <sz val="9"/>
            <color indexed="81"/>
            <rFont val="Tahoma"/>
            <family val="2"/>
          </rPr>
          <t xml:space="preserve">
220KV ROORKI-SIDKUL
</t>
        </r>
      </text>
    </comment>
    <comment ref="C108" authorId="3">
      <text>
        <r>
          <rPr>
            <b/>
            <sz val="9"/>
            <color indexed="81"/>
            <rFont val="Tahoma"/>
            <family val="2"/>
          </rPr>
          <t>LILO of 765KV FATEHPUR-GAYA at VARANASI</t>
        </r>
      </text>
    </comment>
    <comment ref="C109" authorId="4">
      <text>
        <r>
          <rPr>
            <b/>
            <sz val="9"/>
            <color indexed="81"/>
            <rFont val="Tahoma"/>
            <family val="2"/>
          </rPr>
          <t>LILO of 765KV FATEHPUR-GAYA at VARANASI</t>
        </r>
        <r>
          <rPr>
            <sz val="9"/>
            <color indexed="81"/>
            <rFont val="Tahoma"/>
            <family val="2"/>
          </rPr>
          <t xml:space="preserve">
</t>
        </r>
      </text>
    </comment>
    <comment ref="I112" authorId="3">
      <text>
        <r>
          <rPr>
            <b/>
            <sz val="9"/>
            <color indexed="81"/>
            <rFont val="Tahoma"/>
            <family val="2"/>
          </rPr>
          <t xml:space="preserve">LILO of 400KV MEERUT-KAITHAL-I at Baghpat 
</t>
        </r>
        <r>
          <rPr>
            <sz val="9"/>
            <color indexed="81"/>
            <rFont val="Tahoma"/>
            <family val="2"/>
          </rPr>
          <t xml:space="preserve">
</t>
        </r>
      </text>
    </comment>
    <comment ref="I113" authorId="3">
      <text>
        <r>
          <rPr>
            <b/>
            <sz val="9"/>
            <color indexed="81"/>
            <rFont val="Tahoma"/>
            <family val="2"/>
          </rPr>
          <t xml:space="preserve">LILO of 400KV MEERUT-KAITHAL-II at Baghpat </t>
        </r>
      </text>
    </comment>
    <comment ref="I128" authorId="3">
      <text>
        <r>
          <rPr>
            <b/>
            <sz val="9"/>
            <color indexed="81"/>
            <rFont val="Tahoma"/>
            <family val="2"/>
          </rPr>
          <t>LILO of 765KV FATEHPUR-GAYA at VARANASI</t>
        </r>
      </text>
    </comment>
  </commentList>
</comments>
</file>

<file path=xl/comments2.xml><?xml version="1.0" encoding="utf-8"?>
<comments xmlns="http://schemas.openxmlformats.org/spreadsheetml/2006/main">
  <authors>
    <author>Bimal Kumar {बिमल कुमार}</author>
    <author>DELL</author>
    <author>Divya Kushwaha {Divya Kushwaha}</author>
    <author>admi n</author>
  </authors>
  <commentList>
    <comment ref="C11" authorId="0">
      <text>
        <r>
          <rPr>
            <b/>
            <sz val="9"/>
            <color indexed="81"/>
            <rFont val="Tahoma"/>
            <family val="2"/>
          </rPr>
          <t>LILO OF 765KV AGRA-GR. NOIDA AT ALIGARH</t>
        </r>
      </text>
    </comment>
    <comment ref="C13" authorId="0">
      <text>
        <r>
          <rPr>
            <b/>
            <sz val="9"/>
            <color indexed="81"/>
            <rFont val="Tahoma"/>
            <family val="2"/>
          </rPr>
          <t>LILO OF 765KV AGRA-GR. NOIDA AT ALIGARH</t>
        </r>
      </text>
    </comment>
    <comment ref="C38" authorId="1">
      <text>
        <r>
          <rPr>
            <b/>
            <sz val="9"/>
            <color indexed="81"/>
            <rFont val="Tahoma"/>
            <family val="2"/>
          </rPr>
          <t>LILO of 765KV FATEHPUR-GAYA at VARANASI</t>
        </r>
      </text>
    </comment>
    <comment ref="C40" authorId="1">
      <text>
        <r>
          <rPr>
            <b/>
            <sz val="9"/>
            <color indexed="81"/>
            <rFont val="Tahoma"/>
            <family val="2"/>
          </rPr>
          <t>LILO of 765KV FATEHPUR-GAYA at VARANASI. DOCO-1st April-16</t>
        </r>
      </text>
    </comment>
    <comment ref="C42" authorId="1">
      <text>
        <r>
          <rPr>
            <b/>
            <sz val="9"/>
            <color indexed="81"/>
            <rFont val="Tahoma"/>
            <family val="2"/>
          </rPr>
          <t>LILO of 765KV FATEHPUR-GAYA at VARANASI. DOCO-1st April-16</t>
        </r>
      </text>
    </comment>
    <comment ref="C44" authorId="0">
      <text>
        <r>
          <rPr>
            <b/>
            <sz val="9"/>
            <color indexed="81"/>
            <rFont val="Tahoma"/>
            <family val="2"/>
          </rPr>
          <t>LILO OF 765KV KANPUR-JHATIKARA AT ALIGARH</t>
        </r>
      </text>
    </comment>
    <comment ref="C46" authorId="0">
      <text>
        <r>
          <rPr>
            <b/>
            <sz val="9"/>
            <color indexed="81"/>
            <rFont val="Tahoma"/>
            <family val="2"/>
          </rPr>
          <t>LILO OF 765KV KANPUR-JHATIKARA AT ALIGARH</t>
        </r>
      </text>
    </comment>
    <comment ref="C133" authorId="2">
      <text>
        <r>
          <rPr>
            <b/>
            <sz val="9"/>
            <color indexed="81"/>
            <rFont val="Tahoma"/>
            <family val="2"/>
          </rPr>
          <t>Divya Kushwaha {Divya Kushwaha}:</t>
        </r>
        <r>
          <rPr>
            <sz val="9"/>
            <color indexed="81"/>
            <rFont val="Tahoma"/>
            <family val="2"/>
          </rPr>
          <t xml:space="preserve">
LILO of Bareilly rosa 1
</t>
        </r>
      </text>
    </comment>
    <comment ref="C135" authorId="3">
      <text>
        <r>
          <rPr>
            <b/>
            <sz val="9"/>
            <color indexed="81"/>
            <rFont val="Tahoma"/>
            <family val="2"/>
          </rPr>
          <t>LILO of 400kv Lko-Bly-II line at Shahjahanpur on 11/06/14</t>
        </r>
      </text>
    </comment>
    <comment ref="C229" authorId="3">
      <text>
        <r>
          <rPr>
            <b/>
            <sz val="9"/>
            <color indexed="81"/>
            <rFont val="Tahoma"/>
            <family val="2"/>
          </rPr>
          <t>LILO of Alld-Sarnath at Varanasi on 1-4-16</t>
        </r>
        <r>
          <rPr>
            <sz val="9"/>
            <color indexed="81"/>
            <rFont val="Tahoma"/>
            <family val="2"/>
          </rPr>
          <t xml:space="preserve">
</t>
        </r>
      </text>
    </comment>
    <comment ref="C231" authorId="3">
      <text>
        <r>
          <rPr>
            <b/>
            <sz val="9"/>
            <color indexed="81"/>
            <rFont val="Tahoma"/>
            <family val="2"/>
          </rPr>
          <t>LILO of Alld-Sarnath at Varanasi on 1-4-16</t>
        </r>
        <r>
          <rPr>
            <sz val="9"/>
            <color indexed="81"/>
            <rFont val="Tahoma"/>
            <family val="2"/>
          </rPr>
          <t xml:space="preserve">
</t>
        </r>
      </text>
    </comment>
    <comment ref="C317" authorId="2">
      <text>
        <r>
          <rPr>
            <b/>
            <sz val="9"/>
            <color indexed="81"/>
            <rFont val="Tahoma"/>
            <family val="2"/>
          </rPr>
          <t>Divya Kushwaha {Divya Kushwaha}:</t>
        </r>
        <r>
          <rPr>
            <sz val="9"/>
            <color indexed="81"/>
            <rFont val="Tahoma"/>
            <family val="2"/>
          </rPr>
          <t xml:space="preserve">
LILO of 220KV KNP-PANKI-I</t>
        </r>
      </text>
    </comment>
    <comment ref="C319" authorId="2">
      <text>
        <r>
          <rPr>
            <b/>
            <sz val="9"/>
            <color indexed="81"/>
            <rFont val="Tahoma"/>
            <family val="2"/>
          </rPr>
          <t>Divya Kushwaha {Divya Kushwaha}:</t>
        </r>
        <r>
          <rPr>
            <sz val="9"/>
            <color indexed="81"/>
            <rFont val="Tahoma"/>
            <family val="2"/>
          </rPr>
          <t xml:space="preserve">
LILO of 220KV KNP-PANKI-I</t>
        </r>
      </text>
    </comment>
  </commentList>
</comments>
</file>

<file path=xl/comments3.xml><?xml version="1.0" encoding="utf-8"?>
<comments xmlns="http://schemas.openxmlformats.org/spreadsheetml/2006/main">
  <authors>
    <author>Author</author>
  </authors>
  <commentList>
    <comment ref="C38" authorId="0">
      <text>
        <r>
          <rPr>
            <b/>
            <sz val="9"/>
            <rFont val="Tahoma"/>
            <family val="2"/>
          </rPr>
          <t>LILO OF 765KV KANPUR-JHATIKARA AT ALIGARH</t>
        </r>
      </text>
    </comment>
    <comment ref="C39" authorId="0">
      <text>
        <r>
          <rPr>
            <b/>
            <sz val="9"/>
            <rFont val="Tahoma"/>
            <family val="2"/>
          </rPr>
          <t>LILO OF 765KV KANPUR-JHATIKARA AT ALIGARH</t>
        </r>
      </text>
    </comment>
    <comment ref="C42" authorId="0">
      <text>
        <r>
          <rPr>
            <b/>
            <sz val="9"/>
            <rFont val="Tahoma"/>
            <family val="2"/>
          </rPr>
          <t>LILO OF 765KV KANPUR-JHATIKARA AT ALIGARH</t>
        </r>
      </text>
    </comment>
    <comment ref="C43" authorId="0">
      <text>
        <r>
          <rPr>
            <b/>
            <sz val="9"/>
            <rFont val="Tahoma"/>
            <family val="2"/>
          </rPr>
          <t>LILO OF 765KV KANPUR-JHATIKARA AT ALIGARH</t>
        </r>
      </text>
    </comment>
    <comment ref="C66" authorId="0">
      <text>
        <r>
          <rPr>
            <b/>
            <sz val="9"/>
            <color indexed="81"/>
            <rFont val="Tahoma"/>
            <family val="2"/>
          </rPr>
          <t>Author:</t>
        </r>
        <r>
          <rPr>
            <sz val="9"/>
            <color indexed="81"/>
            <rFont val="Tahoma"/>
            <family val="2"/>
          </rPr>
          <t xml:space="preserve">
LILO of Agra(PG)-Agra(UP)#1 at Fatehabad(UP)</t>
        </r>
      </text>
    </comment>
    <comment ref="C67" authorId="0">
      <text>
        <r>
          <rPr>
            <b/>
            <sz val="9"/>
            <color indexed="81"/>
            <rFont val="Tahoma"/>
            <family val="2"/>
          </rPr>
          <t>Author:</t>
        </r>
        <r>
          <rPr>
            <sz val="9"/>
            <color indexed="81"/>
            <rFont val="Tahoma"/>
            <family val="2"/>
          </rPr>
          <t xml:space="preserve">
LILO of Agra(PG)-Agra(UP)#1 at Fatehabad(UP)</t>
        </r>
      </text>
    </comment>
    <comment ref="C68" authorId="0">
      <text>
        <r>
          <rPr>
            <b/>
            <sz val="9"/>
            <color indexed="81"/>
            <rFont val="Tahoma"/>
            <family val="2"/>
          </rPr>
          <t>Author:</t>
        </r>
        <r>
          <rPr>
            <sz val="9"/>
            <color indexed="81"/>
            <rFont val="Tahoma"/>
            <family val="2"/>
          </rPr>
          <t xml:space="preserve">
LILO of Agra(PG)-Agra(UP)#1 at Fatehabad(UP)</t>
        </r>
      </text>
    </comment>
    <comment ref="C107" authorId="0">
      <text>
        <r>
          <rPr>
            <b/>
            <sz val="9"/>
            <color indexed="81"/>
            <rFont val="Tahoma"/>
            <family val="2"/>
          </rPr>
          <t>Author:</t>
        </r>
        <r>
          <rPr>
            <sz val="9"/>
            <color indexed="81"/>
            <rFont val="Tahoma"/>
            <family val="2"/>
          </rPr>
          <t xml:space="preserve">
LILO of 220kV Sikandara(UP)-Bharatpur(RRVPNL) at Agra(PG)</t>
        </r>
      </text>
    </comment>
    <comment ref="C108" authorId="0">
      <text>
        <r>
          <rPr>
            <b/>
            <sz val="9"/>
            <color indexed="81"/>
            <rFont val="Tahoma"/>
            <family val="2"/>
          </rPr>
          <t>Author:</t>
        </r>
        <r>
          <rPr>
            <sz val="9"/>
            <color indexed="81"/>
            <rFont val="Tahoma"/>
            <family val="2"/>
          </rPr>
          <t xml:space="preserve">
LILO of 220kV Sikandara(UP)-Bharatpur(RRVPNL)</t>
        </r>
      </text>
    </comment>
  </commentList>
</comments>
</file>

<file path=xl/comments4.xml><?xml version="1.0" encoding="utf-8"?>
<comments xmlns="http://schemas.openxmlformats.org/spreadsheetml/2006/main">
  <authors>
    <author>admi n</author>
    <author>DELL</author>
    <author>Bimal Kumar {बिमल कुमार}</author>
    <author>Author</author>
    <author>admin</author>
  </authors>
  <commentList>
    <comment ref="C7" authorId="0">
      <text>
        <r>
          <rPr>
            <b/>
            <sz val="9"/>
            <color indexed="81"/>
            <rFont val="Tahoma"/>
            <family val="2"/>
          </rPr>
          <t>LILO of Agra-Mrt at Gr Noida by WUPPTCL, March-16.</t>
        </r>
      </text>
    </comment>
    <comment ref="C12" authorId="1">
      <text>
        <r>
          <rPr>
            <b/>
            <sz val="9"/>
            <color indexed="81"/>
            <rFont val="Tahoma"/>
            <family val="2"/>
          </rPr>
          <t>LILO of 765KV FATEHPUR-GAYA at VARANASI</t>
        </r>
      </text>
    </comment>
    <comment ref="C13" authorId="1">
      <text>
        <r>
          <rPr>
            <b/>
            <sz val="9"/>
            <color indexed="81"/>
            <rFont val="Tahoma"/>
            <family val="2"/>
          </rPr>
          <t>LILO of 765KV FATEHPUR-GAYA at VARANASI. DOCO-1st April-16</t>
        </r>
      </text>
    </comment>
    <comment ref="C17" authorId="2">
      <text>
        <r>
          <rPr>
            <b/>
            <sz val="9"/>
            <color indexed="81"/>
            <rFont val="Tahoma"/>
            <family val="2"/>
          </rPr>
          <t>LILO OF 765KV KANPUR-JHATIKARA AT ALIGARH</t>
        </r>
      </text>
    </comment>
    <comment ref="C18" authorId="2">
      <text>
        <r>
          <rPr>
            <b/>
            <sz val="9"/>
            <color indexed="81"/>
            <rFont val="Tahoma"/>
            <family val="2"/>
          </rPr>
          <t>LILO OF 765KV KANPUR-JHATIKARA AT ALIGARH</t>
        </r>
      </text>
    </comment>
    <comment ref="C19" authorId="2">
      <text>
        <r>
          <rPr>
            <b/>
            <sz val="9"/>
            <color indexed="81"/>
            <rFont val="Tahoma"/>
            <family val="2"/>
          </rPr>
          <t>LILO OF 765KV AGRA-GR. NOIDA AT ALIGARH</t>
        </r>
      </text>
    </comment>
    <comment ref="C20" authorId="2">
      <text>
        <r>
          <rPr>
            <b/>
            <sz val="9"/>
            <color indexed="81"/>
            <rFont val="Tahoma"/>
            <family val="2"/>
          </rPr>
          <t>LILO OF 765KV AGRA-GR. NOIDA AT ALIGARH</t>
        </r>
      </text>
    </comment>
    <comment ref="C37" authorId="0">
      <text>
        <r>
          <rPr>
            <b/>
            <sz val="9"/>
            <color indexed="81"/>
            <rFont val="Tahoma"/>
            <family val="2"/>
          </rPr>
          <t>LILO of Alld-Sarnath at Varanasi. DOCO on 1-4-16</t>
        </r>
      </text>
    </comment>
    <comment ref="C76" authorId="0">
      <text>
        <r>
          <rPr>
            <b/>
            <sz val="9"/>
            <color indexed="81"/>
            <rFont val="Tahoma"/>
            <family val="2"/>
          </rPr>
          <t>LILO of 400kv Lko-Bly-II line at Shahjahanpur on 11/06/14</t>
        </r>
        <r>
          <rPr>
            <sz val="9"/>
            <color indexed="81"/>
            <rFont val="Tahoma"/>
            <family val="2"/>
          </rPr>
          <t xml:space="preserve">
</t>
        </r>
      </text>
    </comment>
    <comment ref="F76" authorId="3">
      <text>
        <r>
          <rPr>
            <b/>
            <sz val="9"/>
            <color indexed="8"/>
            <rFont val="Tahoma"/>
            <family val="2"/>
          </rPr>
          <t>LILO of Alld-Sarnath at Varanasi on 1-4-16</t>
        </r>
        <r>
          <rPr>
            <sz val="9"/>
            <color indexed="8"/>
            <rFont val="Tahoma"/>
            <family val="2"/>
          </rPr>
          <t xml:space="preserve">
</t>
        </r>
      </text>
    </comment>
    <comment ref="F77" authorId="3">
      <text>
        <r>
          <rPr>
            <b/>
            <sz val="9"/>
            <color indexed="8"/>
            <rFont val="Tahoma"/>
            <family val="2"/>
          </rPr>
          <t>LILO of Alld-Sarnath at Varanasi on 1-4-16</t>
        </r>
        <r>
          <rPr>
            <sz val="9"/>
            <color indexed="8"/>
            <rFont val="Tahoma"/>
            <family val="2"/>
          </rPr>
          <t xml:space="preserve">
</t>
        </r>
      </text>
    </comment>
    <comment ref="C102" authorId="4">
      <text>
        <r>
          <rPr>
            <sz val="9"/>
            <color indexed="81"/>
            <rFont val="Tahoma"/>
            <family val="2"/>
          </rPr>
          <t xml:space="preserve">LILO of Agra-Agra(UP)-I line at fatehabad on 19-10-16 under Lalitpur project.
</t>
        </r>
      </text>
    </comment>
    <comment ref="C103" authorId="4">
      <text>
        <r>
          <rPr>
            <sz val="9"/>
            <color indexed="81"/>
            <rFont val="Tahoma"/>
            <family val="2"/>
          </rPr>
          <t xml:space="preserve">LILO of Agra-Agra(UP)-I line at fatehabad on 19-10-16 under Lalitpur project.
</t>
        </r>
      </text>
    </comment>
    <comment ref="C279" authorId="0">
      <text>
        <r>
          <rPr>
            <b/>
            <sz val="9"/>
            <color indexed="81"/>
            <rFont val="Tahoma"/>
            <family val="2"/>
          </rPr>
          <t>DOC-26/05/2014</t>
        </r>
      </text>
    </comment>
    <comment ref="F325" authorId="1">
      <text>
        <r>
          <rPr>
            <b/>
            <sz val="9"/>
            <color indexed="81"/>
            <rFont val="Tahoma"/>
            <family val="2"/>
          </rPr>
          <t>LILO of 765KV FATEHPUR-GAYA at VARANASI</t>
        </r>
      </text>
    </comment>
  </commentList>
</comments>
</file>

<file path=xl/comments5.xml><?xml version="1.0" encoding="utf-8"?>
<comments xmlns="http://schemas.openxmlformats.org/spreadsheetml/2006/main">
  <authors>
    <author>Divya Kushwaha {Divya Kushwaha}</author>
  </authors>
  <commentList>
    <comment ref="A9" authorId="0">
      <text>
        <r>
          <rPr>
            <b/>
            <sz val="9"/>
            <color indexed="81"/>
            <rFont val="Tahoma"/>
            <family val="2"/>
          </rPr>
          <t>Divya Kushwaha {Divya Kushwaha}:</t>
        </r>
        <r>
          <rPr>
            <sz val="9"/>
            <color indexed="81"/>
            <rFont val="Tahoma"/>
            <family val="2"/>
          </rPr>
          <t xml:space="preserve">
B/REACTOR 1</t>
        </r>
      </text>
    </comment>
    <comment ref="A10" authorId="0">
      <text>
        <r>
          <rPr>
            <b/>
            <sz val="9"/>
            <color indexed="81"/>
            <rFont val="Tahoma"/>
            <family val="2"/>
          </rPr>
          <t>Divya Kushwaha {Divya Kushwaha}:</t>
        </r>
        <r>
          <rPr>
            <sz val="9"/>
            <color indexed="81"/>
            <rFont val="Tahoma"/>
            <family val="2"/>
          </rPr>
          <t xml:space="preserve">
B/REACTOR 1</t>
        </r>
      </text>
    </comment>
  </commentList>
</comments>
</file>

<file path=xl/sharedStrings.xml><?xml version="1.0" encoding="utf-8"?>
<sst xmlns="http://schemas.openxmlformats.org/spreadsheetml/2006/main" count="5380" uniqueCount="1595">
  <si>
    <t>Sr.No.</t>
  </si>
  <si>
    <t>Unique ID of transmission Element</t>
  </si>
  <si>
    <t>ELEMENT NAME</t>
  </si>
  <si>
    <t>Description (Length/Nos./MVA/MVAr/MW/etc.)</t>
  </si>
  <si>
    <t>Region</t>
  </si>
  <si>
    <t>Type of failure</t>
  </si>
  <si>
    <t>OUTAGE</t>
  </si>
  <si>
    <t>RESTORATION</t>
  </si>
  <si>
    <t>Details of Outage</t>
  </si>
  <si>
    <t>Total outage in days (1)</t>
  </si>
  <si>
    <t>DURATION OF OUTAGE ATTRIBUTABLE TO (in hrs)</t>
  </si>
  <si>
    <t>Restoration Time as per Regulation 5(b)                                                (2)</t>
  </si>
  <si>
    <t>Whether Restoration Time more than normative (Y/N)</t>
  </si>
  <si>
    <t>Difference between Actual and Norm                                            1-2</t>
  </si>
  <si>
    <t>Classification/ Category Code</t>
  </si>
  <si>
    <t>Detailed Reason(s) for Outage</t>
  </si>
  <si>
    <t>Outage Certifying Agency and Reference Document</t>
  </si>
  <si>
    <t xml:space="preserve">Total Duration Available for Consideration </t>
  </si>
  <si>
    <t>SIL</t>
  </si>
  <si>
    <t>Ckt. Kms.</t>
  </si>
  <si>
    <t xml:space="preserve">Weightage Factor </t>
  </si>
  <si>
    <t>H=(G*(Z-@))/Z</t>
  </si>
  <si>
    <t>% Availability as certified by certifying agency</t>
  </si>
  <si>
    <t>DATE    TIME</t>
  </si>
  <si>
    <t>No. of towers damaged</t>
  </si>
  <si>
    <t xml:space="preserve">no. of insulator failed </t>
  </si>
  <si>
    <t>ISTS Licensee</t>
  </si>
  <si>
    <t>OTHERS</t>
  </si>
  <si>
    <t>System constraint/ Natural calamity/ Militancy</t>
  </si>
  <si>
    <t>Deemed Available</t>
  </si>
  <si>
    <t xml:space="preserve"> @ (T)</t>
  </si>
  <si>
    <t xml:space="preserve"> # (U)</t>
  </si>
  <si>
    <t xml:space="preserve"> &amp; ( C )</t>
  </si>
  <si>
    <t xml:space="preserve"> * (D)</t>
  </si>
  <si>
    <t>Z</t>
  </si>
  <si>
    <t>( E)</t>
  </si>
  <si>
    <t>( F)</t>
  </si>
  <si>
    <t>G=E x F</t>
  </si>
  <si>
    <t>Hrs:Min</t>
  </si>
  <si>
    <t>Code</t>
  </si>
  <si>
    <t>Hrs</t>
  </si>
  <si>
    <t>E</t>
  </si>
  <si>
    <t>F</t>
  </si>
  <si>
    <t>G</t>
  </si>
  <si>
    <t>H</t>
  </si>
  <si>
    <t xml:space="preserve"> A</t>
  </si>
  <si>
    <t xml:space="preserve"> 765 KV TRANS LINES</t>
  </si>
  <si>
    <t>--</t>
  </si>
  <si>
    <t>NR176502</t>
  </si>
  <si>
    <t>765KV AGRA-FATEHPUR-I</t>
  </si>
  <si>
    <t>LVRD</t>
  </si>
  <si>
    <t>SUB TOTAL</t>
  </si>
  <si>
    <t>NR176507</t>
  </si>
  <si>
    <t>765KV AGRA-FATEHPUR-II</t>
  </si>
  <si>
    <t>765KV AGRA-JHATIKALA</t>
  </si>
  <si>
    <t>NR176506</t>
  </si>
  <si>
    <t>765KV FATEHPUR-SASARAM</t>
  </si>
  <si>
    <t>NR176501</t>
  </si>
  <si>
    <t>765KV LUCKNOW-BALIA</t>
  </si>
  <si>
    <t>B</t>
  </si>
  <si>
    <t xml:space="preserve"> 400 KV TRANS LINES</t>
  </si>
  <si>
    <t>NR140002</t>
  </si>
  <si>
    <t>400KV AGRA-AGRA(UP)-II</t>
  </si>
  <si>
    <t>NR140003</t>
  </si>
  <si>
    <t>400KV AGRA-AURAIYA-I</t>
  </si>
  <si>
    <t>NR140004</t>
  </si>
  <si>
    <t>400KV AGRA-AURAIYA-II</t>
  </si>
  <si>
    <t>NR140005</t>
  </si>
  <si>
    <t>400KV AGRA-BASSI-I</t>
  </si>
  <si>
    <t>NR140008</t>
  </si>
  <si>
    <t>400KV AGRA-BHIWADI-I</t>
  </si>
  <si>
    <t>NR140009</t>
  </si>
  <si>
    <t>400KV AGRA-BHIWADI-II</t>
  </si>
  <si>
    <t>NR140010</t>
  </si>
  <si>
    <t>400KV AGRA-BLBGRH</t>
  </si>
  <si>
    <t>NR140122</t>
  </si>
  <si>
    <t>400KV ALLD-FATEHPUR-I</t>
  </si>
  <si>
    <t>NR140123</t>
  </si>
  <si>
    <t>400KV ALLD-FATEHPUR-II</t>
  </si>
  <si>
    <t>NR140104</t>
  </si>
  <si>
    <t>400KV ALLD-FATEHPUR-III</t>
  </si>
  <si>
    <t>NR140012</t>
  </si>
  <si>
    <t>400KV ALLD-KNP-II</t>
  </si>
  <si>
    <t>NR140019</t>
  </si>
  <si>
    <t>400KV BALIA-MAU-I</t>
  </si>
  <si>
    <t>NR140020</t>
  </si>
  <si>
    <t>400KV BALIA-MAU-II</t>
  </si>
  <si>
    <t>NR140140</t>
  </si>
  <si>
    <t>400KV BALIA-SOHAWAL-I</t>
  </si>
  <si>
    <t>NR140120</t>
  </si>
  <si>
    <t>400KV BALIA-SOHAWAL-II</t>
  </si>
  <si>
    <t>NR140150</t>
  </si>
  <si>
    <t>400KV BAREILLY-BAREILLY(765)-I</t>
  </si>
  <si>
    <t>NR140023</t>
  </si>
  <si>
    <t>400KV BAREILLY-BRLY(UP)-I</t>
  </si>
  <si>
    <t>NR140024</t>
  </si>
  <si>
    <t>400KV BAREILLY-BRLY(UP)-II</t>
  </si>
  <si>
    <t>NR140025</t>
  </si>
  <si>
    <t>400KV BAREILLY-LKO(UP)</t>
  </si>
  <si>
    <t>NR140026</t>
  </si>
  <si>
    <t>400KV BAREILLY-MBAD-I</t>
  </si>
  <si>
    <t>NR140027</t>
  </si>
  <si>
    <t>400KV BAREILLY-MBAD-II</t>
  </si>
  <si>
    <t xml:space="preserve">400KV BAREILLY-ROSA-I </t>
  </si>
  <si>
    <t>NR140037</t>
  </si>
  <si>
    <t xml:space="preserve">400KV BLBGRH-MAINPURI-I </t>
  </si>
  <si>
    <t>NR140038</t>
  </si>
  <si>
    <t xml:space="preserve">400KV BLBGRH-MAINPURI-II  </t>
  </si>
  <si>
    <t>NR140124</t>
  </si>
  <si>
    <t xml:space="preserve">400KV FATEHPUR-MAINPURI-I </t>
  </si>
  <si>
    <t>NR140125</t>
  </si>
  <si>
    <t>400KV FATEHPUR-MAINPURI-II</t>
  </si>
  <si>
    <t>NR140046</t>
  </si>
  <si>
    <t>400KV GORAKH-GORAKH-I</t>
  </si>
  <si>
    <t>NR140047</t>
  </si>
  <si>
    <t>400KV GORKH-GORAKH-II</t>
  </si>
  <si>
    <t>NR140052</t>
  </si>
  <si>
    <t>400KV KNP-AGRA</t>
  </si>
  <si>
    <t>NR140053</t>
  </si>
  <si>
    <t>400KV KNP-AURAIYA-I</t>
  </si>
  <si>
    <t>NR140054</t>
  </si>
  <si>
    <t>400KV KNP-AURAIYA-II</t>
  </si>
  <si>
    <t>NR140055</t>
  </si>
  <si>
    <t>400KV KNP-BLBGARH-I</t>
  </si>
  <si>
    <t>NR140056</t>
  </si>
  <si>
    <t>400KV KNP-BLBGARH-II</t>
  </si>
  <si>
    <t>NR140057</t>
  </si>
  <si>
    <t>400KV KNP-BLBGARH-III</t>
  </si>
  <si>
    <t>NR140110</t>
  </si>
  <si>
    <t>400KV KNP-FATEHPUR-I</t>
  </si>
  <si>
    <t>NR140105</t>
  </si>
  <si>
    <t>400KV KNP-FATEHPUR-II</t>
  </si>
  <si>
    <t>NR140058</t>
  </si>
  <si>
    <t>400KV KNP-PANKI-I</t>
  </si>
  <si>
    <t>NR140059</t>
  </si>
  <si>
    <t>400KV KNP-PANKI-II</t>
  </si>
  <si>
    <t>NR140070</t>
  </si>
  <si>
    <t>400KV LUCKNOW-GORAKH-III</t>
  </si>
  <si>
    <t>NR140071</t>
  </si>
  <si>
    <t>400KV LUCKNOW-GORAKH-IV</t>
  </si>
  <si>
    <t>NR140112</t>
  </si>
  <si>
    <t>400KV LUCKNOW-LKO(765)-I</t>
  </si>
  <si>
    <t>NR140113</t>
  </si>
  <si>
    <t>400KV LUCKNOW-LKO(765)-II</t>
  </si>
  <si>
    <t>NR140072</t>
  </si>
  <si>
    <t>400KV LUCKNOW-LKO(UP)</t>
  </si>
  <si>
    <t>NR140114</t>
  </si>
  <si>
    <t xml:space="preserve">400KV LUCKNOW-ROSA-I </t>
  </si>
  <si>
    <t>NR140141</t>
  </si>
  <si>
    <t>400KV LUCKNOW-SOHAWAL-I</t>
  </si>
  <si>
    <t>NR140121</t>
  </si>
  <si>
    <t>400KV LUCKNOW-SOHAWAL-II</t>
  </si>
  <si>
    <t>NR140073</t>
  </si>
  <si>
    <t>400KV LUCKNOW-SULTANPR</t>
  </si>
  <si>
    <t>NR140074</t>
  </si>
  <si>
    <t>400KV LUCKNOW-UNNAO-I</t>
  </si>
  <si>
    <t>NR140075</t>
  </si>
  <si>
    <t>400KV LUCKNOW-UNNAO-II</t>
  </si>
  <si>
    <t>NR140084</t>
  </si>
  <si>
    <t xml:space="preserve">400KV RIHAND-ALLD-I               </t>
  </si>
  <si>
    <t>NR140085</t>
  </si>
  <si>
    <t xml:space="preserve">400KV RIHAND-ALLD-II         </t>
  </si>
  <si>
    <t>NR140091</t>
  </si>
  <si>
    <t>400KV SING-ALLD-I</t>
  </si>
  <si>
    <t>NR140092</t>
  </si>
  <si>
    <t>400KV SING-ALLD-II</t>
  </si>
  <si>
    <t>NR140093</t>
  </si>
  <si>
    <t>400KV SING-ANPARA</t>
  </si>
  <si>
    <t>NR140111</t>
  </si>
  <si>
    <t>400KV SING-FATEHPUR</t>
  </si>
  <si>
    <t>NR140095</t>
  </si>
  <si>
    <t>400KV SING-LKO(UP)</t>
  </si>
  <si>
    <t>NR140096</t>
  </si>
  <si>
    <t>400KV SING-RIHAND-I</t>
  </si>
  <si>
    <t>NR140097</t>
  </si>
  <si>
    <t>400KV SING-RIHAND-II</t>
  </si>
  <si>
    <t>N-W40001</t>
  </si>
  <si>
    <t>400KV SING-VINDH-I</t>
  </si>
  <si>
    <t>N-W40002</t>
  </si>
  <si>
    <t>400KV SING-VINDH-II</t>
  </si>
  <si>
    <t>BILUP2209</t>
  </si>
  <si>
    <t>220KV ALLD-JHUSI(UP)</t>
  </si>
  <si>
    <t>BILUP2210</t>
  </si>
  <si>
    <t>220KV JHUSI(UP)-PHULPUR(UP)</t>
  </si>
  <si>
    <t>BILUP2202</t>
  </si>
  <si>
    <t>220KV ALLD-REWA RD-I</t>
  </si>
  <si>
    <t>BILUP2203</t>
  </si>
  <si>
    <t>220KV ALLD-REWA RD-II</t>
  </si>
  <si>
    <t>NR122038</t>
  </si>
  <si>
    <t>NR122006</t>
  </si>
  <si>
    <t>220KV AUR-SIKANDARA-I</t>
  </si>
  <si>
    <t>NR122007</t>
  </si>
  <si>
    <t>220KV AUR-SIKANDARA-II</t>
  </si>
  <si>
    <t>NR122012</t>
  </si>
  <si>
    <t>220KV DGANGA-BLY(UP)-II</t>
  </si>
  <si>
    <t>NR122013</t>
  </si>
  <si>
    <t>220KV DGANGA-PITHORAGRH</t>
  </si>
  <si>
    <t>220KV FATEHPUR-FTHPR(UP)-I</t>
  </si>
  <si>
    <t>NR122039</t>
  </si>
  <si>
    <t>220KV FATEHPUR-FTHPR(UP)-II</t>
  </si>
  <si>
    <t>NR122040</t>
  </si>
  <si>
    <t>220KV FATEHPUR-KNP SOUTH</t>
  </si>
  <si>
    <t>NR122041</t>
  </si>
  <si>
    <t>220KV FATEHPUR-NAUBASTA</t>
  </si>
  <si>
    <t>NR122016</t>
  </si>
  <si>
    <t>220KV KNP-MAINPURI</t>
  </si>
  <si>
    <t>NR122017</t>
  </si>
  <si>
    <t>220KV KNP-NAUBASTA</t>
  </si>
  <si>
    <t>220KV KNP-PANKI-I</t>
  </si>
  <si>
    <t>NR122019</t>
  </si>
  <si>
    <t>220KV KNP-PANKI-II</t>
  </si>
  <si>
    <t>NR122020</t>
  </si>
  <si>
    <t>220KV KNP-UNCHR-I</t>
  </si>
  <si>
    <t>NR122021</t>
  </si>
  <si>
    <t>220KV KNP-UNCHR-II</t>
  </si>
  <si>
    <t>NR122022</t>
  </si>
  <si>
    <t>220KV KNP-UNCHR-III</t>
  </si>
  <si>
    <t>NR122023</t>
  </si>
  <si>
    <t>220KV KNP-UNCHR-IV</t>
  </si>
  <si>
    <t>NR122024</t>
  </si>
  <si>
    <t>220KV PITHORAGRH-BRLY(UP)</t>
  </si>
  <si>
    <t>NR122025</t>
  </si>
  <si>
    <t>220KV RAIBRLY-CHINHAT</t>
  </si>
  <si>
    <t>NR122026</t>
  </si>
  <si>
    <t>220KV RAIBRLY-LKO(UP)</t>
  </si>
  <si>
    <t>NR122032</t>
  </si>
  <si>
    <t>220KV SITARGANJ-BLY(UP)</t>
  </si>
  <si>
    <t>NR122033</t>
  </si>
  <si>
    <t>220KV TNKPR-BLY(UP)</t>
  </si>
  <si>
    <t>NR122034</t>
  </si>
  <si>
    <t>220KV TNKPR-SITARGANJ</t>
  </si>
  <si>
    <t>NR122035</t>
  </si>
  <si>
    <t>220KV UNCHR-RAIBRLY-I</t>
  </si>
  <si>
    <t>NR122036</t>
  </si>
  <si>
    <t>220KV UNCHR-RAIBRLY-II</t>
  </si>
  <si>
    <t>NR122037</t>
  </si>
  <si>
    <t>220KV UNCHR-RAIBRLY-III</t>
  </si>
  <si>
    <t>D</t>
  </si>
  <si>
    <t>132 KV TRANS LINES</t>
  </si>
  <si>
    <t>BILUP13201</t>
  </si>
  <si>
    <t>132KV MAU-BALIA</t>
  </si>
  <si>
    <t>Lines</t>
  </si>
  <si>
    <t>TOTAL FOR T/LS</t>
  </si>
  <si>
    <t>%</t>
  </si>
  <si>
    <t>OVERALL   SYSTEM AVAILABILITY=</t>
  </si>
  <si>
    <t>765/400 KV ICT'S</t>
  </si>
  <si>
    <t>MVA</t>
  </si>
  <si>
    <t>Weitage Factor</t>
  </si>
  <si>
    <t>NR1ICT707</t>
  </si>
  <si>
    <t>NR1ICT708</t>
  </si>
  <si>
    <t>400/765KV ICT-II  AGRA</t>
  </si>
  <si>
    <t>NR1ICT701</t>
  </si>
  <si>
    <t>765/400kv ICT-I  BALIA</t>
  </si>
  <si>
    <t>NR1ICT702</t>
  </si>
  <si>
    <t>765/400kv ICT-II BALIA</t>
  </si>
  <si>
    <t>NR1ICT705</t>
  </si>
  <si>
    <t>765/400kv ICT-I  FATEHPUR</t>
  </si>
  <si>
    <t>NR1ICT706</t>
  </si>
  <si>
    <t>765/400kv ICT-II FATEHPUR</t>
  </si>
  <si>
    <t>NR1ICT703</t>
  </si>
  <si>
    <t>765/400kv ICT-I  LUCKNOW</t>
  </si>
  <si>
    <t>NR1ICT704</t>
  </si>
  <si>
    <t>765/400kv ICT-II LUCKNOW</t>
  </si>
  <si>
    <t>400/220 KV ICT'S</t>
  </si>
  <si>
    <t>NR1ICT01</t>
  </si>
  <si>
    <t>315MVA ICT-I  ALLAHABAD</t>
  </si>
  <si>
    <t>NR1ICT02</t>
  </si>
  <si>
    <t>315MVA ICT-II ALLAHABAD</t>
  </si>
  <si>
    <t>NR1ICT03</t>
  </si>
  <si>
    <t>NR1ICT48</t>
  </si>
  <si>
    <t>315MVA ICT-I  FATEHPUR</t>
  </si>
  <si>
    <t>NR1ICT49</t>
  </si>
  <si>
    <t>315MVA ICT-II FATEHPUR</t>
  </si>
  <si>
    <t>NR1ICT14</t>
  </si>
  <si>
    <t>315MVA ICT-I  GORAKHPR</t>
  </si>
  <si>
    <t>NR1ICT15</t>
  </si>
  <si>
    <t>315MVA ICT-II GORAKHPR</t>
  </si>
  <si>
    <t>NR1ICT19</t>
  </si>
  <si>
    <t>315MVA ICT-I  KANPUR</t>
  </si>
  <si>
    <t>NR1ICT20</t>
  </si>
  <si>
    <t>315MVA ICT-II KANPUR</t>
  </si>
  <si>
    <t>NR1ICT23</t>
  </si>
  <si>
    <t>315MVA ICT-I  LUCKNOW</t>
  </si>
  <si>
    <t>NR1ICT53</t>
  </si>
  <si>
    <t>500MVA ICT-II  LUCKNOW</t>
  </si>
  <si>
    <t>NR1ICT46</t>
  </si>
  <si>
    <t>NR1ICT26</t>
  </si>
  <si>
    <t>315MVA ICT-I  MAINPURI</t>
  </si>
  <si>
    <t>NR1ICT27</t>
  </si>
  <si>
    <t>315MVA ICT-II MAINPURI</t>
  </si>
  <si>
    <t>NR1ICT59</t>
  </si>
  <si>
    <t>315MVA ICT-I  SOHAWAL</t>
  </si>
  <si>
    <t>NR1ICT60</t>
  </si>
  <si>
    <t>315MVA ICT-II SOHAWAL</t>
  </si>
  <si>
    <t>220/132 KV ICT'S</t>
  </si>
  <si>
    <t>NR1ICT43</t>
  </si>
  <si>
    <t>220/132KV ICT-I  PITHORAGRH</t>
  </si>
  <si>
    <t>NR1ICT44</t>
  </si>
  <si>
    <t>220/132KV ICT-II  PITHORAGRH</t>
  </si>
  <si>
    <t>NR1ICT47</t>
  </si>
  <si>
    <t>220/132KV ICT-I RAIBAREILLY</t>
  </si>
  <si>
    <t>NR1ICT38</t>
  </si>
  <si>
    <t>220/132KV ICT-II RAIBAREILLY</t>
  </si>
  <si>
    <t>NR1ICT39</t>
  </si>
  <si>
    <t>220/132KV ICT-III RAIBAREILLY</t>
  </si>
  <si>
    <t>NR1ICT40</t>
  </si>
  <si>
    <t>220/132KV ICT-I SITARGANJ</t>
  </si>
  <si>
    <t>NR1ICT41</t>
  </si>
  <si>
    <t>220/132KV ICT-II SITARGANJ</t>
  </si>
  <si>
    <t>TOTAL FOR ICTs</t>
  </si>
  <si>
    <t xml:space="preserve">HVDC RIHAND-DADRI </t>
  </si>
  <si>
    <t>RC</t>
  </si>
  <si>
    <t>Length</t>
  </si>
  <si>
    <t>NR1DCP01</t>
  </si>
  <si>
    <t>500KV HVDC R-D POLE-I</t>
  </si>
  <si>
    <t>NR1DCP02</t>
  </si>
  <si>
    <t>500KV HVDC R-D POLE-II</t>
  </si>
  <si>
    <t>NR1DCP03</t>
  </si>
  <si>
    <t>HVDC BALIA-BHWD POLE-I</t>
  </si>
  <si>
    <t>NR1DCP04</t>
  </si>
  <si>
    <t>HVDC BALIA-BHWD POLE-II</t>
  </si>
  <si>
    <t>TOTAL FOR HVDC line</t>
  </si>
  <si>
    <t>J</t>
  </si>
  <si>
    <t>HVDC BTB VINDH</t>
  </si>
  <si>
    <t>NR1DCB01</t>
  </si>
  <si>
    <t>NR1DCB02</t>
  </si>
  <si>
    <t>VINDH HVDC B/B BLOCK-II</t>
  </si>
  <si>
    <t>TOTAL FOR HVDC VINDHYACHAL</t>
  </si>
  <si>
    <t>L</t>
  </si>
  <si>
    <t>SVC, KANPUR</t>
  </si>
  <si>
    <t>MVAR</t>
  </si>
  <si>
    <t>OHxMVARxMF</t>
  </si>
  <si>
    <t>THMxMVARxMF</t>
  </si>
  <si>
    <t>NR1SVC01</t>
  </si>
  <si>
    <t xml:space="preserve"> +/-140MVAR SVC-I</t>
  </si>
  <si>
    <t xml:space="preserve"> +/-140MVAR SVC-II</t>
  </si>
  <si>
    <t>TOTAL FOR SVC</t>
  </si>
  <si>
    <t>M</t>
  </si>
  <si>
    <t xml:space="preserve"> Bus &amp; Switch Line Reactor</t>
  </si>
  <si>
    <t>NR1BRT25</t>
  </si>
  <si>
    <t>125MVAR B/Reactor-II AGRA</t>
  </si>
  <si>
    <t>NR1BRT26</t>
  </si>
  <si>
    <t>NR1BRT36</t>
  </si>
  <si>
    <t>240MVAR B/Reactor-1 AGRA-765</t>
  </si>
  <si>
    <t>NR1BRT35</t>
  </si>
  <si>
    <t>240MVAR B/Reactor-II AGRA-765</t>
  </si>
  <si>
    <t>NR1BRT01</t>
  </si>
  <si>
    <t>80MVAR B/Reactor ALLAHABAD</t>
  </si>
  <si>
    <t>NR1BRT33</t>
  </si>
  <si>
    <t>125MVAR B/Reactor ALLAHABAD</t>
  </si>
  <si>
    <t>NR1BRT02</t>
  </si>
  <si>
    <t>80MVAR B/Reactor-I BALIA</t>
  </si>
  <si>
    <t>NR1BRT17</t>
  </si>
  <si>
    <t>125MVAR B/Reactor-II BALIA</t>
  </si>
  <si>
    <t>NR1BRT27</t>
  </si>
  <si>
    <t>125MVAR B/Reactor-III BALIA</t>
  </si>
  <si>
    <t>NR1BRT20</t>
  </si>
  <si>
    <t>125MVAR B/Reactor-IV BALIA</t>
  </si>
  <si>
    <t>NR1BRT32</t>
  </si>
  <si>
    <t>240MVAR B/Reactor-I BALIA-765</t>
  </si>
  <si>
    <t>NR1BRT22</t>
  </si>
  <si>
    <t>240MVAR B/Reactor-II BALIA-765</t>
  </si>
  <si>
    <t>NR1BRT03</t>
  </si>
  <si>
    <t>80MVAR B/Reactor BAREILLY</t>
  </si>
  <si>
    <t>NR1BRT44</t>
  </si>
  <si>
    <t>NR1BRT45</t>
  </si>
  <si>
    <t>50MVAR B/Reactor-II BAREILLY</t>
  </si>
  <si>
    <t>NR1BRT04</t>
  </si>
  <si>
    <t>NR1BRT06</t>
  </si>
  <si>
    <t>80MVAR B/Reactor BIHARSHRF</t>
  </si>
  <si>
    <t>NR1BRT18</t>
  </si>
  <si>
    <t>125MVAR B/Reactor-I  FATEHPUR</t>
  </si>
  <si>
    <t>NR1BRT19</t>
  </si>
  <si>
    <t>125MVAR B/Reactor-II FATEHPUR</t>
  </si>
  <si>
    <t>NR1BRT23</t>
  </si>
  <si>
    <t>330MVAR B/Reactor-III FATEHPUR-765</t>
  </si>
  <si>
    <t>NR1BRT39</t>
  </si>
  <si>
    <t>NR1BRT10</t>
  </si>
  <si>
    <t>80MVAR B/Reactor LUCKNOW</t>
  </si>
  <si>
    <t>NR1BRT16</t>
  </si>
  <si>
    <t>125MVAR B/Reactor-II LUCKNOW</t>
  </si>
  <si>
    <t>NR1BRT21</t>
  </si>
  <si>
    <t>125MVAR B/Reactor-III LUCKNOW</t>
  </si>
  <si>
    <t>NR1BRT28</t>
  </si>
  <si>
    <t>240MVAR B/Reactor-IV LUCKNOW-765</t>
  </si>
  <si>
    <t>NR1BRT38</t>
  </si>
  <si>
    <t>125MVAR B/Reactor-1 MAINPURI</t>
  </si>
  <si>
    <t>240MVAR B/Reactor-I MEERUT-765</t>
  </si>
  <si>
    <t>80MVAR B/Reactor SIKAR</t>
  </si>
  <si>
    <t>NR1BRT13</t>
  </si>
  <si>
    <t>93MVAR B/Reactor VINDH AR1-W</t>
  </si>
  <si>
    <t>NR1BRT14</t>
  </si>
  <si>
    <t>93MVAR B/Reactor VINDH AR2-N</t>
  </si>
  <si>
    <t>NR1BRT42</t>
  </si>
  <si>
    <t>125MVAR B/Reactor-I VINDH</t>
  </si>
  <si>
    <t>NR1BRT43</t>
  </si>
  <si>
    <t>125MVAR B/Reactor-II VINDH</t>
  </si>
  <si>
    <t>NR1SRT20</t>
  </si>
  <si>
    <t>AGRA 240MVAR S/R FATEHPR line</t>
  </si>
  <si>
    <t>NR1SRT02</t>
  </si>
  <si>
    <t>ALLHBD 50MVAR S/R MNPR Ckt-I</t>
  </si>
  <si>
    <t>NR1SRT03</t>
  </si>
  <si>
    <t>ALLHBD 50MVAR S/R MNPR Ckt-II</t>
  </si>
  <si>
    <t>NR1SRT18</t>
  </si>
  <si>
    <t>BALIA 240MVAR S/R GAYA Line</t>
  </si>
  <si>
    <t>NR1SRT16</t>
  </si>
  <si>
    <t>BALIA 240MVAR S/R LUCKNW Ckt-I</t>
  </si>
  <si>
    <t>NR1SRT17</t>
  </si>
  <si>
    <t>FATEHPR 330MVAR S/R AGRA line</t>
  </si>
  <si>
    <t>NR1SRT07</t>
  </si>
  <si>
    <t>GORAKH 50MVAR S/R LKO Ckt-I</t>
  </si>
  <si>
    <t>NR1SRT08</t>
  </si>
  <si>
    <t>GORAKH 50MVAR S/R LKO Ckt-II</t>
  </si>
  <si>
    <t>NR1SRT11</t>
  </si>
  <si>
    <t>GORAKH 63MVAR S/R LKO-III  LINE</t>
  </si>
  <si>
    <t>NR1SRT12</t>
  </si>
  <si>
    <t>GORAKH 63MVAR S/R LKO-IV  LINE</t>
  </si>
  <si>
    <t>JHATIKALA 240MVAR S/R AGRA Line</t>
  </si>
  <si>
    <t>NR1SRT13</t>
  </si>
  <si>
    <t>LUCKNW 63MVAR S/R GKP-III  LINE</t>
  </si>
  <si>
    <t>NR1SRT14</t>
  </si>
  <si>
    <t>LUCKNW 63MVAR S/R GKP-IV  LINE</t>
  </si>
  <si>
    <t>NR1SRT15</t>
  </si>
  <si>
    <t>LUCKNW 240MVAR S/R BALIA Ckt-I</t>
  </si>
  <si>
    <t>MEERUT 240MVAR S/R AGRA line</t>
  </si>
  <si>
    <t>SIKAR 50MVAR S/R AGRA Ckt-I</t>
  </si>
  <si>
    <t>SIKAR 50MVAR S/R AGRA Ckt-II</t>
  </si>
  <si>
    <t>NR140158</t>
  </si>
  <si>
    <t>400KV BRLY(765)-KASHIPUR-I</t>
  </si>
  <si>
    <t>NR140159</t>
  </si>
  <si>
    <t>400KV BRLY(765)-KASHIPUR-II</t>
  </si>
  <si>
    <t>NR140153</t>
  </si>
  <si>
    <t>400KV LUCKNOW-SHAHJHNPR-II</t>
  </si>
  <si>
    <t>NR1ICT715</t>
  </si>
  <si>
    <t>765/400kv ICT-I  BAREILLY</t>
  </si>
  <si>
    <t>NR140157</t>
  </si>
  <si>
    <t>400KV BAREILLY-BAREILLY(765)-II</t>
  </si>
  <si>
    <t>NR140152</t>
  </si>
  <si>
    <t>400KV BAREILLY-SHAHJHNPR-II</t>
  </si>
  <si>
    <t>NR176508</t>
  </si>
  <si>
    <t>765KV LUCKNOW-BAREILLY</t>
  </si>
  <si>
    <t>NR1ICT67</t>
  </si>
  <si>
    <t>315MVA ICT-III ALLAHABAD</t>
  </si>
  <si>
    <t>NR1ICT65</t>
  </si>
  <si>
    <t>500MVA ICT-I  SHAHJHNPR</t>
  </si>
  <si>
    <t>NR1ICT66</t>
  </si>
  <si>
    <t>500MVA ICT-II SHAHJHNPR</t>
  </si>
  <si>
    <t>NR1ICT716</t>
  </si>
  <si>
    <t>765/400kv ICT-II  BAREILLY</t>
  </si>
  <si>
    <t>125MVAR B/Reactor-I AGRA</t>
  </si>
  <si>
    <t>NR1BRT46</t>
  </si>
  <si>
    <t>125MVAR B/Reactor-II GORAKHPUR</t>
  </si>
  <si>
    <t>125MVAR B/Reactor-I GORAKHPUR</t>
  </si>
  <si>
    <t>NR1BRT49</t>
  </si>
  <si>
    <t>NR1SRT24</t>
  </si>
  <si>
    <t>NR1SRT25</t>
  </si>
  <si>
    <t>LUCKNW 240MVAR S/R BAREILLY Ckt-I</t>
  </si>
  <si>
    <t>240MVAR B/Reactor-I BAREILLY-765</t>
  </si>
  <si>
    <t>NR1BRT50</t>
  </si>
  <si>
    <t>NR1SRT26</t>
  </si>
  <si>
    <t>LCSD</t>
  </si>
  <si>
    <t>OSFT</t>
  </si>
  <si>
    <t>OSPT</t>
  </si>
  <si>
    <t>OMSU</t>
  </si>
  <si>
    <t>OSPD</t>
  </si>
  <si>
    <t>SVRD</t>
  </si>
  <si>
    <t>50MVAR B/Reactor- I BASSI</t>
  </si>
  <si>
    <t>NR176510</t>
  </si>
  <si>
    <t>765KV AGRA-GR.NOIDA</t>
  </si>
  <si>
    <t>NR176512</t>
  </si>
  <si>
    <t>765KV VARANASI-BALIA</t>
  </si>
  <si>
    <t>NR176513</t>
  </si>
  <si>
    <t>765KV VARANASI-FATEHPUR</t>
  </si>
  <si>
    <t>NR176514</t>
  </si>
  <si>
    <t>765KV VARANASI-GAYA-I</t>
  </si>
  <si>
    <t>NR140165</t>
  </si>
  <si>
    <t>NR140164</t>
  </si>
  <si>
    <t>NR1ICT717</t>
  </si>
  <si>
    <t>765/400KV ICT-I  VARANASI</t>
  </si>
  <si>
    <t>765/400KV ICT-II  VARANASI</t>
  </si>
  <si>
    <t>315MVA ICT-I  AGRA</t>
  </si>
  <si>
    <t>800KV HVDC AGRA-BNC POLE-I</t>
  </si>
  <si>
    <t>330MVAR B/Reactor-II VARANASI</t>
  </si>
  <si>
    <t>VINDH HVDC B/B BLOCK-I</t>
  </si>
  <si>
    <t>125MVAR B/Reactor-I SHAHJHNPR</t>
  </si>
  <si>
    <t>765KV KANPUR(GIS)-JHATIKRA-I</t>
  </si>
  <si>
    <t>765KV VARANASI-KANPUR(GIS)-I</t>
  </si>
  <si>
    <t>765KV VARANASI-KANPUR(GIS)-II</t>
  </si>
  <si>
    <t>400KV KANPUR-KANPUR(GIS)-I</t>
  </si>
  <si>
    <t>765/400KV ICT-I  AGRA</t>
  </si>
  <si>
    <t>400KV KANPUR-KANPUR(GIS)-II</t>
  </si>
  <si>
    <t>800KV HVDC AGRA-BNC POLE-II</t>
  </si>
  <si>
    <t>****</t>
  </si>
  <si>
    <t>500KV HVDC BALIA-BHWD POLE-I</t>
  </si>
  <si>
    <t>500KV HVDC BALIA-BHWD POLE-II</t>
  </si>
  <si>
    <t>400KV BALIA-BIHARSHRF-I</t>
  </si>
  <si>
    <t>400KV BALIA-BIHARSHRF-II</t>
  </si>
  <si>
    <t>400KV BALIA-PATNA-I</t>
  </si>
  <si>
    <t>400KV BALIA-PATNA-II</t>
  </si>
  <si>
    <t>400KV BAREILLY-SHAHJHNPR-I</t>
  </si>
  <si>
    <t>400KV FATEHPUR-MAINPURI-I</t>
  </si>
  <si>
    <t>400KV VARANASI-SARNATH-I</t>
  </si>
  <si>
    <t>NR376501</t>
  </si>
  <si>
    <t>NR376502</t>
  </si>
  <si>
    <t>NR376503</t>
  </si>
  <si>
    <t>NR140017</t>
  </si>
  <si>
    <t>400KV BALIA-PATNA-III</t>
  </si>
  <si>
    <t>400KV BALIA-PATNA-IV</t>
  </si>
  <si>
    <t>NR140021</t>
  </si>
  <si>
    <t>NR140022</t>
  </si>
  <si>
    <t>NR140136</t>
  </si>
  <si>
    <t>NR140137</t>
  </si>
  <si>
    <t>400KV ALLD-VARANASI</t>
  </si>
  <si>
    <t>400KV ALLD-SASARAM</t>
  </si>
  <si>
    <t>400KV RIHAND3-VINDH(Pool)-I</t>
  </si>
  <si>
    <t>400KV RIHAND3-VINDH(Pool)-II</t>
  </si>
  <si>
    <t>400KV SASARAM-BIHARSHRF-I</t>
  </si>
  <si>
    <t>400KV SASARAM-BIHARSHRF-II</t>
  </si>
  <si>
    <t>400KV VARANASI-SARNATH-II</t>
  </si>
  <si>
    <t>NR140154</t>
  </si>
  <si>
    <t>NR140160</t>
  </si>
  <si>
    <t>NR140088</t>
  </si>
  <si>
    <t>NR140089</t>
  </si>
  <si>
    <t>NR140090</t>
  </si>
  <si>
    <t>NR140163</t>
  </si>
  <si>
    <t>NR140016</t>
  </si>
  <si>
    <t>NR3</t>
  </si>
  <si>
    <t>Lines availability</t>
  </si>
  <si>
    <t xml:space="preserve"> NAME OF REGION : NR-III</t>
  </si>
  <si>
    <t>765/400KV ICT-I  LUCKNOW</t>
  </si>
  <si>
    <t>400KV AGRA-FATEHABD(UP)-I</t>
  </si>
  <si>
    <t>125MVAR B/Reactor-I VARANASI</t>
  </si>
  <si>
    <t>765/400KV ICT-I  Kanpur(GIS)</t>
  </si>
  <si>
    <t>765/400KV ICT-II  Kanpur(GIS)</t>
  </si>
  <si>
    <t>NR3ICT701</t>
  </si>
  <si>
    <t>NR3ICT702</t>
  </si>
  <si>
    <t>NR340006</t>
  </si>
  <si>
    <t>NR3BRT04</t>
  </si>
  <si>
    <t>400KV BARLY(765)-KASHIPUR-I</t>
  </si>
  <si>
    <t>400KV BARLY(765)-KASHIPUR-II</t>
  </si>
  <si>
    <t>400KV LKO(765)-KANPUR(GIS)-I</t>
  </si>
  <si>
    <t>400KV LKO(765)-KANPUR(GIS)-II</t>
  </si>
  <si>
    <t>765/400KV ICT-II LUCKNOW</t>
  </si>
  <si>
    <t>765/400KV ICT-I  BAREILLY</t>
  </si>
  <si>
    <t>100MVA ICT-I RAIBAREILLY</t>
  </si>
  <si>
    <t>100MVA ICT-II RAIBAREILLY</t>
  </si>
  <si>
    <t>100MVA ICT-III RAIBAREILLY</t>
  </si>
  <si>
    <t>125MVAR B/Reactor-1 Mainpuri</t>
  </si>
  <si>
    <t>N-1002</t>
  </si>
  <si>
    <t>H-T for voltage regulation as per NRLDC instruction.  LKO=750KV</t>
  </si>
  <si>
    <t>N-1003</t>
  </si>
  <si>
    <t>H-T for voltage regulation as per NRLDC instruction.  Ballia=744KV</t>
  </si>
  <si>
    <t>N-1534</t>
  </si>
  <si>
    <t>H-T for voltage regulation as per NRLDC instruction.  Lucknow=749KV</t>
  </si>
  <si>
    <t>N-1850</t>
  </si>
  <si>
    <t>H-T for voltage regulation as per NRLDC instruction.  Varanasi=751KV</t>
  </si>
  <si>
    <t>N-2234</t>
  </si>
  <si>
    <t>H-T for voltage regulation as per NRLDC instruction.  Varanasi=761KV</t>
  </si>
  <si>
    <t>N-2235</t>
  </si>
  <si>
    <t>H-T for voltage regulation as per NRLDC instruction.  Gorakhpur=393KV</t>
  </si>
  <si>
    <t>N-2455</t>
  </si>
  <si>
    <t>H-T for voltage regulation as per NRLDC instruction. BRLY=750KV</t>
  </si>
  <si>
    <t>H-T for voltage regulation as per NRLDC instruction. LKO=396KV</t>
  </si>
  <si>
    <t>H-T for voltage regulation as per NRLDC instruction. BRLY=395KV</t>
  </si>
  <si>
    <t>125MVAR B/Reactor-III KANPUR(GIS)</t>
  </si>
  <si>
    <t>H-T for voltage regulation as per NRLDC instruction. Kanpur=395KV</t>
  </si>
  <si>
    <t>N-2790</t>
  </si>
  <si>
    <t>H-T for voltage regulation as per NRLDC instruction. Mainpuri=386KV</t>
  </si>
  <si>
    <t>NRNEDCP01</t>
  </si>
  <si>
    <t>NRNEDCP02</t>
  </si>
  <si>
    <t>NR340007</t>
  </si>
  <si>
    <t>400KV AGRA(UP)-FATEHABD(UP)-II</t>
  </si>
  <si>
    <t>NR140018</t>
  </si>
  <si>
    <t xml:space="preserve">400KV BLBGRH-MAINPURI-I  </t>
  </si>
  <si>
    <t>NR340001</t>
  </si>
  <si>
    <t>NR340002</t>
  </si>
  <si>
    <t>NR340008</t>
  </si>
  <si>
    <t>NR140142</t>
  </si>
  <si>
    <t>400KV MEERUT-BAREILLY-I</t>
  </si>
  <si>
    <t>NR140130</t>
  </si>
  <si>
    <t>400KV MEERUT-BAREILLY-II</t>
  </si>
  <si>
    <t>400KV SING-LKO(UP)-I</t>
  </si>
  <si>
    <t>NR340005</t>
  </si>
  <si>
    <t>NR340003</t>
  </si>
  <si>
    <t>400KV VARANASI-SASARAM(ER)</t>
  </si>
  <si>
    <t>765/400KV ICT-I  KANPUR(GIS)</t>
  </si>
  <si>
    <t>125MVAR B/Reactor-II ALLAHABAD</t>
  </si>
  <si>
    <t>125MVAR B/Reactor-II Gorakhpur</t>
  </si>
  <si>
    <t>NR1BRT55</t>
  </si>
  <si>
    <t>330MVAR B/Reactor-I VARANASI</t>
  </si>
  <si>
    <t>2X50MVAR B/Reactor-I  BAREILLY</t>
  </si>
  <si>
    <t>400kv LINES</t>
  </si>
  <si>
    <t>220kv LINES</t>
  </si>
  <si>
    <t>ICTs,HVDC &amp; SVC.</t>
  </si>
  <si>
    <t>OTHER LINES</t>
  </si>
  <si>
    <t>400kv LINES NR-I</t>
  </si>
  <si>
    <t>400kv LINES NR-III</t>
  </si>
  <si>
    <t>220kv LINES &amp; ICT &amp; Reactor NR-I</t>
  </si>
  <si>
    <t>220kv LINES &amp; ICT &amp; Reactor NR-III</t>
  </si>
  <si>
    <t xml:space="preserve"> </t>
  </si>
  <si>
    <t>400KV AGRA-JAIPUR(S)-I</t>
  </si>
  <si>
    <t>220KV ANTA-BHIL-I</t>
  </si>
  <si>
    <t>RRVPNL</t>
  </si>
  <si>
    <t>220KV BASSI-KUKAS-I</t>
  </si>
  <si>
    <t>400KV AGRA-JAIPUR(S)-II</t>
  </si>
  <si>
    <t>220KV ANTA-BHIL-II</t>
  </si>
  <si>
    <t>220KV BASSI-KUNDA KI DHANI</t>
  </si>
  <si>
    <t>400KV AGRA-SIKAR-I</t>
  </si>
  <si>
    <t>220KV ANTA-LALSOT</t>
  </si>
  <si>
    <t>220KV BHIWADI(PG)-BHIWADI</t>
  </si>
  <si>
    <t>400KV AGRA-SIKAR-II</t>
  </si>
  <si>
    <t>220KV ANTA-RAPPC</t>
  </si>
  <si>
    <t>220KV BHIWADI-KHUSHKHERA-I</t>
  </si>
  <si>
    <t>400KV BASSI-BHIWADI-I</t>
  </si>
  <si>
    <t>220KV ANTA-S.MDHPR</t>
  </si>
  <si>
    <t>220KV BHIWADI-KHUSHKHERA-II</t>
  </si>
  <si>
    <t>400KV BASSI-HIRAPURA-I</t>
  </si>
  <si>
    <t>220KV BASSI-BAGRU</t>
  </si>
  <si>
    <t>220KV BHIWADI-NIMRANA(RJ)</t>
  </si>
  <si>
    <t>400KV BASSI-HIRAPURA-II</t>
  </si>
  <si>
    <t>220KV BASSI-DAUSA-I</t>
  </si>
  <si>
    <t>220KV BHINMAL-BHINMAL-I</t>
  </si>
  <si>
    <t>400KV BASSI-JAIPUR(S)-I</t>
  </si>
  <si>
    <t>220KV BASSI-DAUSA-II</t>
  </si>
  <si>
    <t>220KV BHINMAL-BHINMAL-II</t>
  </si>
  <si>
    <t>400KV BASSI-JAIPUR(S)-II</t>
  </si>
  <si>
    <t>220KV BASSI-IG NAGAR</t>
  </si>
  <si>
    <t>220KV BHINMAL-SANCHORE</t>
  </si>
  <si>
    <t>400KV BASSI-KOTPUTLI</t>
  </si>
  <si>
    <t>220KV FGPP-PALLA-I</t>
  </si>
  <si>
    <t>220KV BHINMAL-SIROHI</t>
  </si>
  <si>
    <t>400KV BASSI-PHAGI-I</t>
  </si>
  <si>
    <t>220KV FGPP-PALLA-II</t>
  </si>
  <si>
    <t>220KV JAIPUR(S)-CHAKSU-I</t>
  </si>
  <si>
    <t>LEGENDS</t>
  </si>
  <si>
    <t>400KV BASSI-PHAGI-II</t>
  </si>
  <si>
    <t>220KV FGPP-SPUR-I</t>
  </si>
  <si>
    <t>220KV JAIPUR(S)-CHAKSU-II</t>
  </si>
  <si>
    <t>400KV BHINMAL-ZERDA</t>
  </si>
  <si>
    <t>220KV FGPP-SPUR-II</t>
  </si>
  <si>
    <t>220KV JAIPUR(S)-SEZ</t>
  </si>
  <si>
    <t>Lines maintained by ER</t>
  </si>
  <si>
    <t>400KV BHIWADI-GURGAON</t>
  </si>
  <si>
    <t>220KV HIRAPURA-IG NAGAR</t>
  </si>
  <si>
    <t>220KV JAIPUR(S)-DOONI</t>
  </si>
  <si>
    <t>400KV BHIWADI-HISAR-I</t>
  </si>
  <si>
    <t>220KV HIRAPURA-SANGANER</t>
  </si>
  <si>
    <t>220 KV KANPUR(PG) - RANIYA( UP)-1</t>
  </si>
  <si>
    <t>220KV KANKROLI(PG)-BHILWARA</t>
  </si>
  <si>
    <t>400KV BHIWADI-KOTPUTLI</t>
  </si>
  <si>
    <t>220KV LALSOT-DAUSA</t>
  </si>
  <si>
    <t>220 KV RANIYA( UP) - PANKI (UP)-1</t>
  </si>
  <si>
    <t>220KV KANKROLI(PG)-KANK-I</t>
  </si>
  <si>
    <t>400KV BHIWADI-NIMRANA-I</t>
  </si>
  <si>
    <t>220KV MEERUT-MPURAM-I</t>
  </si>
  <si>
    <t>220KV KANKROLI(PG)-KANK-II</t>
  </si>
  <si>
    <t>400KV BHIWADI-NIMRANA-II</t>
  </si>
  <si>
    <t>220KV MEERUT-MPURAM-II</t>
  </si>
  <si>
    <t>220KV KANKROLI-DEBARI</t>
  </si>
  <si>
    <t>lines maintained by WR</t>
  </si>
  <si>
    <t>400KV BLBGRH-GURGAON</t>
  </si>
  <si>
    <t>400KV BAREILLY-BRLY(765)-I</t>
  </si>
  <si>
    <t>220KV MEERUT-NARA</t>
  </si>
  <si>
    <t>220KV KOTA-KTPS-1</t>
  </si>
  <si>
    <t>400KV BLBGRH-MAHRANIBG</t>
  </si>
  <si>
    <t>400KV BAREILLY-BRLY(765)-II</t>
  </si>
  <si>
    <t>220KV MEERUT-SHTBDNGR</t>
  </si>
  <si>
    <t>220KV KOTA-KTPS-2</t>
  </si>
  <si>
    <t>LILO portions only of POWERGRID</t>
  </si>
  <si>
    <t xml:space="preserve">400KV BLBGRH-NAVADA(HVPN) </t>
  </si>
  <si>
    <t>220KV MEERUT-SIMBHOLI</t>
  </si>
  <si>
    <t>220KV KOTA-BHILWARA</t>
  </si>
  <si>
    <t xml:space="preserve">400KV DAD-GR.NOIDA      </t>
  </si>
  <si>
    <t>220KV RAPPB-CHITT-I</t>
  </si>
  <si>
    <t>220KV KOTA-DHUNI</t>
  </si>
  <si>
    <t>LILO portion maintained by constituents</t>
  </si>
  <si>
    <t>400KV DAD-MAHRANIBG</t>
  </si>
  <si>
    <t>220KV RAPPB-CHITT-II</t>
  </si>
  <si>
    <t>220KV KOTPUTLI-KOTPUTLI</t>
  </si>
  <si>
    <t>400KV DAD-MANDOLA-I</t>
  </si>
  <si>
    <t>220KV RAPPB-RAPPC</t>
  </si>
  <si>
    <t>220KV KOTPUTLI-MANOHARPUR</t>
  </si>
  <si>
    <t>400KV DAD-MANDOLA-II</t>
  </si>
  <si>
    <t xml:space="preserve">220KV RAPPB-UDAIPUR </t>
  </si>
  <si>
    <t>220KV NIMRANA-NIMRANA</t>
  </si>
  <si>
    <t>400KV DAD-MURADNGR</t>
  </si>
  <si>
    <t>220KV S.MDHPR-DAUSA-I</t>
  </si>
  <si>
    <t>220KV NIMRANA-KHUSHKHERA</t>
  </si>
  <si>
    <t>Maintained by NR-1 &amp; NR-II</t>
  </si>
  <si>
    <t>400KV DAD-PANIPAT-I</t>
  </si>
  <si>
    <t>220KV SIKAR-RATANGARH-I</t>
  </si>
  <si>
    <t>HVPNL</t>
  </si>
  <si>
    <t>220KV BHIWADI-MAU</t>
  </si>
  <si>
    <t xml:space="preserve">400KV DAD-PANIPAT-II  </t>
  </si>
  <si>
    <t>220KV SIKAR-RATANGARH-II</t>
  </si>
  <si>
    <t>220KV BHIWADI-REWARI-I</t>
  </si>
  <si>
    <t>400KV GURGAON-MANESAR-I</t>
  </si>
  <si>
    <t>220KV SIKAR-SIKAR(RJ)-I</t>
  </si>
  <si>
    <t>220KV BHIWADI-REWARI-II</t>
  </si>
  <si>
    <t>400KV GURGAON-MANESAR-II</t>
  </si>
  <si>
    <t>220KV SIKAR-SIKAR(RJ)-II</t>
  </si>
  <si>
    <t>220KV BHIWADI-BAWAL</t>
  </si>
  <si>
    <t>400KV JHATIKALA-BAMNOLI-I</t>
  </si>
  <si>
    <t xml:space="preserve">220KV HISAR-HISAR I/A-I </t>
  </si>
  <si>
    <t>220KV GURGAON-GURGAON-I</t>
  </si>
  <si>
    <t>400KV JHATIKALA-BAMNOLI-II</t>
  </si>
  <si>
    <t>220KV HISAR-HISAR I/A-II</t>
  </si>
  <si>
    <t>220KV GURGAON-GURGAON-II</t>
  </si>
  <si>
    <t>400KV JHATIKALA-MUNDKA-I</t>
  </si>
  <si>
    <t>220KV GURGAON-GURGAON-III</t>
  </si>
  <si>
    <t>400KV JHATIKALA-MUNDKA-II</t>
  </si>
  <si>
    <t>220KV GURGAON-GURGAON-IV</t>
  </si>
  <si>
    <t>400KV KANKROLI-BHINMAL</t>
  </si>
  <si>
    <t>400KV GURGAON-DAULTABAD-I</t>
  </si>
  <si>
    <t>400KV KANKROLI-JODHPUR</t>
  </si>
  <si>
    <t>400KV GORAKH-GORAKH-II</t>
  </si>
  <si>
    <t>400KV GURGAON-DAULTABAD-II</t>
  </si>
  <si>
    <t>400KV KANKROLI-CHITTOR(RJ)-I</t>
  </si>
  <si>
    <t>220 KV GURGAON-BADSHAHPUR-I</t>
  </si>
  <si>
    <t>400KV KANKROLI-RAPPC-II</t>
  </si>
  <si>
    <t>220 KV GURGAON-BADSHAHPUR-II</t>
  </si>
  <si>
    <t>400KV KANKROLI-ZERDA-I</t>
  </si>
  <si>
    <t>400KV &amp; 220KV ICT NR-I</t>
  </si>
  <si>
    <t>220 KV MANESAR-BADSHAHPUR-I</t>
  </si>
  <si>
    <t>400KV KOTA-BEAWAR</t>
  </si>
  <si>
    <t>315MVA ICT-I  BASSI</t>
  </si>
  <si>
    <t>400KV &amp; 220KV ICT NR-III</t>
  </si>
  <si>
    <t>220 KV MANESAR-BADSHAHPUR-II</t>
  </si>
  <si>
    <t>400KV KOTA-MERTA-I</t>
  </si>
  <si>
    <t>315MVA ICT-II BASSI</t>
  </si>
  <si>
    <t>220 KV MANESAR-MAU-I</t>
  </si>
  <si>
    <t>400KV KOTA-RAPPC</t>
  </si>
  <si>
    <t>500MVA ICT-III BASSI</t>
  </si>
  <si>
    <t>220 KV MANESAR-MAU-II</t>
  </si>
  <si>
    <t>400KV KOTESHWR-KHEP-I</t>
  </si>
  <si>
    <t>315MVA ICT-III BAWANA</t>
  </si>
  <si>
    <t>220 KV MANESAR-MAU-III</t>
  </si>
  <si>
    <t>400KV KOTESHWR-KHEP-II</t>
  </si>
  <si>
    <t>315MVA ICT-I  BHINMAL</t>
  </si>
  <si>
    <t>220 KV SONIPAT-MOHANA-I</t>
  </si>
  <si>
    <t>400KV KOTESHWR-TEHRI-I</t>
  </si>
  <si>
    <t>315MVA ICT-II BHINMAL</t>
  </si>
  <si>
    <t>220KV BAHADURGRH-NUNMAJRA-I</t>
  </si>
  <si>
    <t>400KV KOTESHWR-TEHRI-II</t>
  </si>
  <si>
    <t>315MVA ICT-I  BHIWADI</t>
  </si>
  <si>
    <t>220KV BAHADURGRH-NUNMAJRA-II</t>
  </si>
  <si>
    <t>400KV MBAD-MURADNGR</t>
  </si>
  <si>
    <t>315MVA ICT-II BHIWADI</t>
  </si>
  <si>
    <t>220KV HISAR-SRWL-I</t>
  </si>
  <si>
    <t>400KV MEERUT-BAGPAT-I</t>
  </si>
  <si>
    <t>315MVA ICT-III BHIWADI</t>
  </si>
  <si>
    <t>220KV HISAR-SRWL-II</t>
  </si>
  <si>
    <t>500MVA ICT-I  BLBGARH</t>
  </si>
  <si>
    <t>220KV HISAR-FATEHABAD-I</t>
  </si>
  <si>
    <t>315MVA ICT-II BLBGARH</t>
  </si>
  <si>
    <t>220KV HISAR-FATEHABAD-II</t>
  </si>
  <si>
    <t>400KV MEERUT-KOTESHWR-I</t>
  </si>
  <si>
    <t>315MVA ICT-III BLBGARH</t>
  </si>
  <si>
    <t>NTPC</t>
  </si>
  <si>
    <t>132KV SING-VINDH-RIH</t>
  </si>
  <si>
    <t>400KV MEERUT-KOTESHWR-II</t>
  </si>
  <si>
    <t>315MVA ICT-IV BLBGARH</t>
  </si>
  <si>
    <t>132KV SING-RENUSAGAR-PIPRI</t>
  </si>
  <si>
    <t xml:space="preserve">400KV MEERUT-MND-I </t>
  </si>
  <si>
    <t>400KV LUCKNOW-SHAHJHNPR-I</t>
  </si>
  <si>
    <t>315MVA ICT-I  GURGAON</t>
  </si>
  <si>
    <t>DTL</t>
  </si>
  <si>
    <t>400KV B'GARH-BAMNOLI-I</t>
  </si>
  <si>
    <t>400KV MEERUT-MND-II</t>
  </si>
  <si>
    <t>315MVA ICT-II  GURGAON</t>
  </si>
  <si>
    <t>400KV B'GARH-BAMNOLI-II</t>
  </si>
  <si>
    <t>400KV MEERUT-MND-III</t>
  </si>
  <si>
    <t>500MVA ICT-I JAIPUR(S)</t>
  </si>
  <si>
    <t>100MVA ICT-I  PITHORAGRH</t>
  </si>
  <si>
    <t>400KV MND-BAWANA-I</t>
  </si>
  <si>
    <t>400KV MEERUT-MND-IV</t>
  </si>
  <si>
    <t>500MVA ICT-II JAIPUR(S)</t>
  </si>
  <si>
    <t>100MVA ICT-II  PITHORAGRH</t>
  </si>
  <si>
    <t>400KV MND-BAWANA-II</t>
  </si>
  <si>
    <t>400KV MEERUT-MUZFRNGR</t>
  </si>
  <si>
    <t>315MVA ICT-I  KANKROLI</t>
  </si>
  <si>
    <t>220KV MND-S.WZRBD-I</t>
  </si>
  <si>
    <t xml:space="preserve">400KV MERTA-BEAWAR </t>
  </si>
  <si>
    <t>315MVA ICT-II KANKROLI</t>
  </si>
  <si>
    <t>220KV MND-S.WZRBD-II</t>
  </si>
  <si>
    <t xml:space="preserve">400KV NAVADA(HVPN)-GR.NOIDA </t>
  </si>
  <si>
    <t>315MVA ICT-III KANKROLI</t>
  </si>
  <si>
    <t>220KV MND-S.WZRBD-III</t>
  </si>
  <si>
    <t>400KV NIMRANA-MANESAR-I</t>
  </si>
  <si>
    <t>315MVA ICT-I  KOTA</t>
  </si>
  <si>
    <t>220KV MND-S.WZRBD-IV</t>
  </si>
  <si>
    <t>400KV NIMRANA-MANESAR-II</t>
  </si>
  <si>
    <t>315MVA ICT-II KOTA</t>
  </si>
  <si>
    <t>500MVA ICT-II  SHAHJHNPR</t>
  </si>
  <si>
    <t>220KV MND-NARELA-I</t>
  </si>
  <si>
    <t>400KV NIMRANA-SIKAR-I</t>
  </si>
  <si>
    <t>315MVA ICT-I  KOTPUTLI</t>
  </si>
  <si>
    <t>100MVA ICT-I  SITARGANJ</t>
  </si>
  <si>
    <t>220KV MND-NARELA-II</t>
  </si>
  <si>
    <t>400KV NIMRANA-SIKAR-II</t>
  </si>
  <si>
    <t>315MVA ICT-II  KOTPUTLI</t>
  </si>
  <si>
    <t>100MVA ICT-II SITARGANJ</t>
  </si>
  <si>
    <t>220KV MND-GOPALPUR-I</t>
  </si>
  <si>
    <t>400KV ROORKI-KASHIPUR-I</t>
  </si>
  <si>
    <t>315MVA ICT-I  MAHRANIBAG</t>
  </si>
  <si>
    <t>220KV MND-GOPALPUR-II</t>
  </si>
  <si>
    <t>400KV ROORKI-KASHIPUR-II</t>
  </si>
  <si>
    <t>315MVA ICT-II MAHRANIBAG</t>
  </si>
  <si>
    <t>220KV MBAG-SARITAVIHAR</t>
  </si>
  <si>
    <t>400KV ROORKI-MUZFRNGR</t>
  </si>
  <si>
    <t>500MVA ICT-III MAHRANIBAG</t>
  </si>
  <si>
    <t>220KV MBAG-LODHIROAD-I</t>
  </si>
  <si>
    <t>400KV ROORKI-RISHIKESH</t>
  </si>
  <si>
    <t>500MVA ICT-IV MAHRANIBAG</t>
  </si>
  <si>
    <t>220KV MBAG-LODHIROAD-II</t>
  </si>
  <si>
    <t>400KV SIKAR-RATANGARH-I</t>
  </si>
  <si>
    <t>400KV SING(NTPC)-ANPARA(UP)</t>
  </si>
  <si>
    <t>500MVA ICT-I  MANDOLA</t>
  </si>
  <si>
    <t>220KV MBAG-I P EXTN</t>
  </si>
  <si>
    <t>400KV SIKAR-RATANGARH-II</t>
  </si>
  <si>
    <t>500MVA ICT-II MANDOLA</t>
  </si>
  <si>
    <t>UPPCL</t>
  </si>
  <si>
    <t>220KV AGRA-SHAMSABD-I</t>
  </si>
  <si>
    <t>400KV MEERUT-BAGPAT-II</t>
  </si>
  <si>
    <t>500MVA ICT-III MANDOLA</t>
  </si>
  <si>
    <t>220KV AGRA-FEROZABAD</t>
  </si>
  <si>
    <t>400KV ROORKI-SAHARANPUR-I</t>
  </si>
  <si>
    <t>500MVA ICT-IV MANDOLA</t>
  </si>
  <si>
    <t>220KV BAGHPAT(PG)-BAGHPAT(UP)</t>
  </si>
  <si>
    <t>400KV ROORKI-SAHARANPUR-II</t>
  </si>
  <si>
    <t>500MVA ICT-I MANESAR</t>
  </si>
  <si>
    <t>220KV BAGHPAT-MURADNGR</t>
  </si>
  <si>
    <t>400KV RAPPC-CHITTOR(RJ)-I</t>
  </si>
  <si>
    <t>500MVA ICT-II MANESAR</t>
  </si>
  <si>
    <t>220KV BAGHPAT-SHAMLI</t>
  </si>
  <si>
    <t>315MVA ICT-I  MEERUT</t>
  </si>
  <si>
    <t>220KV GORAKH-BARHUA</t>
  </si>
  <si>
    <t>315MVA ICT-II MEERUT</t>
  </si>
  <si>
    <t>765KV ICT NR-III</t>
  </si>
  <si>
    <t>220KV GORAKH-BASTI</t>
  </si>
  <si>
    <t>315MVA ICT-III MEERUT</t>
  </si>
  <si>
    <t>765/400KV ICT-I  BALIA</t>
  </si>
  <si>
    <t>220KV LKO(PG)-Bakhsi Ka Talab</t>
  </si>
  <si>
    <t>500MVA ICT-IV MEERUT</t>
  </si>
  <si>
    <t>765/400KV ICT-II BALIA</t>
  </si>
  <si>
    <t>220KV LKO(PG)-CHINHAT</t>
  </si>
  <si>
    <t>400KV BAHADURGRH-BAWANA</t>
  </si>
  <si>
    <t>315MVA ICT-III  MUZFRNGR</t>
  </si>
  <si>
    <t>220 KV LKO(Pg)-LKO(Paigamau-UP)-I</t>
  </si>
  <si>
    <t>400KV BAHADURGRH-SONIPAT-I</t>
  </si>
  <si>
    <t>315MVA ICT-II NIMRANA</t>
  </si>
  <si>
    <t>220 KV LKO(Pg)-LKO(Paigamau-UP)-II</t>
  </si>
  <si>
    <t>400KV BAHADURGRH-SONIPAT-II</t>
  </si>
  <si>
    <t>400KV ALLAHABAD-MEJA(NTPC)-I</t>
  </si>
  <si>
    <t>315MVA ICT-I  ROORKI</t>
  </si>
  <si>
    <t>765/400KV ICT-I  FATEHPUR</t>
  </si>
  <si>
    <t>220KV  M'PURI-ETAH</t>
  </si>
  <si>
    <t>400KV BHIWANI-BAWANA</t>
  </si>
  <si>
    <t>315MVA ICT-II ROORKI</t>
  </si>
  <si>
    <t>765/400KV ICT-II FATEHPUR</t>
  </si>
  <si>
    <t>220KV  M'PURI-SIRSAGANJ-I</t>
  </si>
  <si>
    <t>400KV BHIWANI-BHIWANI(BBMB)</t>
  </si>
  <si>
    <t>315MVA ICT-I SIKAR</t>
  </si>
  <si>
    <t>220KV  M'PURI-M'PURI(UP)-II</t>
  </si>
  <si>
    <t>400KV BHIWANI-HISAR-I</t>
  </si>
  <si>
    <t>315MVA ICT-II  SIKAR</t>
  </si>
  <si>
    <t>765/400KV ICT-II  AGRA</t>
  </si>
  <si>
    <t>220KV  M'PURI-FEROZBD</t>
  </si>
  <si>
    <t>400KV BHIWANI-HISAR-II</t>
  </si>
  <si>
    <t>500MVA ICT-I  BAGPAT</t>
  </si>
  <si>
    <t>400KV  M'PURI-ORAI-I</t>
  </si>
  <si>
    <t>400KV BHIWANI-HISAR-III</t>
  </si>
  <si>
    <t>500MVA ICT-II BAGPAT</t>
  </si>
  <si>
    <t>765/400KV ICT-II  BAREILLY</t>
  </si>
  <si>
    <t>400KV  M'PURI-PARICHA-II</t>
  </si>
  <si>
    <t>400KV BHIWANI-JIND-I</t>
  </si>
  <si>
    <t>315MVA ICT-I  SAHARANPUR</t>
  </si>
  <si>
    <t>220KV MEERUT-GAJRAULA</t>
  </si>
  <si>
    <t>400KV BHIWANI-JIND-II</t>
  </si>
  <si>
    <t>315MVA ICT-II SAHARANPUR</t>
  </si>
  <si>
    <t>220KV MEERUT-NEHTAUR</t>
  </si>
  <si>
    <t xml:space="preserve">400KV FATEHABAD-HISAR </t>
  </si>
  <si>
    <t>220KV ORAI-KANPUR</t>
  </si>
  <si>
    <t>400KV BHIWADI-HISAR-II</t>
  </si>
  <si>
    <t>765/400KV ICT-II KANPUR(GIS)</t>
  </si>
  <si>
    <t>400KV PANKI-MURADNGR</t>
  </si>
  <si>
    <t>400KV BHIWADI-HISAR-III</t>
  </si>
  <si>
    <t>220KV SHAHJHNP-HARDOI</t>
  </si>
  <si>
    <t>400KV HISAR-BHIWANI(BBMB)</t>
  </si>
  <si>
    <t>220KV SAHARNPR- SAHARNPR(UP)</t>
  </si>
  <si>
    <t>400KV HISAR-KAITHAL-I</t>
  </si>
  <si>
    <t>400KV HISAR-KAITHAL-II</t>
  </si>
  <si>
    <t>400kv LINES of ER-1 in NR-III Availability</t>
  </si>
  <si>
    <t>NR-I Additional ICT from NR-II</t>
  </si>
  <si>
    <t>220KV SOHAWAL(PG) - SOHAWAL(UP)</t>
  </si>
  <si>
    <t>400KV KABULPR-BAHADURGRH</t>
  </si>
  <si>
    <t>315MVA ICT-I  BAHADURGARH</t>
  </si>
  <si>
    <t>NR-III HVDC SYSTEM / SVC</t>
  </si>
  <si>
    <t>220KV UNCHR-RBRLY-I</t>
  </si>
  <si>
    <t>400KV KABULPR-BHIWANI</t>
  </si>
  <si>
    <t>500MVA ICT-II BAHADURGARH</t>
  </si>
  <si>
    <t>220KV UNCHR-RBRLY-II</t>
  </si>
  <si>
    <t xml:space="preserve">315MVA ICT-I HISAR </t>
  </si>
  <si>
    <t>PTCUL</t>
  </si>
  <si>
    <t>220KV ROORKI-HARDWAR</t>
  </si>
  <si>
    <t xml:space="preserve">315MVA ICT-II HISAR </t>
  </si>
  <si>
    <t>220KV ROORKI--RAMNAGAR</t>
  </si>
  <si>
    <t>765 KV TRANS LINES NR-III</t>
  </si>
  <si>
    <t>315MVA ICT-III HISAR</t>
  </si>
  <si>
    <t>132KV SITARGNJ(PG)-SITARGNJ(PTCUL)</t>
  </si>
  <si>
    <t>765 KV TRANS LINES NR-I</t>
  </si>
  <si>
    <t>315MVA ICT-I  SONIPAT</t>
  </si>
  <si>
    <t>132KV PITHORAGRH-CHANDOK</t>
  </si>
  <si>
    <t>315MVA ICT-II SONIPAT</t>
  </si>
  <si>
    <t>132KV PITHORAGRH-ALMORA</t>
  </si>
  <si>
    <t>765KV BHIWANI-PHAGI(JPR)-I</t>
  </si>
  <si>
    <t>315MVA ICT-I  BHIWANI</t>
  </si>
  <si>
    <t>132KV PTRGRH-PTRGRH(PTCUL)</t>
  </si>
  <si>
    <t>765KV MEERUT-GR.NOIDA</t>
  </si>
  <si>
    <t>315MVA ICT-II BHIWANI</t>
  </si>
  <si>
    <t>POWERLINK</t>
  </si>
  <si>
    <t>765KV MOGA-BHIWANI</t>
  </si>
  <si>
    <t>500MVA ICT-I  JIND</t>
  </si>
  <si>
    <t>SASARAM HVDC B/B</t>
  </si>
  <si>
    <t>PLINK</t>
  </si>
  <si>
    <t>400KV LUCKNOW-GORAKH-I (PL)</t>
  </si>
  <si>
    <t>765KV JHATIKALA-BHIWANI</t>
  </si>
  <si>
    <t>500MVA ICT-II JIND</t>
  </si>
  <si>
    <t xml:space="preserve"> +/-140MVAR SVC-I  KANPUR</t>
  </si>
  <si>
    <t>400KV LUCKNOW-GORAKH-II (PL)</t>
  </si>
  <si>
    <t>765KV MEERUT-BHIWANI</t>
  </si>
  <si>
    <t xml:space="preserve"> +/-140MVAR SVC-II KANPUR</t>
  </si>
  <si>
    <t>400KV GRKHPR-MZFRPR-I (PL)</t>
  </si>
  <si>
    <t>765KV BHIWANI-PHAGI(JPR)-II</t>
  </si>
  <si>
    <t>400KV GRKHPR-MZFRPR-II (PL)</t>
  </si>
  <si>
    <t>765KV ICT NR-I</t>
  </si>
  <si>
    <t>765/400KV ICT-I  JHATIKALA</t>
  </si>
  <si>
    <t>BUS REACTORS NR-I</t>
  </si>
  <si>
    <t>765/400KV ICT-II  JHATIKALA</t>
  </si>
  <si>
    <t>SWITCABLE LINE REACTORS NR-III</t>
  </si>
  <si>
    <t>NR-II</t>
  </si>
  <si>
    <t>400KV DAD-M'KOTLA</t>
  </si>
  <si>
    <t>125MVAR B/Reactor-I BAGPAT</t>
  </si>
  <si>
    <t>765/400KV ICT-III  JHATIKALA</t>
  </si>
  <si>
    <t>400KV BAGHPAT-KAITHAL-I</t>
  </si>
  <si>
    <t>50MVAR B/Reactor-I BASSI</t>
  </si>
  <si>
    <t>765/400KV ICT-IV JHATIKALA</t>
  </si>
  <si>
    <t>AGRA 50MVAR S/R BHIWADI-I LINE</t>
  </si>
  <si>
    <t>400KV BAGHPAT-KAITHAL-II</t>
  </si>
  <si>
    <t>50MVAR B/Reactor-II BASSI</t>
  </si>
  <si>
    <t>765/400KV ICT-I  MEERUT</t>
  </si>
  <si>
    <t>ALLHBD 50MVAR S/R MNPR-I  LINE</t>
  </si>
  <si>
    <t>765KV MEERUT-MOGA</t>
  </si>
  <si>
    <t>50MVAR B/Reactor-III BASSI</t>
  </si>
  <si>
    <t>BUS REACTORS NR-III</t>
  </si>
  <si>
    <t>765/400KV ICT-II MEERUT</t>
  </si>
  <si>
    <t>ALLHBD 50MVAR S/R MNPR-II  LINE</t>
  </si>
  <si>
    <t>400KV SONIPAT-KURUKSHETRA-I</t>
  </si>
  <si>
    <t xml:space="preserve">LILO of 400KV MEERUT-KAITHAL-II at Baghpat </t>
  </si>
  <si>
    <t>125MVAR B/Reactor-IV BASSI</t>
  </si>
  <si>
    <t>765/400KV ICT-I  BHIWANI</t>
  </si>
  <si>
    <t>BARLLY  50MVAR S/R MND-I  LINE</t>
  </si>
  <si>
    <t>400KV SONIPAT-KURUKSHETRA-II</t>
  </si>
  <si>
    <t>80MVAR B/Reactor BHINMAL</t>
  </si>
  <si>
    <t>765/400KV ICT-II BHIWANI</t>
  </si>
  <si>
    <t>BARLLY  50MVAR S/R MND-II LINE</t>
  </si>
  <si>
    <t>400KV HISAR-MOGA-I</t>
  </si>
  <si>
    <t>80MVAR B/Reactor BHIWADI</t>
  </si>
  <si>
    <t>400KV HISAR-MOGA-II</t>
  </si>
  <si>
    <t>80MVAR B/Reactor BLBGARH</t>
  </si>
  <si>
    <t>400KV HISAR-MOGA-III</t>
  </si>
  <si>
    <t>125MVAR B/Reactor-I JAIPUR(S)</t>
  </si>
  <si>
    <t>125MVAR B/Reactor-II JAIPUR(S)</t>
  </si>
  <si>
    <t>GORAKH 50MVAR S/R LKO-I  LINE</t>
  </si>
  <si>
    <t>240MVAR B/Reactor-I JHATIKALA-765</t>
  </si>
  <si>
    <t>GORAKH 50MVAR S/R LKO-II LINE</t>
  </si>
  <si>
    <t>240MVAR B/Reactor-II JHATIKALA-765</t>
  </si>
  <si>
    <t>50MVAR B/Reactor KANKROLI</t>
  </si>
  <si>
    <t>SWITCABLE LINE REACTORS NR-I</t>
  </si>
  <si>
    <t>ER-I</t>
  </si>
  <si>
    <t>400KV BALIA-SASARAM</t>
  </si>
  <si>
    <t>125MVAR B/Reactor-II KANKROLI</t>
  </si>
  <si>
    <t>BHINML 50MVAR S/R KANKROLI</t>
  </si>
  <si>
    <t>GORAKH 80MVAR S/R Barh-I line</t>
  </si>
  <si>
    <t>765KV BALIA-GAYA</t>
  </si>
  <si>
    <t>80MVAR B/Reactor-I KOTA</t>
  </si>
  <si>
    <t>MEERUT 50MVAR S/R Kotesh-I  LINE</t>
  </si>
  <si>
    <t>GORAKH 80MVAR S/R Barh-II line</t>
  </si>
  <si>
    <t>400KV BARH- GRKHPR-I</t>
  </si>
  <si>
    <t>50MVAR B/Reactor-II KOTA</t>
  </si>
  <si>
    <t>MEERUT 50MVAR S/R Kotesh-II  LINE</t>
  </si>
  <si>
    <t>LUCKNW 240MVAR S/R BRLY Line</t>
  </si>
  <si>
    <t>400KV BARH- GRKHPR-II</t>
  </si>
  <si>
    <t>80MVAR B/Reactor-I KOTPUTLI</t>
  </si>
  <si>
    <t>765KV VARANASI-GAYA-II</t>
  </si>
  <si>
    <t>50MVAR B/Reactor MANDOLA</t>
  </si>
  <si>
    <t>2x50MVAR B/Reactor  BAREILLY</t>
  </si>
  <si>
    <t>400KV VARANASI-BIHARSHRF-I</t>
  </si>
  <si>
    <t>400KV VARANASI-BIHARSHRF-II</t>
  </si>
  <si>
    <t>125MVAR B/Reactor MANESAR</t>
  </si>
  <si>
    <t>VARANASI 240MVAR S/R KNP(GIS) ckt-1</t>
  </si>
  <si>
    <t>50MVAR B/Reactor MURADNGR</t>
  </si>
  <si>
    <t>PHAGI(JPR) 240MVAR S/R BHIWANI-I Line</t>
  </si>
  <si>
    <t>VARANASI 240MVAR S/R KNP(GIS) ckt-2</t>
  </si>
  <si>
    <t>80MVAR B/Reactor NIMRANA</t>
  </si>
  <si>
    <t>BHIWANI 240MVAR S/R MEERUT line</t>
  </si>
  <si>
    <t>KNP(GIS) 330MVAR S/R JHATIKRA ckt-1</t>
  </si>
  <si>
    <t>WR</t>
  </si>
  <si>
    <t>765KV AGRA-GWALIOR-I</t>
  </si>
  <si>
    <t>240MVAR B/Reactor-I PHAGI(JPR)-765</t>
  </si>
  <si>
    <t>330MVAR B/Reactor-III FTHPR-765</t>
  </si>
  <si>
    <t>PHAGI(JPR) 240MVAR S/R BHIWANI-II Line</t>
  </si>
  <si>
    <t>765KV AGRA-GWALIOR-II</t>
  </si>
  <si>
    <t>125MVAR B/Reactor ROORKEE</t>
  </si>
  <si>
    <t>765KV GWALIOR-PHAGI-I</t>
  </si>
  <si>
    <t>125MVAR B/Reactor-I RATANGRH(RJ)</t>
  </si>
  <si>
    <t xml:space="preserve"> SVC NR-I</t>
  </si>
  <si>
    <t>765KV GWALIOR-PHAGI-II</t>
  </si>
  <si>
    <t xml:space="preserve"> +400/-300MVAR SVC KANKROLI</t>
  </si>
  <si>
    <t>50MVAR B/Reactor-I SAHARANPUR</t>
  </si>
  <si>
    <t>ADANI</t>
  </si>
  <si>
    <t>400 KV BHIWANI-MHNDRGRH-I</t>
  </si>
  <si>
    <t>50MVAR B/Reactor-II SAHARANPUR</t>
  </si>
  <si>
    <t>400 KV BHIWANI-MHNDRGRH-II</t>
  </si>
  <si>
    <t>125MVAR B/Reactor-II SONIPAT</t>
  </si>
  <si>
    <t>PTUL</t>
  </si>
  <si>
    <t>400KV FATEHPUR- UNCHAHAR(NTPC) - I</t>
  </si>
  <si>
    <t>BUS REACTORS NR-I   From NR2</t>
  </si>
  <si>
    <t>400KV FATEHPUR- UNCHAHAR(NTPC) - II</t>
  </si>
  <si>
    <t>240MVAR B/Reactor-I BHIWANI</t>
  </si>
  <si>
    <t>240MVAR B/Reactor-II BHIWANI</t>
  </si>
  <si>
    <t>125MVAR B/Reactor Gorakhpur-I</t>
  </si>
  <si>
    <t>50MVAR B/Reactor HISAR</t>
  </si>
  <si>
    <t>125MVAR B/Reactor HISAR</t>
  </si>
  <si>
    <t>125MVAR Bus/eactor  JIND</t>
  </si>
  <si>
    <t>240MVAR B/Reactor-I  KANPUR(GIS)</t>
  </si>
  <si>
    <t>125MVAR B/Reactor SONIPAT</t>
  </si>
  <si>
    <t>240MVAR B/Reactor-II KANPUR(GIS)</t>
  </si>
  <si>
    <t>125MVAR B/Reactor KANPUR</t>
  </si>
  <si>
    <t xml:space="preserve"> SL.NO.</t>
  </si>
  <si>
    <t xml:space="preserve">ELEMENT </t>
  </si>
  <si>
    <t xml:space="preserve"> Element Name </t>
  </si>
  <si>
    <t>ID</t>
  </si>
  <si>
    <t>NR340004</t>
  </si>
  <si>
    <t>NR340009</t>
  </si>
  <si>
    <t>NR340010</t>
  </si>
  <si>
    <t>C</t>
  </si>
  <si>
    <t>220 KV TRANS LINES</t>
  </si>
  <si>
    <t>NR320001</t>
  </si>
  <si>
    <t>NR320002</t>
  </si>
  <si>
    <t>765/400KV ICT-II BAREILLY</t>
  </si>
  <si>
    <t>NR1ICT718</t>
  </si>
  <si>
    <t>765/400KV ICT-II VARANASI</t>
  </si>
  <si>
    <t>765/400kv ICT-I  KANPUR(GIS)</t>
  </si>
  <si>
    <t>765/400kv ICT-II KANPUR(GIS)</t>
  </si>
  <si>
    <t>NR1ICT70</t>
  </si>
  <si>
    <t>100MVA ICT-II PITHORAGRH</t>
  </si>
  <si>
    <t>100MVA ICT-I SITARGANJ</t>
  </si>
  <si>
    <t>HVDC AGRA-BNC</t>
  </si>
  <si>
    <t>TOTAL of HVDC POLE-I</t>
  </si>
  <si>
    <t>K</t>
  </si>
  <si>
    <t>HVDC BTB VINDHYACHAL</t>
  </si>
  <si>
    <t>HVDC BTB SASARAM</t>
  </si>
  <si>
    <t>NEDCB01</t>
  </si>
  <si>
    <t xml:space="preserve"> +/-500MW HVDC B/B SASARAM</t>
  </si>
  <si>
    <t>TOTAL FOR HVDC SASARAM</t>
  </si>
  <si>
    <t>NR1SVC02</t>
  </si>
  <si>
    <t>N</t>
  </si>
  <si>
    <t>NR1BRT56</t>
  </si>
  <si>
    <t>NR1SRT01</t>
  </si>
  <si>
    <t>AGRA 50MVAR S/R BHIWADI-Ckt-I</t>
  </si>
  <si>
    <t>NR1SRT04</t>
  </si>
  <si>
    <t>BARLLY  50MVAR S/R MND Ckt-I</t>
  </si>
  <si>
    <t>NR1SRT05</t>
  </si>
  <si>
    <t>BARLLY  50MVAR S/R MND Ckt-II</t>
  </si>
  <si>
    <t>LUCKNW 240MVAR S/R Bareilly Line</t>
  </si>
  <si>
    <t>NR3BRT01</t>
  </si>
  <si>
    <t>NR3BRT02</t>
  </si>
  <si>
    <t>NR3SRT01</t>
  </si>
  <si>
    <t>VARANASI 240MVAR S/R KNP(GIS)-1</t>
  </si>
  <si>
    <t>NR3SRT02</t>
  </si>
  <si>
    <t>VARANASI 240MVAR S/R KNP(GIS)-2</t>
  </si>
  <si>
    <t>NR3SRT03</t>
  </si>
  <si>
    <t>KNP(GIS) 330MVAR S/R JHATIKRA-1</t>
  </si>
  <si>
    <t>NR3BRT03</t>
  </si>
  <si>
    <t>OMST</t>
  </si>
  <si>
    <t>Sasaram HVDC B/B BLOCK-I</t>
  </si>
  <si>
    <t>400KV ALLAHABAD-MEJA(NTPC)-II</t>
  </si>
  <si>
    <t>NR340011</t>
  </si>
  <si>
    <t>HVDC BTB  TOTAL</t>
  </si>
  <si>
    <t>% (HVDC)</t>
  </si>
  <si>
    <t>NRNEDCP03</t>
  </si>
  <si>
    <t>800KV HVDC AGRA-APD POLE-III</t>
  </si>
  <si>
    <t>NRNEDCP04</t>
  </si>
  <si>
    <t>800KV HVDC AGRA-APD POLE-IV</t>
  </si>
  <si>
    <t>Hand tripped on Voltage regulation as per NRLDC instruction. Agra=430kV</t>
  </si>
  <si>
    <t>400KV BLBGRH-MAINPURI-I</t>
  </si>
  <si>
    <t>OSFD</t>
  </si>
  <si>
    <t>LEFT</t>
  </si>
  <si>
    <t>NR376504</t>
  </si>
  <si>
    <t>765KV ALIGARH-JHATIKARA</t>
  </si>
  <si>
    <t>NR376507</t>
  </si>
  <si>
    <t>765KV ALIGARH-GR.NOIDA</t>
  </si>
  <si>
    <t>NR376509</t>
  </si>
  <si>
    <t>NR376505</t>
  </si>
  <si>
    <t>765KV KANPUR(GIS)-ALIGARH</t>
  </si>
  <si>
    <t>765KV AGRA-ALIGARH</t>
  </si>
  <si>
    <t>NR376506</t>
  </si>
  <si>
    <t>765KV ORAI-ALIGARH-II</t>
  </si>
  <si>
    <t>NR376508</t>
  </si>
  <si>
    <t>400KV ORAI-ORAI(UP)-I</t>
  </si>
  <si>
    <t>400KV Kanpur(GIS)-Allahabad-1</t>
  </si>
  <si>
    <t>400KV Kanpur(GIS)-Allahabad-2</t>
  </si>
  <si>
    <t>400KV ORAI-ORAI(UP)-II</t>
  </si>
  <si>
    <t>765KV ORAI-ALIGARH-I</t>
  </si>
  <si>
    <t>NR3ICT05</t>
  </si>
  <si>
    <t>1000MVA ICT-1 ORAI(GIS)</t>
  </si>
  <si>
    <t>NR3ICT06</t>
  </si>
  <si>
    <t>330MVAR B/Reactor-I ALIGARH</t>
  </si>
  <si>
    <t>330MVAR B/Reactor-II ALIGARH</t>
  </si>
  <si>
    <t>ELEMENT ID</t>
  </si>
  <si>
    <t>Element name</t>
  </si>
  <si>
    <t>Total LINE length</t>
  </si>
  <si>
    <t>765KV AGRA-JHATIKARA</t>
  </si>
  <si>
    <t>765KV AGRA-Gr Noida</t>
  </si>
  <si>
    <t>765KV BALLIA-VARANASI</t>
  </si>
  <si>
    <t>NR140001</t>
  </si>
  <si>
    <t>400KV AGRA-AGRA(UP)-I</t>
  </si>
  <si>
    <t>765KV FATEHPUR-AGRA-1</t>
  </si>
  <si>
    <t>765KV FATEHPUR-AGRA-2</t>
  </si>
  <si>
    <t>765KV GAYA-VARANASI-I (OLD FTP-GAYA)</t>
  </si>
  <si>
    <t>765KV GWALIOR-AGRA I</t>
  </si>
  <si>
    <t>765KV GWALIOR-AGRA II</t>
  </si>
  <si>
    <t>765KV KANPUR-JHATIKARA</t>
  </si>
  <si>
    <t>765KV KANPUR-VARANASI-I</t>
  </si>
  <si>
    <t>765KV KANPUR-VARANASI-II</t>
  </si>
  <si>
    <t>765KV GAYA-VARANASI-II</t>
  </si>
  <si>
    <t>765KV GAYA-BALIA</t>
  </si>
  <si>
    <t>Total 17 765KV Lines</t>
  </si>
  <si>
    <t>AGRA-FATEHABAD(UP)-I</t>
  </si>
  <si>
    <t>FATEHABAD(UP)-AGRA(UP)-I</t>
  </si>
  <si>
    <t xml:space="preserve">AGRA-AGRA-(UP)-II </t>
  </si>
  <si>
    <t>AURAIYA-AGRA-I</t>
  </si>
  <si>
    <t>AURAIYA-AGRA-II</t>
  </si>
  <si>
    <t>AGRA-BASSI</t>
  </si>
  <si>
    <t>AGRA-BHIWADI-I</t>
  </si>
  <si>
    <t>AGRA-BHIWADI-II</t>
  </si>
  <si>
    <t>AGRA-BLB</t>
  </si>
  <si>
    <t>AGRA-JAIPUR(S)-I</t>
  </si>
  <si>
    <t>400KV BLBGRH-MAINPURI-II</t>
  </si>
  <si>
    <t>AGRA-JAIPUR(S)-II</t>
  </si>
  <si>
    <t>AGRA-SIKAR-I</t>
  </si>
  <si>
    <t>AGRA-SIKAR-II</t>
  </si>
  <si>
    <t>ALLD-FATEHPUR-I</t>
  </si>
  <si>
    <t>400KV BAREILLY-MEERUT-I</t>
  </si>
  <si>
    <t>ALLD-FATEHPUR-II</t>
  </si>
  <si>
    <t>400KV BAREILLY-MEERUT-II</t>
  </si>
  <si>
    <t>ALLD-FATEHPUR-III</t>
  </si>
  <si>
    <t>ALLD-KNP-II</t>
  </si>
  <si>
    <t>BALIA-MAU-I</t>
  </si>
  <si>
    <t>400KV GORKH-GORAKH-I</t>
  </si>
  <si>
    <t>BALIA-MAU-II</t>
  </si>
  <si>
    <t>BALIA-SOHAWAL-I</t>
  </si>
  <si>
    <t>BALIA-SOHAWAL-II</t>
  </si>
  <si>
    <t>BAREILLY(400)-BAREILLY(765)-I</t>
  </si>
  <si>
    <t>BAREILLY(400)-BAREILLY(765)-II</t>
  </si>
  <si>
    <t>BAREILLY-BLY(UP)-I</t>
  </si>
  <si>
    <t>BAREILLY-BLY(UP)-II</t>
  </si>
  <si>
    <t>BAREILLY-MEERUT-I</t>
  </si>
  <si>
    <t>BAREILLY-MEERUT-II</t>
  </si>
  <si>
    <t>LKO(UP)-BAREILLY</t>
  </si>
  <si>
    <t>BAREILLY-MORADABAD-I</t>
  </si>
  <si>
    <t>BAREILLY-MORADABAD-II</t>
  </si>
  <si>
    <t>SHAHJAHANPUR-BAREILLY-I</t>
  </si>
  <si>
    <t>SHAHJAHANPUR-BAREILLY-II</t>
  </si>
  <si>
    <t>B'GARH-M'PURI-I</t>
  </si>
  <si>
    <t>B'GARH-M'PURI-II</t>
  </si>
  <si>
    <t>FATEHPUR-MAINPURI-I</t>
  </si>
  <si>
    <t>FATEHPUR-MAINPURI-II</t>
  </si>
  <si>
    <t>GORAKH-GORAKH-I</t>
  </si>
  <si>
    <t>GORAKH-GORAKH-II</t>
  </si>
  <si>
    <t>KANPUR-AURAIYA-I</t>
  </si>
  <si>
    <t>KANPUR-AURAIYA-II</t>
  </si>
  <si>
    <t>KNP-B'GARH-I</t>
  </si>
  <si>
    <t>KNP-B'GARH-II</t>
  </si>
  <si>
    <t>KNP-B'GARH-III</t>
  </si>
  <si>
    <t>KNP-FATEHPUR-II</t>
  </si>
  <si>
    <t xml:space="preserve">KNP-FATEHPUR-I </t>
  </si>
  <si>
    <t>KNP-PANKI-I</t>
  </si>
  <si>
    <t>400KV SASARAM-VARANASI</t>
  </si>
  <si>
    <t>KNP-PANKI-II</t>
  </si>
  <si>
    <t>KASHIPUR-BAREILLY-I</t>
  </si>
  <si>
    <t>KASHIPUR-BAREILLY-II</t>
  </si>
  <si>
    <t>KANPUR(400)-KANPUR(765)-I</t>
  </si>
  <si>
    <t>KANPUR(400)-KANPUR(765)-II</t>
  </si>
  <si>
    <t>LUCKNOW-GORAKHPUR-III</t>
  </si>
  <si>
    <t>LUCKNOW-GORAKHPUR-IV</t>
  </si>
  <si>
    <t>LUCKNOW(765)-LUCKNOW(400)-I</t>
  </si>
  <si>
    <t>LUCKNOW(765)-LUCKNOW(400)-II</t>
  </si>
  <si>
    <t>LUCKNOW-LUCKNOW (UP)</t>
  </si>
  <si>
    <t>LUCKNOW-SULTANPUR</t>
  </si>
  <si>
    <t>LUCKNOW-SHAHJHNPR-I</t>
  </si>
  <si>
    <t>LUCKNOW-SHAHJHNPR-II</t>
  </si>
  <si>
    <t>LUCKNOW-SOHAWAL-I</t>
  </si>
  <si>
    <t>LUCKNOW-SOHAWAL-II</t>
  </si>
  <si>
    <t>LUCKNOW-UNNAO-I</t>
  </si>
  <si>
    <t>LUCKNOW-UNNAO-II</t>
  </si>
  <si>
    <t>RIHAND-ALLD-I</t>
  </si>
  <si>
    <t>RIHAND-ALLD-II</t>
  </si>
  <si>
    <t>RIHAND-VINDHYACHAL Pooling-I</t>
  </si>
  <si>
    <t>RIHAND-VINDHYACHAL Pooling-II</t>
  </si>
  <si>
    <t>SING-ALLD-I</t>
  </si>
  <si>
    <t>SING-ALLD-II</t>
  </si>
  <si>
    <t>SING-ANPARA</t>
  </si>
  <si>
    <t>SING-FATEHPUR</t>
  </si>
  <si>
    <t>SING-LUCKNOW(UP)</t>
  </si>
  <si>
    <t>SING-RIHAND-I</t>
  </si>
  <si>
    <t>SING-RIHAND-II</t>
  </si>
  <si>
    <t>NR122018</t>
  </si>
  <si>
    <t>SING-VINDH-I</t>
  </si>
  <si>
    <t>SING-VINDH-II</t>
  </si>
  <si>
    <t>HVDC Feeder I</t>
  </si>
  <si>
    <t>HVDC Feeder II</t>
  </si>
  <si>
    <t>VINDHYACHAL POOLING-SASAN</t>
  </si>
  <si>
    <t>BIHARSHARIF-VARANASI-I</t>
  </si>
  <si>
    <t>BIHARSHARIF-VARANASI-II</t>
  </si>
  <si>
    <t>VARANASI-SARNATH-I</t>
  </si>
  <si>
    <t>VARANASI-SARNATH-II</t>
  </si>
  <si>
    <t>SASARAM-ALLAHABAD</t>
  </si>
  <si>
    <t>SASARAM-VARANASI</t>
  </si>
  <si>
    <t>VARANASI-ALLAHABAD</t>
  </si>
  <si>
    <t>BARH-GORAKHPUR-I</t>
  </si>
  <si>
    <t>220 KV KNP(400KV)-RANIA(UP)</t>
  </si>
  <si>
    <t>BARH-GORAKHPUR-II</t>
  </si>
  <si>
    <t>220 KV RANIA(UP)-PANKI(UP)</t>
  </si>
  <si>
    <t>BIHARSHARIF-BALIA-I</t>
  </si>
  <si>
    <t>ALLAHABAD-MEJA-I</t>
  </si>
  <si>
    <t>132 KV Tankpur - Mahendranagar</t>
  </si>
  <si>
    <t>ALLAHABAD-MEJA-II</t>
  </si>
  <si>
    <t>UCHAHAR-FATEHPUR-I</t>
  </si>
  <si>
    <t>NR340012</t>
  </si>
  <si>
    <t>400KV Lucknow(765)-Kanpur(GIS)-I</t>
  </si>
  <si>
    <t>UCHAHAR-FATEHPUR-II</t>
  </si>
  <si>
    <t>NR340013</t>
  </si>
  <si>
    <t>400KV Lucknow(765)-Kanpur(GIS)-II</t>
  </si>
  <si>
    <t>PATNA-BALIA-I</t>
  </si>
  <si>
    <t>NR340014</t>
  </si>
  <si>
    <t>400KV Kanpur(GIS)-Allahabad-I</t>
  </si>
  <si>
    <t>220KV ALLD-REWA RD-I&amp;II</t>
  </si>
  <si>
    <t>PATNA-BALIA-II</t>
  </si>
  <si>
    <t>NR340015</t>
  </si>
  <si>
    <t>400KV Kanpur(GIS)-Allahabad-II</t>
  </si>
  <si>
    <t>PATNA-BALIA-III</t>
  </si>
  <si>
    <t>NR340016</t>
  </si>
  <si>
    <t>220KV AURAIYA-SIKANDARA-I</t>
  </si>
  <si>
    <t>PATNA-BALIA-IV</t>
  </si>
  <si>
    <t>NR340017</t>
  </si>
  <si>
    <t>220KV AURAIYA-SIKANDARA-II</t>
  </si>
  <si>
    <t>LUCKNOW-KANPUR-I</t>
  </si>
  <si>
    <t>220KV D'GANGA-BRLY(UP)-II</t>
  </si>
  <si>
    <t>LUCKNOW-KANPUR-II</t>
  </si>
  <si>
    <t>220KV D'GANGA-PITHORAGRH</t>
  </si>
  <si>
    <t>ALLAHABAD-KANPUR(GIS)-I</t>
  </si>
  <si>
    <t>220KV PITHORAGRH-BRLY(UP)-I</t>
  </si>
  <si>
    <t>ALLAHABAD-KANPUR(GIS)-II</t>
  </si>
  <si>
    <t>Total 105 400KV Lines</t>
  </si>
  <si>
    <t>HVDC R-D POLE-I</t>
  </si>
  <si>
    <t>HVDC R-D POLE-II</t>
  </si>
  <si>
    <t>HVDC B-B POLE-I</t>
  </si>
  <si>
    <t>HVDC B-B POLE-II</t>
  </si>
  <si>
    <t>220KV KNP-RANIA(UP)</t>
  </si>
  <si>
    <t>BNC-AGRA POLE-I</t>
  </si>
  <si>
    <t>220KV RANIA(UP)-PANKI(UP)</t>
  </si>
  <si>
    <t>BNC-AGRA POLE-II</t>
  </si>
  <si>
    <t>CHAMPA-KURUKSHETRA-I</t>
  </si>
  <si>
    <t>CHAMPA-KURUKSHETRA-II</t>
  </si>
  <si>
    <t>220KV KNP-UNCHAHAR-I</t>
  </si>
  <si>
    <t>220KV KNP-UNCHAHAR-II</t>
  </si>
  <si>
    <t>220KV KNP-UNCHAHAR-III</t>
  </si>
  <si>
    <t>220KV KNP-UNCHAHAR-IV</t>
  </si>
  <si>
    <t>220KV RBRLY-CHINHAT</t>
  </si>
  <si>
    <t>220KV RBRLY-LKO(UP)</t>
  </si>
  <si>
    <t>220KV UNCHR-RBRLY-III</t>
  </si>
  <si>
    <t>TOTAL 30 Lines</t>
  </si>
  <si>
    <t>132KV LINES</t>
  </si>
  <si>
    <t>132KV TNKPR-MHNDRNGR</t>
  </si>
  <si>
    <t>220 KV KANPUR(PG) - RANIYA( UP)</t>
  </si>
  <si>
    <t>220 KV RANIYA( UP) - PANKI (UP)</t>
  </si>
  <si>
    <t>NR320003</t>
  </si>
  <si>
    <t>220KV RAIBRLY-CG CITY(UP)</t>
  </si>
  <si>
    <t>NR3ICT703</t>
  </si>
  <si>
    <t>1000MVA ICT-I ORAI(GIS)</t>
  </si>
  <si>
    <t>NR3ICT704</t>
  </si>
  <si>
    <t>1000MVA ICT-II ORAI(GIS)</t>
  </si>
  <si>
    <t>NR3ICT01</t>
  </si>
  <si>
    <t>315MVA ICT-2 at Agra</t>
  </si>
  <si>
    <t>NR3ICT02</t>
  </si>
  <si>
    <t>500MVA ICT-3 at Mainpuri</t>
  </si>
  <si>
    <t>200MVA ICT-III RAIBAREILLY</t>
  </si>
  <si>
    <t>NR3ICT03</t>
  </si>
  <si>
    <t>200MVA ICT-3 at Raibareilly</t>
  </si>
  <si>
    <t>NR3ICT04</t>
  </si>
  <si>
    <t>200MVA ICT-2 at Raibareilly</t>
  </si>
  <si>
    <t>240MVAR B/Reactor-I AGRA-765</t>
  </si>
  <si>
    <t>NR3BRT05</t>
  </si>
  <si>
    <t>125MVAR B/Reactor-I KANPUR</t>
  </si>
  <si>
    <t>NR3BRT06</t>
  </si>
  <si>
    <t>330MVAR B/Reactor-III VARANASI-765</t>
  </si>
  <si>
    <t>NR3BRT08</t>
  </si>
  <si>
    <t>330MVAR Bus Reactor-II AT ALIGARH GIS</t>
  </si>
  <si>
    <t>NR3SLRT06</t>
  </si>
  <si>
    <t>ALIGARH 330MVAR Switachable Line Reactor KANPUR LINE</t>
  </si>
  <si>
    <t>NR3BRT09</t>
  </si>
  <si>
    <t>400KV ALLAHABAD-SASARAM</t>
  </si>
  <si>
    <t>NR3LRT07</t>
  </si>
  <si>
    <t>ORAI 240MVAR Non Switchable Line Reactor ALIGARH-II LINE</t>
  </si>
  <si>
    <t>NR3LRT08</t>
  </si>
  <si>
    <t>ALIGARH 240MVAR Non Switchable Line Reactor ORAI-II LINE</t>
  </si>
  <si>
    <t>NR3BRT10</t>
  </si>
  <si>
    <t>330MVAR Bus Reactor-I ORAI</t>
  </si>
  <si>
    <t>NR3LRT09</t>
  </si>
  <si>
    <t>ORAI 330MVAR Non-Switchable Line Reactor JABALPUR-I LINE</t>
  </si>
  <si>
    <t>765KV VARANASI-GAYA</t>
  </si>
  <si>
    <t>NR3LRT10</t>
  </si>
  <si>
    <t>ORAI 330MVAR Non-Switchable Line Reactor JABALPUR-II LINE</t>
  </si>
  <si>
    <t>NR3BRT11</t>
  </si>
  <si>
    <t>330MVAR  Bus Reactor-II ORAI</t>
  </si>
  <si>
    <t>400KV MOTIHARI-GRKHPR-I</t>
  </si>
  <si>
    <t>NR3LRT11</t>
  </si>
  <si>
    <t>ORAI 240MVAR Non-Switchable Line Reactor SATNA LINE</t>
  </si>
  <si>
    <t>400KV MOTIHARI-GRKHPR-II</t>
  </si>
  <si>
    <t>NR3LRT12</t>
  </si>
  <si>
    <t>ORAI 240MVAR Non-Switchable Line Reactor ALIGARH-I LINE</t>
  </si>
  <si>
    <t>NR3LRT13</t>
  </si>
  <si>
    <t>ALIGARH 240MVAR Non-Switchable Line Reactor ORAI-I LINE</t>
  </si>
  <si>
    <t>NR3BRT07</t>
  </si>
  <si>
    <t>63MVAR B/Reactor-I SOHAWAL</t>
  </si>
  <si>
    <t>DURATION OF OUTAGE ATTRIBUTABLE TO</t>
  </si>
  <si>
    <t>NRLDC CODE</t>
  </si>
  <si>
    <t>Classification- Category Code</t>
  </si>
  <si>
    <t>REASON OF OUTAGE</t>
  </si>
  <si>
    <t xml:space="preserve">POWER       GRID </t>
  </si>
  <si>
    <t>System constraint- Natural calamity- Militancy</t>
  </si>
  <si>
    <t>63MVAR B/Reactor-II SOHAWAL</t>
  </si>
  <si>
    <t>CODE</t>
  </si>
  <si>
    <t>EVENT NO.</t>
  </si>
  <si>
    <t>NR320004</t>
  </si>
  <si>
    <t>220KV RAIBRLY-BACHHRAWAN(UP)</t>
  </si>
  <si>
    <t>TOTAL FOR Reactor</t>
  </si>
  <si>
    <t>80MVAR B/Reactor BIHARSHARIF</t>
  </si>
  <si>
    <t xml:space="preserve"> 50MVAR S/R BARLLY - MND Ckt-I</t>
  </si>
  <si>
    <t xml:space="preserve"> 50MVAR S/R BARLLY - MND Ckt-II</t>
  </si>
  <si>
    <t xml:space="preserve"> 80MVAR S/R GORAKH- Barh line-I</t>
  </si>
  <si>
    <t xml:space="preserve"> 80MVAR S/R GORAKH- Barh line-II</t>
  </si>
  <si>
    <t>240MVAR S/R VARANASI - KNP(GIS) ckt-I</t>
  </si>
  <si>
    <t>240MVAR S/R VARANASI - KNP(GIS) ckt-II</t>
  </si>
  <si>
    <t>330MVAR S/R KNP(GIS) -JHATIKRA ckt-1</t>
  </si>
  <si>
    <t>ALIGARH 330MVAR Switachable L/R KANPUR</t>
  </si>
  <si>
    <t>ORAI 240MVAR Non Switchable L/R ALIGARH-II</t>
  </si>
  <si>
    <t>ALIGARH 240MVAR Non Switchable L/R ORAI-II</t>
  </si>
  <si>
    <t>330MVAR B/R-I ORAI</t>
  </si>
  <si>
    <t>ORAI 330MVAR Non-Switchable L/R JABALPUR-I</t>
  </si>
  <si>
    <t>ORAI 330MVAR Non-Switchable L/R JABALPUR-II</t>
  </si>
  <si>
    <t>ORAI 240MVAR Non-Switchable L/R SATNA</t>
  </si>
  <si>
    <t>ORAI 240MVAR Non-Switchable L/R ALIGARH-I</t>
  </si>
  <si>
    <t>ALIGARH 240MVAR Non-Switchable L/R ORAI-I</t>
  </si>
  <si>
    <t>500MVA ICT-III MAINPURI</t>
  </si>
  <si>
    <t>POWER GRID CORPORATION OF INDIA LTD.</t>
  </si>
  <si>
    <t>Number of Sub-Conductor</t>
  </si>
  <si>
    <t>220kV Trans.Line</t>
  </si>
  <si>
    <t>220KV KANPUR(PG) - RANIYA( UP)-1</t>
  </si>
  <si>
    <t>220kV AGRA(PG)-SIKANDARA(UP)</t>
  </si>
  <si>
    <t>220kV AGRA(PG)-BHARATPUR(RRVPNL)</t>
  </si>
  <si>
    <t>Hand tripped on Voltage regulation as per NRLDC instruction. Agra=796kV</t>
  </si>
  <si>
    <t>LNCC</t>
  </si>
  <si>
    <t>Hand tripped on Voltage regulation as per NRLDC instruction. Agra=431kV</t>
  </si>
  <si>
    <t>MONTH –August                                                         LINE- ICT OUTAGE DETAILS</t>
  </si>
  <si>
    <t>Tripped due to DC over current protection operated due to disturbance in western grid.</t>
  </si>
  <si>
    <t>Hand tripped on Voltage regulation as per NRLDC instruction. Agra-801kV</t>
  </si>
  <si>
    <t>Hand tripped on Voltage regulation as per NRLDC instruction. Agra=434kV</t>
  </si>
  <si>
    <t>Hand tripped on Voltage regulation as per NRLDC instruction. Agra=427kV</t>
  </si>
  <si>
    <t>Hand tripped on Voltage regulation as per NRLDC instruction. FTP=428kV</t>
  </si>
  <si>
    <t>GOVC</t>
  </si>
  <si>
    <t>SBBU</t>
  </si>
  <si>
    <t>Bus Reactor hand tripped for Voltage regulation on RLDC instruction. Bareilly = 750/765kV</t>
  </si>
  <si>
    <t>Bus Reactor hand tripped for Voltage regulation on RLDC instruction. Balia = 755 /760kV</t>
  </si>
  <si>
    <t>N-1873</t>
  </si>
  <si>
    <t>N-87</t>
  </si>
  <si>
    <t>N-2142</t>
  </si>
  <si>
    <t>N-1607</t>
  </si>
  <si>
    <t>220kv Agra(PG)-Bharatpur(Raj.)</t>
  </si>
  <si>
    <t>220kv Agra(PG)-Sikandara(UP)</t>
  </si>
  <si>
    <t>N-2194</t>
  </si>
  <si>
    <t>N-1082</t>
  </si>
  <si>
    <t>Emergency S/D taken by Vindhaychal for replacement of faulty thyristor and other snubber circuit components.</t>
  </si>
  <si>
    <t>Tripping due to DC over current protection operated.</t>
  </si>
  <si>
    <t xml:space="preserve">Tripped due to tripping of 400KV VSTPS HVDC FEEDER#2 from VSTPS end </t>
  </si>
  <si>
    <t>SRET</t>
  </si>
  <si>
    <t>Tripped only from Alipurduar (APD) end due to OLTC-2 Gas relay operated at APD end.</t>
  </si>
  <si>
    <t>Tripped due to tripping of line-1 on earth fault. FD: Agra- 227.06km, APD-1108km.</t>
  </si>
  <si>
    <t>Emergency S/D availed for rectification of broken jumper at loc no 3805</t>
  </si>
  <si>
    <t>Tripped only at BNC end due to line fault between APD and BNC section</t>
  </si>
  <si>
    <t>S/D taken For replacement of faulty insulator strings.</t>
  </si>
  <si>
    <t>E/S/D taken for replacement of WTI of Pole 2 Y phase Converter Transformer.</t>
  </si>
  <si>
    <t>Hand tripped on Voltage regulation as per NRLDC instruction. Agra=797kV</t>
  </si>
  <si>
    <t>Hand tripped on Voltage regulation as per NRLDC instruction. Agra=799kV</t>
  </si>
  <si>
    <t>Hand tripped on Voltage regulation as per NRLDC instruction. Agra=800kV</t>
  </si>
  <si>
    <t>Hand tripped on Voltage regulation as per NRLDC instruction. Agra=795kV</t>
  </si>
  <si>
    <t>Hand tripped on Voltage regulation as per NRLDC instruction. Agra=792kV</t>
  </si>
  <si>
    <t>Hand tripped on Voltage regulation as per NRLDC instruction. Agra-430kV</t>
  </si>
  <si>
    <t>Line tripped end due to R-N fault. Fatehpur Details: M1-F/D-  201.7km,F/C- 3.01KA, M2-F/D-- n/a, F/C- 2.7KA. Agra Details: M1- F/D--108.5km,F/C-6.17KA, M2-F/D-109.1km, F/C-6.12KA.</t>
  </si>
  <si>
    <t>Line kept open on voltage regulation s per NRLDC instruction. In this regards mail sent at 1733hrs dtd 24.07.19 (Mail copy enclosed)</t>
  </si>
  <si>
    <t>Hand tripped on Voltage regulation as per NRLDC instruction. Aligarh=801kV</t>
  </si>
  <si>
    <t>Hand tripped on Voltage regulation as per NRLDC instruction. Aligarh-799kV</t>
  </si>
  <si>
    <t>Hand tripped on Voltage regulation as per NRLDC instruction. Aligarh=800kV</t>
  </si>
  <si>
    <t>Hand tripped on Voltage regulation as per NRLDC instruction. Knp=798kV</t>
  </si>
  <si>
    <t>Hand tripped on Voltage regulation as per NRLDC instruction. Aligarh=804kV</t>
  </si>
  <si>
    <t>Emergency S/D taken by UPPCL for R-ph dropper tightening at Agra (UP) end.</t>
  </si>
  <si>
    <t>Hand tripped on Voltage regulation as per NRLDC instruction. Agra-432kV</t>
  </si>
  <si>
    <t>Hand tripped on Voltage regulation as per NRLDC instruction. Agra-431kV</t>
  </si>
  <si>
    <t>Hand tripped on Voltage regulation as per NRLDC instruction. Agra=428kV</t>
  </si>
  <si>
    <t>Hand tripped on Voltage regulation as per NRLDC instruction. Agra-435kV</t>
  </si>
  <si>
    <t>Hand tripped on Voltage regulation as per NRLDC instruction. Agra=432 kV</t>
  </si>
  <si>
    <t>Hand tripped on Voltage regulation as per NRLDC instruction. Agra-434kV</t>
  </si>
  <si>
    <t>S/D taken for replacement of disc insulator with Polymer Insulator.</t>
  </si>
  <si>
    <t>S/D taken to attend hot spot at Ballabhgarh</t>
  </si>
  <si>
    <t>S/D taken by UPPCL for maintenance work</t>
  </si>
  <si>
    <t>Hand tripped on Voltage regulation as per NRLDC instruction. Allahabad=429kV</t>
  </si>
  <si>
    <t>Hand tripped on Voltage regulation as per NRLDC instruction. Fatehpur=427kV</t>
  </si>
  <si>
    <t>Hand tripped on Voltage regulation as per NRLDC instruction. Allahabad=424kV</t>
  </si>
  <si>
    <t>Hand tripped on Voltage regulation as per NRLDC instruction. Allahabad=426kV</t>
  </si>
  <si>
    <t>Hand tripped on Voltage regulation as per NRLDC instruction. Allahabad=431 kV</t>
  </si>
  <si>
    <t>Hand tripped on Voltage regulation as per NRLDC instruction. ALD=428kV</t>
  </si>
  <si>
    <t>Tripped only from Mau (UP) end due to multiple trippings at Mau end (400kV Azamgarh - Mau line). Fault in UPPCL Jurisdiction</t>
  </si>
  <si>
    <t>Tripped only from Mau (UP) end due to failure of R-ph trip circuit of Circuit Breaker at Mau (UP) end. Fault in UPPCL Jurisdiction</t>
  </si>
  <si>
    <t>Emergency S/D taken for attending buchholz alarm in NGR.</t>
  </si>
  <si>
    <t>SD taken  to take out LKO (UP) line reactor (nonswitchable) from service for AMP and Reactor FDS measurement at Bareilly.</t>
  </si>
  <si>
    <t>SD taken to take line reactor(nonswitchable) in service after AMP and Reactor FDS measurement at Bareilly.</t>
  </si>
  <si>
    <t>Tripped on R-N fault at Kashipur, LBB of 400kV Bus-II operated due to which main breaker of Bareilly -2 opened at Kashipur end &amp; also Moradabad Tie CB opened,   315MVA ICT-I &amp; II Main CB tripped and DT received at Bareilly end.</t>
  </si>
  <si>
    <t>S/D taken for OPGW installation work</t>
  </si>
  <si>
    <t>Hand tripped on Voltage regulation as per NRLDC instruction. Mainpuri= 422kV</t>
  </si>
  <si>
    <t>Hand tripped on Voltage regulation as per NRLDC instruction. Fatehpur= 428kV</t>
  </si>
  <si>
    <t>Hand tripped on Voltage regulation as per NRLDC instruction. Fatehpur= 427kV</t>
  </si>
  <si>
    <t>Emergency hand tripped due to heavy sparking in B Ph of line isolator at Mainpuri end</t>
  </si>
  <si>
    <t>Hand tripped on Voltage regulation as per NRLDC instruction.Mainpuri = 419kV</t>
  </si>
  <si>
    <t>Tripped only from UP end due to problem at Gorakhpur(UP) end</t>
  </si>
  <si>
    <t>Hand tripped on Voltage regulation as per NRLDC instruction. KNP-424kV</t>
  </si>
  <si>
    <t>Hand tripped on Voltage regulation as per NRLDC instruction. Kanpur=420 kV</t>
  </si>
  <si>
    <t>S/D taken for replacement of disk insulator with polymer insulator.</t>
  </si>
  <si>
    <t>Hand tripped on Voltage regulation as per NRLDC instruction. Knp=428kV</t>
  </si>
  <si>
    <t>Hand tripped on Voltage regulation as per NRLDC instruction. Lko=428kV</t>
  </si>
  <si>
    <t>Tripped only from Lucknow (PG) end due to DT received from Lucknow (UP) end. Fault in UPPCL Jurisdiction</t>
  </si>
  <si>
    <t>Line tripped on  due to B-N fault. FD: 12.7 km from Shahjhnpr and 146 km from Lucknow.  FC: 10.5kA at Shahjhnpr and 2.67kA at Lucknow.</t>
  </si>
  <si>
    <t>SD taken for Tower Erection &amp; stringing work ( 842 to 843 &amp; 849 to 850) ,due to construction of outer ring road by NHAI.</t>
  </si>
  <si>
    <t>E/S/D availed by UPPCL for installation of new energy meter by replacing existing meter.</t>
  </si>
  <si>
    <t>S/D taken by UPPCL for maintenance work at their end</t>
  </si>
  <si>
    <t>S/D taken for AMP work of line side equipment.</t>
  </si>
  <si>
    <t>Emergency S/D availed by Rajasthan (RRVUNL) for line maintenance</t>
  </si>
  <si>
    <t>Line taken under S/D by Rajasthan (RRVUNL) for line maintenance</t>
  </si>
  <si>
    <t>LPRD</t>
  </si>
  <si>
    <t>Hand tripped on Power regulation as per NRLDC instruction due to avoid ICTs overloading at Allahabad</t>
  </si>
  <si>
    <t>Tripped only from Rewa Road due to problem at Rewa Road(UP) end</t>
  </si>
  <si>
    <t>Tripped only from Rewa road(UPPCL) end due to some problem at their end</t>
  </si>
  <si>
    <t>S/D taken for restringing of bottom conductor in line 1 due to low clearance at loc no 411</t>
  </si>
  <si>
    <t>Taken Emergency SD for attending Hot Spot at Loc. No.-411 in Y-Ph jumper.</t>
  </si>
  <si>
    <t>Emergency s/d taken for restringing of bottom conductor in line 2 due to low clearance at loc no 411</t>
  </si>
  <si>
    <t>Tripped  due to Y-B fault. Zone-4 (Reverse zone) protection operated at Bareilly (UP) end and Zone-2 operated at Dhauliganga end. Fault is in UPPCL switchyard.</t>
  </si>
  <si>
    <t>E/S/D taken for removal of Tarpoline hanging on line which stuck on line due to heavy rain and thunderstorm.</t>
  </si>
  <si>
    <t>E/S/D taken by Dhauliganga (NHPC) to check gas pressure in 220kV GIS chamber.</t>
  </si>
  <si>
    <t>Tripped on R-N fault. Fault details from Fatehpur (PG): Zone-2. M-1: F/D=12.2 km, F/C=3.18 kA. M-2: F/D=12.2 km, F/C=3.187 kA. Fault in UPPCL Jurisdiction</t>
  </si>
  <si>
    <t>Tripped due to R-N fault. DT received at Fatehpur.FD: Fatehpur- 65km, FC: Fatehpur- 2.4KA. Fault is under UPPCL jurisdiction</t>
  </si>
  <si>
    <t xml:space="preserve">Bus Bar protection operated at Mainpuri(UPPCL) end. </t>
  </si>
  <si>
    <t>Emergency s/d availed by Unchahar, NTPC for attending DC earth fault at their end.</t>
  </si>
  <si>
    <t>Tripped only from Bareilly (UP) end. Zone-4 (Reverse zone) protection operated at Bareilly (UP) end. Fault is in UPPCL switchyard.</t>
  </si>
  <si>
    <t>Tripped due to Over voltage at Tanapur end, Email received from Tanakpur end at 1039hrs. (Mail copy enclosed)</t>
  </si>
  <si>
    <t>Tripped due to Over voltage at Tanapur end, Email received from Tanakpur end at 0941hrs. (mail copy enclosed)</t>
  </si>
  <si>
    <t>Tripped on Y-B fault. Details from Raibareily: F/D=30.36 KM, F/C: Iy=2.99 kA, Ib=3.41 kA. Details from unchahar: F/D=7.7 KM.  Fault is in UPPCL Jurisdiction</t>
  </si>
  <si>
    <t>Emergency S/D availed to attend hot spot in Y Ph CT pad</t>
  </si>
  <si>
    <t>S/D availed for attending Tertiary Insulation work and Oil leakage in ICT.</t>
  </si>
  <si>
    <t>SEFT</t>
  </si>
  <si>
    <t>ICT-III failed.  Initiation of fault is y Phase Winding.</t>
  </si>
  <si>
    <t>Hand tripped on Voltage regulation as per NRLDC instruction. Ballia=754kV</t>
  </si>
  <si>
    <t>Bus Reactor hand tripped for Voltage regulation on RLDC instruction. Ballia = 751/763kV</t>
  </si>
  <si>
    <t xml:space="preserve">Hand tripped on Voltage regulation as per NRLDC instruction. Bareilly=745kV </t>
  </si>
  <si>
    <t xml:space="preserve">Hand tripped on Voltage regulation as per NRLDC instruction. Bareilly=745/764kV </t>
  </si>
  <si>
    <t>Bus Reactor hand tripped for Voltage regulation on RLDC instruction. Balia = 758 /765kV</t>
  </si>
  <si>
    <t xml:space="preserve">Hand tripped on Voltage regulation as per NRLDC instruction. Balia=738kV </t>
  </si>
  <si>
    <t>Bus Reactor hand tripped for Voltage regulation on RLDC instruction. Lucknow = 754 /763kV</t>
  </si>
  <si>
    <t>Bus Reactor hand tripped for Voltage regulation on RLDC instruction. LKO 765 = 783/784kV</t>
  </si>
  <si>
    <t>Hand tripped on Voltage regulation as per NRLDC instruction. Lucknow=750kV</t>
  </si>
  <si>
    <t>Hand tripped on Voltage regulation as per NRLDC instruction. Lucknow=746/763kV</t>
  </si>
  <si>
    <t>DOC No: NR-III-CPCC- Total</t>
  </si>
  <si>
    <t>JULY'19 Total</t>
  </si>
  <si>
    <t>ELEMENT NAME Total</t>
  </si>
  <si>
    <t>3  Total</t>
  </si>
  <si>
    <t>N-1097</t>
  </si>
  <si>
    <t>N-1371</t>
  </si>
  <si>
    <t>N-1370</t>
  </si>
  <si>
    <t>N-442</t>
  </si>
  <si>
    <t>N-2184</t>
  </si>
  <si>
    <t>N-438</t>
  </si>
  <si>
    <t>N-564</t>
  </si>
  <si>
    <t>N-651</t>
  </si>
  <si>
    <t>N-879</t>
  </si>
  <si>
    <t>N-1013</t>
  </si>
  <si>
    <t>N-1582</t>
  </si>
  <si>
    <t>N-375</t>
  </si>
  <si>
    <t>N-500</t>
  </si>
  <si>
    <t>N-635</t>
  </si>
  <si>
    <t>N-954</t>
  </si>
  <si>
    <t>N-1397</t>
  </si>
  <si>
    <t>N-1878</t>
  </si>
  <si>
    <t>N-286</t>
  </si>
  <si>
    <t>N-571</t>
  </si>
  <si>
    <t>N-640</t>
  </si>
  <si>
    <t>N-966</t>
  </si>
  <si>
    <t>N-1047</t>
  </si>
  <si>
    <t>N-126</t>
  </si>
  <si>
    <t>N-84</t>
  </si>
  <si>
    <t>N-167</t>
  </si>
  <si>
    <t>N-506</t>
  </si>
  <si>
    <t>N-562</t>
  </si>
  <si>
    <t>N-946</t>
  </si>
  <si>
    <t>N-1432</t>
  </si>
  <si>
    <t>N-1684</t>
  </si>
  <si>
    <t>N-639</t>
  </si>
  <si>
    <t>N-1044</t>
  </si>
  <si>
    <t>N-1579</t>
  </si>
  <si>
    <t>N-1236</t>
  </si>
  <si>
    <t>N-1448</t>
  </si>
  <si>
    <t>N-1789</t>
  </si>
  <si>
    <t>N-284</t>
  </si>
  <si>
    <t>N-456</t>
  </si>
  <si>
    <t>N-650</t>
  </si>
  <si>
    <t>N-960</t>
  </si>
  <si>
    <t>N-1718</t>
  </si>
  <si>
    <t>N-528</t>
  </si>
  <si>
    <t>N-728</t>
  </si>
  <si>
    <t>N-2028</t>
  </si>
  <si>
    <t>N-2101</t>
  </si>
  <si>
    <t>N-2172</t>
  </si>
  <si>
    <t>N-713</t>
  </si>
  <si>
    <t>N-1696</t>
  </si>
  <si>
    <t>N-323</t>
  </si>
  <si>
    <t>N-1237</t>
  </si>
  <si>
    <t>N-1791</t>
  </si>
  <si>
    <t>N-584</t>
  </si>
  <si>
    <t>N-1725</t>
  </si>
  <si>
    <t>N-1109</t>
  </si>
  <si>
    <t>N-1598</t>
  </si>
  <si>
    <t>N-1617</t>
  </si>
  <si>
    <t>N-652</t>
  </si>
  <si>
    <t>N-732</t>
  </si>
  <si>
    <t>N-881</t>
  </si>
  <si>
    <t>N-389</t>
  </si>
  <si>
    <t>N-281</t>
  </si>
  <si>
    <t>N-578</t>
  </si>
  <si>
    <t>N-2104</t>
  </si>
  <si>
    <t>N-2191</t>
  </si>
  <si>
    <t>N-965</t>
  </si>
  <si>
    <t>N-970</t>
  </si>
  <si>
    <t>N-2024</t>
  </si>
  <si>
    <t>N-2025</t>
  </si>
  <si>
    <t>N-2049</t>
  </si>
  <si>
    <t>N-1251</t>
  </si>
  <si>
    <t>307072A</t>
  </si>
  <si>
    <t>N-846</t>
  </si>
  <si>
    <t>Emergency S/D taken to attend opened jumper at loc no 70</t>
  </si>
  <si>
    <t>N-657</t>
  </si>
  <si>
    <t>N-1917</t>
  </si>
  <si>
    <t>N-1332</t>
  </si>
  <si>
    <t>N-2051</t>
  </si>
  <si>
    <t>N-1798</t>
  </si>
  <si>
    <t>N-1603</t>
  </si>
  <si>
    <t>N-1819</t>
  </si>
  <si>
    <t>N-2115</t>
  </si>
  <si>
    <t>N-2116</t>
  </si>
  <si>
    <t>N-1149</t>
  </si>
  <si>
    <t>N-1711</t>
  </si>
  <si>
    <t>N-738</t>
  </si>
  <si>
    <t>N-786</t>
  </si>
  <si>
    <t>N-1222</t>
  </si>
  <si>
    <t>N-2150</t>
  </si>
  <si>
    <t>N-2223</t>
  </si>
  <si>
    <t>N-222</t>
  </si>
  <si>
    <t>N-2146</t>
  </si>
  <si>
    <t>N-220</t>
  </si>
  <si>
    <t>N-1221</t>
  </si>
  <si>
    <t>N-2151</t>
  </si>
  <si>
    <t>N-2222</t>
  </si>
  <si>
    <t>Grand Total</t>
  </si>
  <si>
    <r>
      <t xml:space="preserve">Name of Transmission Licensee : </t>
    </r>
    <r>
      <rPr>
        <b/>
        <u/>
        <sz val="16"/>
        <rFont val="Times New Roman"/>
        <family val="1"/>
      </rPr>
      <t>POWER GRID CORPORATION OF INDIA LTD. NORTHERN  REGION - III</t>
    </r>
  </si>
  <si>
    <t>ANNEXURE-A</t>
  </si>
  <si>
    <t>NRPC</t>
  </si>
  <si>
    <t>Standard of Performance data for the month of July-2019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</si>
</sst>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0.000"/>
    <numFmt numFmtId="165" formatCode="0.00_)"/>
    <numFmt numFmtId="166" formatCode="0;[Red]0"/>
    <numFmt numFmtId="167" formatCode="0_)"/>
    <numFmt numFmtId="168" formatCode="0.00;[Red]0.00"/>
    <numFmt numFmtId="169" formatCode="[hh]:mm"/>
    <numFmt numFmtId="170" formatCode="dd/mm/yy&quot;   &quot;hh:mm"/>
    <numFmt numFmtId="171" formatCode="dd/mm&quot;   &quot;hh:mm"/>
    <numFmt numFmtId="172" formatCode="[h]:mm"/>
    <numFmt numFmtId="173" formatCode="0.0"/>
    <numFmt numFmtId="174" formatCode="hhmm"/>
    <numFmt numFmtId="175" formatCode="dd\-mm\-yy\ \ hh:mm"/>
    <numFmt numFmtId="176" formatCode="0.000_)"/>
    <numFmt numFmtId="177" formatCode="dd/mm/yy\ \ hh:mm"/>
  </numFmts>
  <fonts count="64">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Courier New"/>
      <family val="3"/>
    </font>
    <font>
      <sz val="10"/>
      <name val="MS Sans Serif"/>
      <family val="2"/>
    </font>
    <font>
      <sz val="10"/>
      <name val="Arial"/>
      <family val="2"/>
    </font>
    <font>
      <b/>
      <sz val="10"/>
      <name val="Arial"/>
      <family val="2"/>
    </font>
    <font>
      <b/>
      <sz val="11"/>
      <name val="Times New Roman"/>
      <family val="1"/>
    </font>
    <font>
      <sz val="9"/>
      <color indexed="81"/>
      <name val="Tahoma"/>
      <family val="2"/>
    </font>
    <font>
      <sz val="11"/>
      <color indexed="8"/>
      <name val="Calibri"/>
      <family val="2"/>
    </font>
    <font>
      <b/>
      <sz val="11"/>
      <name val="Arial"/>
      <family val="2"/>
    </font>
    <font>
      <sz val="11"/>
      <name val="Arial"/>
      <family val="2"/>
    </font>
    <font>
      <sz val="11"/>
      <name val="Times New Roman"/>
      <family val="1"/>
    </font>
    <font>
      <sz val="10"/>
      <name val="Times New Roman"/>
      <family val="1"/>
    </font>
    <font>
      <b/>
      <sz val="9"/>
      <color indexed="81"/>
      <name val="Tahoma"/>
      <family val="2"/>
    </font>
    <font>
      <sz val="9"/>
      <name val="Times New Roman"/>
      <family val="1"/>
    </font>
    <font>
      <b/>
      <sz val="10"/>
      <name val="Calibri"/>
      <family val="2"/>
      <scheme val="minor"/>
    </font>
    <font>
      <sz val="10"/>
      <name val="Calibri"/>
      <family val="2"/>
      <scheme val="minor"/>
    </font>
    <font>
      <sz val="10"/>
      <color rgb="FFFF0000"/>
      <name val="Calibri"/>
      <family val="2"/>
      <scheme val="minor"/>
    </font>
    <font>
      <sz val="11"/>
      <color rgb="FFFF0000"/>
      <name val="Times New Roman"/>
      <family val="1"/>
    </font>
    <font>
      <sz val="8"/>
      <name val="Times New Roman"/>
      <family val="1"/>
    </font>
    <font>
      <sz val="11"/>
      <color rgb="FFFF0000"/>
      <name val="Arial"/>
      <family val="2"/>
    </font>
    <font>
      <b/>
      <sz val="11"/>
      <name val="Courier New"/>
      <family val="3"/>
    </font>
    <font>
      <sz val="11"/>
      <color rgb="FF00B0F0"/>
      <name val="Arial"/>
      <family val="2"/>
    </font>
    <font>
      <sz val="11"/>
      <color theme="9" tint="-0.499984740745262"/>
      <name val="Arial"/>
      <family val="2"/>
    </font>
    <font>
      <b/>
      <sz val="8"/>
      <color indexed="81"/>
      <name val="Tahoma"/>
      <family val="2"/>
    </font>
    <font>
      <sz val="8"/>
      <color indexed="81"/>
      <name val="Tahoma"/>
      <family val="2"/>
    </font>
    <font>
      <b/>
      <sz val="10"/>
      <color indexed="8"/>
      <name val="Calibri"/>
      <family val="2"/>
      <scheme val="minor"/>
    </font>
    <font>
      <sz val="10"/>
      <color indexed="8"/>
      <name val="Calibri"/>
      <family val="2"/>
      <scheme val="minor"/>
    </font>
    <font>
      <sz val="11"/>
      <name val="Calibri"/>
      <family val="2"/>
      <scheme val="minor"/>
    </font>
    <font>
      <b/>
      <sz val="11"/>
      <name val="Calibri"/>
      <family val="2"/>
      <scheme val="minor"/>
    </font>
    <font>
      <b/>
      <sz val="10"/>
      <name val="Times New Roman"/>
      <family val="1"/>
    </font>
    <font>
      <sz val="10"/>
      <color theme="1"/>
      <name val="Arial"/>
      <family val="2"/>
    </font>
    <font>
      <sz val="10"/>
      <color theme="1"/>
      <name val="Calibri"/>
      <family val="2"/>
      <scheme val="minor"/>
    </font>
    <font>
      <sz val="10"/>
      <name val="Shusha"/>
    </font>
    <font>
      <sz val="11"/>
      <color theme="1"/>
      <name val="Arial"/>
      <family val="2"/>
    </font>
    <font>
      <b/>
      <sz val="9"/>
      <name val="Times New Roman"/>
      <family val="1"/>
    </font>
    <font>
      <b/>
      <sz val="11"/>
      <color theme="1"/>
      <name val="Arial"/>
      <family val="2"/>
    </font>
    <font>
      <b/>
      <sz val="9"/>
      <color rgb="FF00B050"/>
      <name val="Times New Roman"/>
      <family val="1"/>
    </font>
    <font>
      <b/>
      <sz val="10"/>
      <color theme="1"/>
      <name val="Arial"/>
      <family val="2"/>
    </font>
    <font>
      <b/>
      <sz val="10"/>
      <color theme="1"/>
      <name val="Calibri"/>
      <family val="2"/>
      <scheme val="minor"/>
    </font>
    <font>
      <sz val="10"/>
      <color indexed="8"/>
      <name val="Arial"/>
      <family val="2"/>
    </font>
    <font>
      <b/>
      <sz val="9"/>
      <color rgb="FF0070C0"/>
      <name val="Times New Roman"/>
      <family val="1"/>
    </font>
    <font>
      <sz val="10"/>
      <color theme="1"/>
      <name val="Times New Roman"/>
      <family val="1"/>
    </font>
    <font>
      <sz val="8"/>
      <color rgb="FFFF0000"/>
      <name val="Times New Roman"/>
      <family val="1"/>
    </font>
    <font>
      <b/>
      <sz val="9"/>
      <color indexed="8"/>
      <name val="Tahoma"/>
      <family val="2"/>
    </font>
    <font>
      <sz val="9"/>
      <color indexed="8"/>
      <name val="Tahoma"/>
      <family val="2"/>
    </font>
    <font>
      <b/>
      <sz val="10"/>
      <color theme="1"/>
      <name val="Times New Roman"/>
      <family val="1"/>
    </font>
    <font>
      <sz val="10"/>
      <name val="Calibri"/>
      <family val="2"/>
    </font>
    <font>
      <b/>
      <sz val="9"/>
      <name val="Tahoma"/>
      <family val="2"/>
    </font>
    <font>
      <b/>
      <sz val="16"/>
      <name val="Times New Roman"/>
      <family val="1"/>
    </font>
    <font>
      <b/>
      <u/>
      <sz val="16"/>
      <name val="Times New Roman"/>
      <family val="1"/>
    </font>
    <font>
      <sz val="16"/>
      <name val="Times New Roman"/>
      <family val="1"/>
    </font>
    <font>
      <b/>
      <i/>
      <sz val="11"/>
      <name val="Times New Roman"/>
      <family val="1"/>
    </font>
    <font>
      <b/>
      <sz val="8"/>
      <name val="Times New Roman"/>
      <family val="1"/>
    </font>
    <font>
      <sz val="8"/>
      <color theme="1"/>
      <name val="Times New Roman"/>
      <family val="1"/>
    </font>
    <font>
      <b/>
      <sz val="8"/>
      <color theme="1"/>
      <name val="Times New Roman"/>
      <family val="1"/>
    </font>
    <font>
      <sz val="8"/>
      <color theme="1" tint="4.9989318521683403E-2"/>
      <name val="Times New Roman"/>
      <family val="1"/>
    </font>
    <font>
      <sz val="8"/>
      <color indexed="8"/>
      <name val="Times New Roman"/>
      <family val="1"/>
    </font>
  </fonts>
  <fills count="2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theme="0"/>
        <bgColor rgb="FF000000"/>
      </patternFill>
    </fill>
    <fill>
      <patternFill patternType="solid">
        <fgColor theme="5" tint="0.79998168889431442"/>
        <bgColor indexed="64"/>
      </patternFill>
    </fill>
    <fill>
      <patternFill patternType="solid">
        <fgColor rgb="FFFF0000"/>
        <bgColor indexed="64"/>
      </patternFill>
    </fill>
    <fill>
      <patternFill patternType="solid">
        <fgColor rgb="FF00B050"/>
        <bgColor indexed="64"/>
      </patternFill>
    </fill>
    <fill>
      <patternFill patternType="solid">
        <fgColor theme="6"/>
        <bgColor indexed="64"/>
      </patternFill>
    </fill>
    <fill>
      <patternFill patternType="solid">
        <fgColor indexed="52"/>
        <bgColor indexed="64"/>
      </patternFill>
    </fill>
    <fill>
      <patternFill patternType="solid">
        <fgColor indexed="50"/>
        <bgColor indexed="64"/>
      </patternFill>
    </fill>
    <fill>
      <patternFill patternType="solid">
        <fgColor indexed="45"/>
        <bgColor indexed="64"/>
      </patternFill>
    </fill>
    <fill>
      <patternFill patternType="solid">
        <fgColor indexed="49"/>
        <bgColor indexed="64"/>
      </patternFill>
    </fill>
    <fill>
      <patternFill patternType="solid">
        <fgColor theme="5"/>
        <bgColor indexed="64"/>
      </patternFill>
    </fill>
    <fill>
      <patternFill patternType="solid">
        <fgColor rgb="FF00B0F0"/>
        <bgColor indexed="64"/>
      </patternFill>
    </fill>
    <fill>
      <patternFill patternType="solid">
        <fgColor theme="9"/>
        <bgColor indexed="64"/>
      </patternFill>
    </fill>
    <fill>
      <patternFill patternType="solid">
        <fgColor rgb="FF92D050"/>
        <bgColor indexed="64"/>
      </patternFill>
    </fill>
    <fill>
      <patternFill patternType="solid">
        <fgColor theme="2" tint="-0.249977111117893"/>
        <bgColor indexed="64"/>
      </patternFill>
    </fill>
    <fill>
      <patternFill patternType="solid">
        <fgColor rgb="FFFF3399"/>
        <bgColor indexed="64"/>
      </patternFill>
    </fill>
    <fill>
      <patternFill patternType="solid">
        <fgColor indexed="43"/>
        <bgColor indexed="64"/>
      </patternFill>
    </fill>
    <fill>
      <patternFill patternType="solid">
        <fgColor indexed="43"/>
        <bgColor indexed="26"/>
      </patternFill>
    </fill>
    <fill>
      <patternFill patternType="solid">
        <fgColor theme="5" tint="0.59999389629810485"/>
        <bgColor indexed="64"/>
      </patternFill>
    </fill>
    <fill>
      <patternFill patternType="solid">
        <fgColor rgb="FFFFFF00"/>
        <bgColor rgb="FF000000"/>
      </patternFill>
    </fill>
    <fill>
      <patternFill patternType="solid">
        <fgColor theme="0"/>
        <bgColor rgb="FFFFFFCC"/>
      </patternFill>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medium">
        <color indexed="64"/>
      </top>
      <bottom style="medium">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8"/>
      </left>
      <right style="thin">
        <color indexed="8"/>
      </right>
      <top/>
      <bottom style="thin">
        <color indexed="8"/>
      </bottom>
      <diagonal/>
    </border>
    <border>
      <left style="thin">
        <color indexed="64"/>
      </left>
      <right style="thin">
        <color indexed="64"/>
      </right>
      <top style="thin">
        <color rgb="FF000000"/>
      </top>
      <bottom/>
      <diagonal/>
    </border>
    <border>
      <left/>
      <right style="thin">
        <color indexed="8"/>
      </right>
      <top/>
      <bottom/>
      <diagonal/>
    </border>
    <border>
      <left style="thin">
        <color indexed="64"/>
      </left>
      <right style="thin">
        <color indexed="8"/>
      </right>
      <top style="thin">
        <color indexed="64"/>
      </top>
      <bottom style="thin">
        <color indexed="64"/>
      </bottom>
      <diagonal/>
    </border>
    <border>
      <left style="medium">
        <color indexed="8"/>
      </left>
      <right/>
      <top/>
      <bottom/>
      <diagonal/>
    </border>
    <border>
      <left/>
      <right style="thin">
        <color indexed="8"/>
      </right>
      <top/>
      <bottom style="thin">
        <color indexed="8"/>
      </bottom>
      <diagonal/>
    </border>
    <border>
      <left/>
      <right/>
      <top style="thin">
        <color indexed="8"/>
      </top>
      <bottom style="thin">
        <color indexed="8"/>
      </bottom>
      <diagonal/>
    </border>
    <border>
      <left style="thin">
        <color indexed="8"/>
      </left>
      <right style="thin">
        <color indexed="8"/>
      </right>
      <top/>
      <bottom style="medium">
        <color indexed="8"/>
      </bottom>
      <diagonal/>
    </border>
    <border>
      <left style="thin">
        <color indexed="64"/>
      </left>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style="thin">
        <color indexed="64"/>
      </left>
      <right style="thin">
        <color indexed="8"/>
      </right>
      <top/>
      <bottom style="thin">
        <color indexed="8"/>
      </bottom>
      <diagonal/>
    </border>
    <border>
      <left style="thin">
        <color indexed="64"/>
      </left>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36">
    <xf numFmtId="20" fontId="0" fillId="0" borderId="0"/>
    <xf numFmtId="0" fontId="11" fillId="0" borderId="0" applyNumberFormat="0" applyFill="0" applyBorder="0" applyAlignment="0" applyProtection="0"/>
    <xf numFmtId="9" fontId="10" fillId="0" borderId="0" applyFill="0" applyBorder="0" applyAlignment="0" applyProtection="0"/>
    <xf numFmtId="0" fontId="7" fillId="0" borderId="0"/>
    <xf numFmtId="0" fontId="8" fillId="0" borderId="0"/>
    <xf numFmtId="0" fontId="9" fillId="0" borderId="0"/>
    <xf numFmtId="0" fontId="8" fillId="0" borderId="0"/>
    <xf numFmtId="0" fontId="10" fillId="0" borderId="0"/>
    <xf numFmtId="0" fontId="8" fillId="0" borderId="0"/>
    <xf numFmtId="9" fontId="8" fillId="0" borderId="0" applyFill="0" applyBorder="0" applyAlignment="0" applyProtection="0"/>
    <xf numFmtId="0" fontId="8" fillId="0" borderId="0"/>
    <xf numFmtId="20" fontId="10" fillId="0" borderId="0"/>
    <xf numFmtId="9" fontId="10" fillId="0" borderId="0" applyFill="0" applyBorder="0" applyAlignment="0" applyProtection="0"/>
    <xf numFmtId="0" fontId="10" fillId="0" borderId="0"/>
    <xf numFmtId="20" fontId="10" fillId="0" borderId="0"/>
    <xf numFmtId="0" fontId="14" fillId="0" borderId="0"/>
    <xf numFmtId="0" fontId="14" fillId="0" borderId="0"/>
    <xf numFmtId="0" fontId="14" fillId="0" borderId="0"/>
    <xf numFmtId="9" fontId="8" fillId="0" borderId="0" applyFill="0" applyBorder="0" applyAlignment="0" applyProtection="0"/>
    <xf numFmtId="165" fontId="8" fillId="0" borderId="0"/>
    <xf numFmtId="165" fontId="8" fillId="0" borderId="0"/>
    <xf numFmtId="165" fontId="8" fillId="0" borderId="0"/>
    <xf numFmtId="164" fontId="7" fillId="0" borderId="0"/>
    <xf numFmtId="0" fontId="6" fillId="0" borderId="0"/>
    <xf numFmtId="174" fontId="8" fillId="0" borderId="0"/>
    <xf numFmtId="20" fontId="10" fillId="0" borderId="0"/>
    <xf numFmtId="176" fontId="7" fillId="0" borderId="0"/>
    <xf numFmtId="0" fontId="46" fillId="0" borderId="0"/>
    <xf numFmtId="165" fontId="8" fillId="0" borderId="0"/>
    <xf numFmtId="0" fontId="10" fillId="0" borderId="0"/>
    <xf numFmtId="0" fontId="10" fillId="0" borderId="0"/>
    <xf numFmtId="0" fontId="5" fillId="0" borderId="0"/>
    <xf numFmtId="0" fontId="4" fillId="0" borderId="0"/>
    <xf numFmtId="0" fontId="3" fillId="0" borderId="0"/>
    <xf numFmtId="0" fontId="2" fillId="0" borderId="0"/>
    <xf numFmtId="0" fontId="1" fillId="0" borderId="0"/>
  </cellStyleXfs>
  <cellXfs count="577">
    <xf numFmtId="20" fontId="0" fillId="0" borderId="0" xfId="0"/>
    <xf numFmtId="20" fontId="27" fillId="7" borderId="0" xfId="0" applyFont="1" applyFill="1" applyAlignment="1">
      <alignment horizontal="center"/>
    </xf>
    <xf numFmtId="20" fontId="22" fillId="2" borderId="1" xfId="0" applyFont="1" applyFill="1" applyBorder="1" applyAlignment="1">
      <alignment vertical="center" wrapText="1"/>
    </xf>
    <xf numFmtId="20" fontId="22" fillId="0" borderId="1" xfId="0" applyFont="1" applyFill="1" applyBorder="1" applyAlignment="1">
      <alignment vertical="center"/>
    </xf>
    <xf numFmtId="20" fontId="22" fillId="0" borderId="1" xfId="0" applyFont="1" applyFill="1" applyBorder="1" applyAlignment="1">
      <alignment vertical="center" wrapText="1"/>
    </xf>
    <xf numFmtId="1" fontId="0" fillId="0" borderId="0" xfId="0" applyNumberFormat="1"/>
    <xf numFmtId="20" fontId="22" fillId="0" borderId="1" xfId="0" quotePrefix="1" applyFont="1" applyFill="1" applyBorder="1" applyAlignment="1">
      <alignment vertical="center"/>
    </xf>
    <xf numFmtId="170" fontId="22" fillId="0" borderId="1" xfId="2" applyNumberFormat="1" applyFont="1" applyFill="1" applyBorder="1" applyAlignment="1" applyProtection="1">
      <alignment vertical="center"/>
    </xf>
    <xf numFmtId="169" fontId="22" fillId="0" borderId="1" xfId="0" applyNumberFormat="1" applyFont="1" applyFill="1" applyBorder="1" applyAlignment="1">
      <alignment vertical="center"/>
    </xf>
    <xf numFmtId="16" fontId="22" fillId="0" borderId="1" xfId="0" applyNumberFormat="1" applyFont="1" applyFill="1" applyBorder="1" applyAlignment="1">
      <alignment vertical="center"/>
    </xf>
    <xf numFmtId="20" fontId="0" fillId="0" borderId="0" xfId="0" applyAlignment="1"/>
    <xf numFmtId="164" fontId="22" fillId="0" borderId="1" xfId="22" applyFont="1" applyFill="1" applyBorder="1" applyAlignment="1">
      <alignment vertical="top"/>
    </xf>
    <xf numFmtId="20" fontId="22" fillId="2" borderId="1" xfId="0" quotePrefix="1" applyFont="1" applyFill="1" applyBorder="1" applyAlignment="1">
      <alignment vertical="center"/>
    </xf>
    <xf numFmtId="170" fontId="22" fillId="2" borderId="1" xfId="2" applyNumberFormat="1" applyFont="1" applyFill="1" applyBorder="1" applyAlignment="1" applyProtection="1">
      <alignment vertical="center"/>
    </xf>
    <xf numFmtId="169" fontId="22" fillId="2" borderId="1" xfId="0" applyNumberFormat="1" applyFont="1" applyFill="1" applyBorder="1" applyAlignment="1">
      <alignment vertical="center"/>
    </xf>
    <xf numFmtId="20" fontId="22" fillId="2" borderId="1" xfId="0" applyFont="1" applyFill="1" applyBorder="1" applyAlignment="1">
      <alignment vertical="center"/>
    </xf>
    <xf numFmtId="16" fontId="22" fillId="2" borderId="1" xfId="0" applyNumberFormat="1" applyFont="1" applyFill="1" applyBorder="1" applyAlignment="1">
      <alignment vertical="center"/>
    </xf>
    <xf numFmtId="20" fontId="22" fillId="0" borderId="1" xfId="0" applyFont="1" applyFill="1" applyBorder="1" applyAlignment="1"/>
    <xf numFmtId="20" fontId="22" fillId="3" borderId="1" xfId="0" quotePrefix="1" applyFont="1" applyFill="1" applyBorder="1" applyAlignment="1">
      <alignment vertical="center"/>
    </xf>
    <xf numFmtId="170" fontId="22" fillId="3" borderId="1" xfId="2" applyNumberFormat="1" applyFont="1" applyFill="1" applyBorder="1" applyAlignment="1" applyProtection="1">
      <alignment vertical="center"/>
    </xf>
    <xf numFmtId="20" fontId="27" fillId="0" borderId="0" xfId="0" applyFont="1" applyAlignment="1">
      <alignment horizontal="center"/>
    </xf>
    <xf numFmtId="20" fontId="27" fillId="8" borderId="0" xfId="0" applyFont="1" applyFill="1" applyAlignment="1">
      <alignment horizontal="center"/>
    </xf>
    <xf numFmtId="20" fontId="16" fillId="0" borderId="0" xfId="0" applyFont="1"/>
    <xf numFmtId="20" fontId="12" fillId="0" borderId="0" xfId="0" applyFont="1" applyAlignment="1">
      <alignment vertical="center"/>
    </xf>
    <xf numFmtId="20" fontId="15" fillId="7" borderId="1" xfId="0" applyFont="1" applyFill="1" applyBorder="1" applyAlignment="1">
      <alignment horizontal="center"/>
    </xf>
    <xf numFmtId="20" fontId="15" fillId="8" borderId="1" xfId="0" applyFont="1" applyFill="1" applyBorder="1" applyAlignment="1">
      <alignment horizontal="center"/>
    </xf>
    <xf numFmtId="20" fontId="17" fillId="0" borderId="1" xfId="0" applyFont="1" applyBorder="1" applyAlignment="1">
      <alignment horizontal="left" vertical="center"/>
    </xf>
    <xf numFmtId="20" fontId="17" fillId="9" borderId="4" xfId="0" applyFont="1" applyFill="1" applyBorder="1" applyAlignment="1">
      <alignment horizontal="left" vertical="center"/>
    </xf>
    <xf numFmtId="20" fontId="16" fillId="0" borderId="0" xfId="0" applyFont="1" applyAlignment="1">
      <alignment horizontal="left"/>
    </xf>
    <xf numFmtId="20" fontId="0" fillId="0" borderId="0" xfId="0" applyAlignment="1">
      <alignment horizontal="left"/>
    </xf>
    <xf numFmtId="20" fontId="24" fillId="0" borderId="1" xfId="0" applyFont="1" applyBorder="1" applyAlignment="1">
      <alignment horizontal="left" vertical="center"/>
    </xf>
    <xf numFmtId="20" fontId="16" fillId="2" borderId="0" xfId="0" applyFont="1" applyFill="1" applyAlignment="1">
      <alignment horizontal="left"/>
    </xf>
    <xf numFmtId="20" fontId="17" fillId="2" borderId="0" xfId="0" applyFont="1" applyFill="1" applyBorder="1" applyAlignment="1">
      <alignment horizontal="left" vertical="center"/>
    </xf>
    <xf numFmtId="20" fontId="17" fillId="0" borderId="1" xfId="0" quotePrefix="1" applyFont="1" applyBorder="1" applyAlignment="1">
      <alignment horizontal="left" vertical="center"/>
    </xf>
    <xf numFmtId="20" fontId="17" fillId="0" borderId="0" xfId="0" applyFont="1" applyFill="1" applyBorder="1" applyAlignment="1">
      <alignment horizontal="left" vertical="center"/>
    </xf>
    <xf numFmtId="20" fontId="17" fillId="2" borderId="1" xfId="0" applyFont="1" applyFill="1" applyBorder="1" applyAlignment="1">
      <alignment horizontal="left" vertical="center"/>
    </xf>
    <xf numFmtId="20" fontId="17" fillId="9" borderId="4" xfId="0" quotePrefix="1" applyFont="1" applyFill="1" applyBorder="1" applyAlignment="1">
      <alignment horizontal="left" vertical="center"/>
    </xf>
    <xf numFmtId="20" fontId="16" fillId="0" borderId="0" xfId="0" applyFont="1" applyFill="1" applyBorder="1" applyAlignment="1">
      <alignment horizontal="left"/>
    </xf>
    <xf numFmtId="20" fontId="17" fillId="9" borderId="25" xfId="0" quotePrefix="1" applyFont="1" applyFill="1" applyBorder="1" applyAlignment="1">
      <alignment horizontal="left" vertical="center"/>
    </xf>
    <xf numFmtId="20" fontId="16" fillId="10" borderId="0" xfId="0" applyFont="1" applyFill="1" applyAlignment="1">
      <alignment horizontal="left"/>
    </xf>
    <xf numFmtId="16" fontId="16" fillId="0" borderId="0" xfId="0" applyNumberFormat="1" applyFont="1" applyAlignment="1">
      <alignment horizontal="left"/>
    </xf>
    <xf numFmtId="20" fontId="16" fillId="0" borderId="0" xfId="0" applyFont="1" applyFill="1" applyAlignment="1">
      <alignment horizontal="left"/>
    </xf>
    <xf numFmtId="20" fontId="17" fillId="0" borderId="6" xfId="0" quotePrefix="1" applyFont="1" applyBorder="1" applyAlignment="1">
      <alignment horizontal="left" vertical="center"/>
    </xf>
    <xf numFmtId="20" fontId="16" fillId="11" borderId="0" xfId="0" applyFont="1" applyFill="1" applyAlignment="1">
      <alignment horizontal="left"/>
    </xf>
    <xf numFmtId="20" fontId="16" fillId="12" borderId="0" xfId="0" applyFont="1" applyFill="1" applyAlignment="1">
      <alignment horizontal="left"/>
    </xf>
    <xf numFmtId="20" fontId="16" fillId="13" borderId="0" xfId="0" applyFont="1" applyFill="1" applyAlignment="1">
      <alignment horizontal="left"/>
    </xf>
    <xf numFmtId="20" fontId="17" fillId="14" borderId="4" xfId="0" applyFont="1" applyFill="1" applyBorder="1" applyAlignment="1">
      <alignment horizontal="left" vertical="center"/>
    </xf>
    <xf numFmtId="165" fontId="17" fillId="0" borderId="0" xfId="20" applyNumberFormat="1" applyFont="1" applyAlignment="1">
      <alignment horizontal="left" vertical="center"/>
    </xf>
    <xf numFmtId="20" fontId="17" fillId="0" borderId="1" xfId="0" applyFont="1" applyBorder="1" applyAlignment="1">
      <alignment vertical="center"/>
    </xf>
    <xf numFmtId="20" fontId="16" fillId="0" borderId="1" xfId="0" applyFont="1" applyBorder="1"/>
    <xf numFmtId="20" fontId="17" fillId="14" borderId="4" xfId="0" applyFont="1" applyFill="1" applyBorder="1" applyAlignment="1">
      <alignment horizontal="center" vertical="center"/>
    </xf>
    <xf numFmtId="20" fontId="16" fillId="4" borderId="0" xfId="0" applyFont="1" applyFill="1"/>
    <xf numFmtId="20" fontId="15" fillId="15" borderId="1" xfId="0" applyFont="1" applyFill="1" applyBorder="1" applyAlignment="1">
      <alignment horizontal="center"/>
    </xf>
    <xf numFmtId="20" fontId="17" fillId="16" borderId="4" xfId="0" applyFont="1" applyFill="1" applyBorder="1" applyAlignment="1">
      <alignment horizontal="center" vertical="center"/>
    </xf>
    <xf numFmtId="20" fontId="17" fillId="17" borderId="4" xfId="0" applyFont="1" applyFill="1" applyBorder="1" applyAlignment="1">
      <alignment horizontal="center" vertical="center"/>
    </xf>
    <xf numFmtId="20" fontId="17" fillId="18" borderId="1" xfId="0" applyFont="1" applyFill="1" applyBorder="1" applyAlignment="1">
      <alignment vertical="center"/>
    </xf>
    <xf numFmtId="20" fontId="17" fillId="4" borderId="0" xfId="0" applyFont="1" applyFill="1" applyBorder="1" applyAlignment="1">
      <alignment vertical="center"/>
    </xf>
    <xf numFmtId="20" fontId="17" fillId="0" borderId="1" xfId="0" quotePrefix="1" applyFont="1" applyBorder="1" applyAlignment="1">
      <alignment horizontal="center" vertical="center"/>
    </xf>
    <xf numFmtId="20" fontId="17" fillId="14" borderId="1" xfId="0" applyFont="1" applyFill="1" applyBorder="1" applyAlignment="1">
      <alignment horizontal="center" vertical="center"/>
    </xf>
    <xf numFmtId="20" fontId="17" fillId="2" borderId="1" xfId="0" applyFont="1" applyFill="1" applyBorder="1" applyAlignment="1">
      <alignment vertical="center"/>
    </xf>
    <xf numFmtId="20" fontId="15" fillId="3" borderId="0" xfId="0" applyFont="1" applyFill="1" applyAlignment="1">
      <alignment horizontal="center"/>
    </xf>
    <xf numFmtId="165" fontId="15" fillId="7" borderId="16" xfId="21" applyFont="1" applyFill="1" applyBorder="1" applyAlignment="1">
      <alignment horizontal="center" vertical="center"/>
    </xf>
    <xf numFmtId="20" fontId="17" fillId="0" borderId="6" xfId="0" applyFont="1" applyBorder="1" applyAlignment="1">
      <alignment vertical="center"/>
    </xf>
    <xf numFmtId="20" fontId="17" fillId="18" borderId="1" xfId="0" applyFont="1" applyFill="1" applyBorder="1" applyAlignment="1">
      <alignment horizontal="left" vertical="center"/>
    </xf>
    <xf numFmtId="20" fontId="16" fillId="0" borderId="1" xfId="0" applyFont="1" applyBorder="1" applyAlignment="1">
      <alignment horizontal="center"/>
    </xf>
    <xf numFmtId="20" fontId="17" fillId="0" borderId="1" xfId="0" applyFont="1" applyFill="1" applyBorder="1" applyAlignment="1">
      <alignment vertical="center"/>
    </xf>
    <xf numFmtId="20" fontId="17" fillId="0" borderId="0" xfId="0" applyFont="1" applyBorder="1" applyAlignment="1">
      <alignment vertical="center"/>
    </xf>
    <xf numFmtId="20" fontId="15" fillId="7" borderId="1" xfId="0" applyFont="1" applyFill="1" applyBorder="1" applyAlignment="1">
      <alignment horizontal="center" wrapText="1"/>
    </xf>
    <xf numFmtId="165" fontId="15" fillId="19" borderId="26" xfId="21" applyFont="1" applyFill="1" applyBorder="1" applyAlignment="1">
      <alignment vertical="center"/>
    </xf>
    <xf numFmtId="20" fontId="17" fillId="9" borderId="1" xfId="0" applyFont="1" applyFill="1" applyBorder="1" applyAlignment="1">
      <alignment horizontal="center" vertical="center"/>
    </xf>
    <xf numFmtId="165" fontId="15" fillId="3" borderId="26" xfId="21" applyFont="1" applyFill="1" applyBorder="1" applyAlignment="1">
      <alignment vertical="center"/>
    </xf>
    <xf numFmtId="20" fontId="15" fillId="0" borderId="1" xfId="0" applyFont="1" applyBorder="1"/>
    <xf numFmtId="20" fontId="17" fillId="14" borderId="1" xfId="0" quotePrefix="1" applyFont="1" applyFill="1" applyBorder="1" applyAlignment="1">
      <alignment horizontal="center" vertical="center"/>
    </xf>
    <xf numFmtId="164" fontId="17" fillId="0" borderId="18" xfId="3" quotePrefix="1" applyNumberFormat="1" applyFont="1" applyBorder="1" applyAlignment="1">
      <alignment horizontal="left" vertical="top"/>
    </xf>
    <xf numFmtId="20" fontId="17" fillId="0" borderId="1" xfId="0" applyFont="1" applyBorder="1" applyAlignment="1">
      <alignment horizontal="center" vertical="center"/>
    </xf>
    <xf numFmtId="20" fontId="15" fillId="3" borderId="1" xfId="0" applyFont="1" applyFill="1" applyBorder="1" applyAlignment="1">
      <alignment horizontal="center"/>
    </xf>
    <xf numFmtId="20" fontId="24" fillId="0" borderId="1" xfId="0" quotePrefix="1" applyFont="1" applyBorder="1" applyAlignment="1">
      <alignment horizontal="left" vertical="center"/>
    </xf>
    <xf numFmtId="0" fontId="17" fillId="9" borderId="1" xfId="0" applyNumberFormat="1" applyFont="1" applyFill="1" applyBorder="1" applyAlignment="1">
      <alignment horizontal="center" vertical="center"/>
    </xf>
    <xf numFmtId="0" fontId="17" fillId="0" borderId="1" xfId="0" applyNumberFormat="1" applyFont="1" applyBorder="1" applyAlignment="1">
      <alignment vertical="center"/>
    </xf>
    <xf numFmtId="164" fontId="17" fillId="2" borderId="18" xfId="3" applyNumberFormat="1" applyFont="1" applyFill="1" applyBorder="1" applyAlignment="1">
      <alignment horizontal="justify" vertical="top"/>
    </xf>
    <xf numFmtId="0" fontId="17" fillId="0" borderId="1" xfId="0" applyNumberFormat="1" applyFont="1" applyBorder="1" applyAlignment="1">
      <alignment horizontal="center" vertical="center"/>
    </xf>
    <xf numFmtId="20" fontId="12" fillId="0" borderId="1" xfId="0" quotePrefix="1" applyFont="1" applyBorder="1" applyAlignment="1">
      <alignment horizontal="left" vertical="center"/>
    </xf>
    <xf numFmtId="1" fontId="16" fillId="0" borderId="0" xfId="0" applyNumberFormat="1" applyFont="1"/>
    <xf numFmtId="1" fontId="26" fillId="0" borderId="1" xfId="0" applyNumberFormat="1" applyFont="1" applyBorder="1" applyAlignment="1">
      <alignment horizontal="left"/>
    </xf>
    <xf numFmtId="1" fontId="16" fillId="0" borderId="1" xfId="0" applyNumberFormat="1" applyFont="1" applyBorder="1" applyAlignment="1">
      <alignment horizontal="center"/>
    </xf>
    <xf numFmtId="1" fontId="26" fillId="0" borderId="1" xfId="0" applyNumberFormat="1" applyFont="1" applyBorder="1" applyAlignment="1">
      <alignment horizontal="center"/>
    </xf>
    <xf numFmtId="1" fontId="17" fillId="0" borderId="1" xfId="0" applyNumberFormat="1" applyFont="1" applyBorder="1" applyAlignment="1">
      <alignment vertical="center"/>
    </xf>
    <xf numFmtId="1" fontId="29" fillId="0" borderId="1" xfId="0" applyNumberFormat="1" applyFont="1" applyBorder="1" applyAlignment="1">
      <alignment horizontal="center"/>
    </xf>
    <xf numFmtId="1" fontId="16" fillId="0" borderId="1" xfId="0" applyNumberFormat="1" applyFont="1" applyBorder="1"/>
    <xf numFmtId="1" fontId="28" fillId="0" borderId="1" xfId="0" applyNumberFormat="1" applyFont="1" applyBorder="1" applyAlignment="1">
      <alignment horizontal="center"/>
    </xf>
    <xf numFmtId="1" fontId="28" fillId="0" borderId="17" xfId="0" applyNumberFormat="1" applyFont="1" applyFill="1" applyBorder="1" applyAlignment="1">
      <alignment horizontal="center"/>
    </xf>
    <xf numFmtId="0" fontId="22" fillId="0" borderId="18" xfId="22" applyNumberFormat="1" applyFont="1" applyBorder="1" applyAlignment="1">
      <alignment horizontal="left" vertical="top" wrapText="1"/>
    </xf>
    <xf numFmtId="20" fontId="22" fillId="0" borderId="1" xfId="0" applyFont="1" applyBorder="1" applyAlignment="1">
      <alignment horizontal="left" vertical="center"/>
    </xf>
    <xf numFmtId="0" fontId="22" fillId="0" borderId="2" xfId="22" applyNumberFormat="1" applyFont="1" applyBorder="1" applyAlignment="1">
      <alignment horizontal="left" vertical="top" wrapText="1"/>
    </xf>
    <xf numFmtId="164" fontId="21" fillId="0" borderId="1" xfId="22" applyFont="1" applyBorder="1" applyAlignment="1">
      <alignment horizontal="left"/>
    </xf>
    <xf numFmtId="164" fontId="32" fillId="0" borderId="30" xfId="22" applyFont="1" applyBorder="1" applyAlignment="1" applyProtection="1">
      <alignment horizontal="left"/>
    </xf>
    <xf numFmtId="164" fontId="22" fillId="0" borderId="18" xfId="22" quotePrefix="1" applyFont="1" applyBorder="1" applyAlignment="1">
      <alignment horizontal="left" vertical="top"/>
    </xf>
    <xf numFmtId="164" fontId="22" fillId="0" borderId="1" xfId="22" applyFont="1" applyBorder="1" applyAlignment="1">
      <alignment horizontal="left" vertical="center"/>
    </xf>
    <xf numFmtId="0" fontId="22" fillId="0" borderId="0" xfId="22" applyNumberFormat="1" applyFont="1" applyBorder="1" applyAlignment="1">
      <alignment horizontal="left" vertical="top" wrapText="1"/>
    </xf>
    <xf numFmtId="164" fontId="32" fillId="0" borderId="0" xfId="22" applyFont="1" applyBorder="1" applyAlignment="1" applyProtection="1">
      <alignment horizontal="left"/>
    </xf>
    <xf numFmtId="20" fontId="17" fillId="0" borderId="0" xfId="0" quotePrefix="1" applyFont="1" applyBorder="1" applyAlignment="1">
      <alignment horizontal="left" vertical="center"/>
    </xf>
    <xf numFmtId="164" fontId="22" fillId="0" borderId="0" xfId="22" quotePrefix="1" applyFont="1" applyBorder="1" applyAlignment="1">
      <alignment horizontal="left" vertical="top"/>
    </xf>
    <xf numFmtId="164" fontId="22" fillId="0" borderId="0" xfId="22" applyFont="1" applyBorder="1" applyAlignment="1">
      <alignment horizontal="left" vertical="center"/>
    </xf>
    <xf numFmtId="164" fontId="34" fillId="2" borderId="0" xfId="3" applyNumberFormat="1" applyFont="1" applyFill="1" applyBorder="1" applyAlignment="1">
      <alignment horizontal="center" vertical="center"/>
    </xf>
    <xf numFmtId="20" fontId="18" fillId="2" borderId="1" xfId="0" applyFont="1" applyFill="1" applyBorder="1" applyAlignment="1">
      <alignment horizontal="left" vertical="center"/>
    </xf>
    <xf numFmtId="164" fontId="34" fillId="2" borderId="0" xfId="3" applyNumberFormat="1" applyFont="1" applyFill="1" applyAlignment="1">
      <alignment horizontal="center" vertical="center"/>
    </xf>
    <xf numFmtId="169" fontId="34" fillId="2" borderId="3" xfId="9" applyNumberFormat="1" applyFont="1" applyFill="1" applyBorder="1" applyAlignment="1" applyProtection="1">
      <alignment horizontal="center" vertical="center"/>
    </xf>
    <xf numFmtId="164" fontId="34" fillId="2" borderId="0" xfId="3" applyNumberFormat="1" applyFont="1" applyFill="1" applyBorder="1" applyAlignment="1">
      <alignment horizontal="center" vertical="center" wrapText="1"/>
    </xf>
    <xf numFmtId="0" fontId="34" fillId="2" borderId="3" xfId="0" quotePrefix="1" applyNumberFormat="1" applyFont="1" applyFill="1" applyBorder="1" applyAlignment="1">
      <alignment horizontal="center" vertical="center" wrapText="1"/>
    </xf>
    <xf numFmtId="169" fontId="34" fillId="2" borderId="1" xfId="9" applyNumberFormat="1" applyFont="1" applyFill="1" applyBorder="1" applyAlignment="1" applyProtection="1">
      <alignment horizontal="center" vertical="center"/>
    </xf>
    <xf numFmtId="2" fontId="34" fillId="2" borderId="3" xfId="3" applyNumberFormat="1" applyFont="1" applyFill="1" applyBorder="1" applyAlignment="1">
      <alignment horizontal="center" vertical="center"/>
    </xf>
    <xf numFmtId="164" fontId="34" fillId="0" borderId="0" xfId="3" applyNumberFormat="1" applyFont="1" applyBorder="1" applyAlignment="1">
      <alignment horizontal="center" vertical="center"/>
    </xf>
    <xf numFmtId="164" fontId="34" fillId="2" borderId="3" xfId="3" applyNumberFormat="1" applyFont="1" applyFill="1" applyBorder="1" applyAlignment="1" applyProtection="1">
      <alignment horizontal="center" vertical="center"/>
    </xf>
    <xf numFmtId="169" fontId="34" fillId="2" borderId="3" xfId="3" applyNumberFormat="1" applyFont="1" applyFill="1" applyBorder="1" applyAlignment="1">
      <alignment horizontal="center" vertical="center"/>
    </xf>
    <xf numFmtId="169" fontId="34" fillId="2" borderId="3" xfId="3" applyNumberFormat="1" applyFont="1" applyFill="1" applyBorder="1" applyAlignment="1">
      <alignment horizontal="center" vertical="center" wrapText="1"/>
    </xf>
    <xf numFmtId="0" fontId="22" fillId="0" borderId="0" xfId="7" applyFont="1" applyFill="1" applyBorder="1" applyAlignment="1">
      <alignment horizontal="left" vertical="top" wrapText="1"/>
    </xf>
    <xf numFmtId="164" fontId="32" fillId="0" borderId="4" xfId="22" applyFont="1" applyBorder="1" applyAlignment="1" applyProtection="1">
      <alignment horizontal="left"/>
    </xf>
    <xf numFmtId="164" fontId="32" fillId="0" borderId="5" xfId="22" applyFont="1" applyBorder="1" applyAlignment="1" applyProtection="1">
      <alignment horizontal="left"/>
    </xf>
    <xf numFmtId="20" fontId="39" fillId="0" borderId="0" xfId="0" applyFont="1" applyAlignment="1">
      <alignment horizontal="left"/>
    </xf>
    <xf numFmtId="0" fontId="38" fillId="2" borderId="1" xfId="22" applyNumberFormat="1" applyFont="1" applyFill="1" applyBorder="1" applyAlignment="1">
      <alignment horizontal="left" vertical="top" wrapText="1"/>
    </xf>
    <xf numFmtId="164" fontId="40" fillId="0" borderId="1" xfId="3" applyNumberFormat="1" applyFont="1" applyBorder="1" applyAlignment="1">
      <alignment horizontal="left" vertical="center" wrapText="1"/>
    </xf>
    <xf numFmtId="164" fontId="33" fillId="0" borderId="23" xfId="22" applyFont="1" applyBorder="1" applyAlignment="1" applyProtection="1">
      <alignment horizontal="left"/>
    </xf>
    <xf numFmtId="164" fontId="33" fillId="0" borderId="0" xfId="22" applyFont="1" applyBorder="1" applyAlignment="1" applyProtection="1">
      <alignment horizontal="left"/>
    </xf>
    <xf numFmtId="0" fontId="37" fillId="2" borderId="1" xfId="7" applyFont="1" applyFill="1" applyBorder="1" applyAlignment="1">
      <alignment horizontal="left" vertical="top" wrapText="1"/>
    </xf>
    <xf numFmtId="20" fontId="38" fillId="2" borderId="1" xfId="0" applyFont="1" applyFill="1" applyBorder="1" applyAlignment="1">
      <alignment horizontal="left"/>
    </xf>
    <xf numFmtId="164" fontId="40" fillId="2" borderId="1" xfId="3" applyNumberFormat="1" applyFont="1" applyFill="1" applyBorder="1" applyAlignment="1">
      <alignment horizontal="left" vertical="center" wrapText="1"/>
    </xf>
    <xf numFmtId="164" fontId="32" fillId="0" borderId="27" xfId="22" applyFont="1" applyBorder="1" applyAlignment="1" applyProtection="1">
      <alignment horizontal="left"/>
    </xf>
    <xf numFmtId="0" fontId="22" fillId="0" borderId="18" xfId="7" applyFont="1" applyFill="1" applyBorder="1" applyAlignment="1">
      <alignment horizontal="left" vertical="top" wrapText="1"/>
    </xf>
    <xf numFmtId="164" fontId="32" fillId="0" borderId="19" xfId="22" applyFont="1" applyBorder="1" applyAlignment="1" applyProtection="1">
      <alignment horizontal="left"/>
    </xf>
    <xf numFmtId="0" fontId="37" fillId="2" borderId="1" xfId="7" applyFont="1" applyFill="1" applyBorder="1" applyAlignment="1">
      <alignment horizontal="left" vertical="center" wrapText="1"/>
    </xf>
    <xf numFmtId="0" fontId="38" fillId="2" borderId="1" xfId="22" applyNumberFormat="1" applyFont="1" applyFill="1" applyBorder="1" applyAlignment="1">
      <alignment horizontal="left" vertical="center" wrapText="1"/>
    </xf>
    <xf numFmtId="20" fontId="38" fillId="2" borderId="1" xfId="0" applyFont="1" applyFill="1" applyBorder="1" applyAlignment="1">
      <alignment horizontal="left" vertical="center"/>
    </xf>
    <xf numFmtId="1" fontId="22" fillId="0" borderId="27" xfId="22" applyNumberFormat="1" applyFont="1" applyBorder="1" applyAlignment="1">
      <alignment horizontal="left"/>
    </xf>
    <xf numFmtId="165" fontId="40" fillId="2" borderId="1" xfId="26" applyNumberFormat="1" applyFont="1" applyFill="1" applyBorder="1" applyAlignment="1">
      <alignment horizontal="left" vertical="center" wrapText="1"/>
    </xf>
    <xf numFmtId="164" fontId="40" fillId="0" borderId="3" xfId="3" applyNumberFormat="1" applyFont="1" applyBorder="1" applyAlignment="1">
      <alignment horizontal="left" vertical="center" wrapText="1"/>
    </xf>
    <xf numFmtId="0" fontId="37" fillId="2" borderId="1" xfId="7" applyFont="1" applyFill="1" applyBorder="1" applyAlignment="1">
      <alignment horizontal="left" wrapText="1"/>
    </xf>
    <xf numFmtId="0" fontId="38" fillId="2" borderId="1" xfId="22" applyNumberFormat="1" applyFont="1" applyFill="1" applyBorder="1" applyAlignment="1">
      <alignment horizontal="left" wrapText="1"/>
    </xf>
    <xf numFmtId="176" fontId="40" fillId="2" borderId="1" xfId="26" applyNumberFormat="1" applyFont="1" applyFill="1" applyBorder="1" applyAlignment="1">
      <alignment horizontal="left" vertical="center" wrapText="1"/>
    </xf>
    <xf numFmtId="0" fontId="41" fillId="2" borderId="1" xfId="7" applyFont="1" applyFill="1" applyBorder="1" applyAlignment="1">
      <alignment horizontal="center" vertical="center" wrapText="1"/>
    </xf>
    <xf numFmtId="20" fontId="18" fillId="2" borderId="1" xfId="0" quotePrefix="1" applyFont="1" applyFill="1" applyBorder="1" applyAlignment="1">
      <alignment horizontal="left" vertical="center"/>
    </xf>
    <xf numFmtId="0" fontId="37" fillId="23" borderId="1" xfId="7" applyFont="1" applyFill="1" applyBorder="1" applyAlignment="1">
      <alignment horizontal="left" vertical="top" wrapText="1"/>
    </xf>
    <xf numFmtId="0" fontId="38" fillId="23" borderId="1" xfId="22" applyNumberFormat="1" applyFont="1" applyFill="1" applyBorder="1" applyAlignment="1">
      <alignment horizontal="left" vertical="top" wrapText="1"/>
    </xf>
    <xf numFmtId="164" fontId="40" fillId="3" borderId="1" xfId="3" applyNumberFormat="1" applyFont="1" applyFill="1" applyBorder="1" applyAlignment="1">
      <alignment horizontal="left" vertical="center" wrapText="1"/>
    </xf>
    <xf numFmtId="164" fontId="42" fillId="2" borderId="1" xfId="3" applyNumberFormat="1" applyFont="1" applyFill="1" applyBorder="1" applyAlignment="1">
      <alignment horizontal="left" vertical="center" wrapText="1"/>
    </xf>
    <xf numFmtId="20" fontId="18" fillId="2" borderId="1" xfId="0" applyFont="1" applyFill="1" applyBorder="1" applyAlignment="1">
      <alignment vertical="center"/>
    </xf>
    <xf numFmtId="164" fontId="40" fillId="2" borderId="1" xfId="0" applyNumberFormat="1" applyFont="1" applyFill="1" applyBorder="1" applyAlignment="1">
      <alignment horizontal="left" vertical="center" wrapText="1"/>
    </xf>
    <xf numFmtId="164" fontId="40" fillId="0" borderId="3" xfId="0" applyNumberFormat="1" applyFont="1" applyBorder="1" applyAlignment="1">
      <alignment horizontal="left" vertical="center" wrapText="1"/>
    </xf>
    <xf numFmtId="0" fontId="22" fillId="0" borderId="19" xfId="22" applyNumberFormat="1" applyFont="1" applyBorder="1" applyAlignment="1">
      <alignment horizontal="left" vertical="top" wrapText="1"/>
    </xf>
    <xf numFmtId="164" fontId="40" fillId="0" borderId="1" xfId="0" applyNumberFormat="1" applyFont="1" applyBorder="1" applyAlignment="1">
      <alignment horizontal="left" vertical="center" wrapText="1"/>
    </xf>
    <xf numFmtId="164" fontId="40" fillId="0" borderId="6" xfId="0" applyNumberFormat="1" applyFont="1" applyBorder="1" applyAlignment="1">
      <alignment horizontal="left" vertical="center" wrapText="1"/>
    </xf>
    <xf numFmtId="164" fontId="40" fillId="0" borderId="14" xfId="0" applyNumberFormat="1" applyFont="1" applyBorder="1" applyAlignment="1">
      <alignment horizontal="left" vertical="center" wrapText="1"/>
    </xf>
    <xf numFmtId="0" fontId="43" fillId="2" borderId="1" xfId="7" applyFont="1" applyFill="1" applyBorder="1" applyAlignment="1">
      <alignment horizontal="center" vertical="center" wrapText="1"/>
    </xf>
    <xf numFmtId="0" fontId="37" fillId="5" borderId="1" xfId="7" applyFont="1" applyFill="1" applyBorder="1" applyAlignment="1">
      <alignment horizontal="left" vertical="top" wrapText="1"/>
    </xf>
    <xf numFmtId="164" fontId="38" fillId="24" borderId="1" xfId="22" applyFont="1" applyFill="1" applyBorder="1" applyAlignment="1">
      <alignment horizontal="left" vertical="top"/>
    </xf>
    <xf numFmtId="0" fontId="38" fillId="5" borderId="1" xfId="22" applyNumberFormat="1" applyFont="1" applyFill="1" applyBorder="1" applyAlignment="1">
      <alignment horizontal="left" vertical="top" wrapText="1"/>
    </xf>
    <xf numFmtId="164" fontId="40" fillId="0" borderId="31" xfId="0" applyNumberFormat="1" applyFont="1" applyBorder="1" applyAlignment="1">
      <alignment horizontal="left" vertical="center" wrapText="1"/>
    </xf>
    <xf numFmtId="1" fontId="37" fillId="2" borderId="1" xfId="22" applyNumberFormat="1" applyFont="1" applyFill="1" applyBorder="1" applyAlignment="1">
      <alignment horizontal="left"/>
    </xf>
    <xf numFmtId="164" fontId="44" fillId="2" borderId="1" xfId="22" applyFont="1" applyFill="1" applyBorder="1" applyAlignment="1">
      <alignment horizontal="left"/>
    </xf>
    <xf numFmtId="164" fontId="45" fillId="2" borderId="1" xfId="22" applyFont="1" applyFill="1" applyBorder="1" applyAlignment="1" applyProtection="1">
      <alignment horizontal="left"/>
    </xf>
    <xf numFmtId="0" fontId="23" fillId="0" borderId="18" xfId="22" applyNumberFormat="1" applyFont="1" applyBorder="1" applyAlignment="1">
      <alignment horizontal="left" vertical="top" wrapText="1"/>
    </xf>
    <xf numFmtId="2" fontId="40" fillId="0" borderId="3" xfId="0" applyNumberFormat="1" applyFont="1" applyBorder="1" applyAlignment="1">
      <alignment horizontal="left" vertical="center" wrapText="1"/>
    </xf>
    <xf numFmtId="164" fontId="38" fillId="2" borderId="1" xfId="22" applyFont="1" applyFill="1" applyBorder="1" applyAlignment="1">
      <alignment horizontal="left" vertical="top"/>
    </xf>
    <xf numFmtId="164" fontId="38" fillId="2" borderId="1" xfId="26" applyNumberFormat="1" applyFont="1" applyFill="1" applyBorder="1" applyAlignment="1">
      <alignment horizontal="left" vertical="center" wrapText="1"/>
    </xf>
    <xf numFmtId="2" fontId="40" fillId="0" borderId="1" xfId="0" applyNumberFormat="1" applyFont="1" applyBorder="1" applyAlignment="1">
      <alignment horizontal="left" vertical="center" wrapText="1"/>
    </xf>
    <xf numFmtId="0" fontId="22" fillId="20" borderId="18" xfId="7" applyFont="1" applyFill="1" applyBorder="1" applyAlignment="1">
      <alignment horizontal="left" vertical="top" wrapText="1"/>
    </xf>
    <xf numFmtId="164" fontId="22" fillId="21" borderId="18" xfId="22" applyFont="1" applyFill="1" applyBorder="1" applyAlignment="1">
      <alignment horizontal="left" vertical="top"/>
    </xf>
    <xf numFmtId="0" fontId="38" fillId="2" borderId="1" xfId="0" applyNumberFormat="1" applyFont="1" applyFill="1" applyBorder="1" applyAlignment="1">
      <alignment horizontal="left" vertical="top" wrapText="1"/>
    </xf>
    <xf numFmtId="164" fontId="38" fillId="2" borderId="1" xfId="26" applyNumberFormat="1" applyFont="1" applyFill="1" applyBorder="1" applyAlignment="1">
      <alignment horizontal="left" vertical="top" wrapText="1"/>
    </xf>
    <xf numFmtId="0" fontId="25" fillId="0" borderId="1" xfId="27" applyFont="1" applyFill="1" applyBorder="1" applyAlignment="1">
      <alignment horizontal="left" wrapText="1"/>
    </xf>
    <xf numFmtId="0" fontId="25" fillId="22" borderId="1" xfId="27" applyFont="1" applyFill="1" applyBorder="1" applyAlignment="1">
      <alignment horizontal="left" wrapText="1"/>
    </xf>
    <xf numFmtId="0" fontId="25" fillId="0" borderId="18" xfId="7" applyFont="1" applyFill="1" applyBorder="1" applyAlignment="1">
      <alignment horizontal="left" vertical="top" wrapText="1"/>
    </xf>
    <xf numFmtId="164" fontId="38" fillId="2" borderId="1" xfId="0" applyNumberFormat="1" applyFont="1" applyFill="1" applyBorder="1" applyAlignment="1">
      <alignment horizontal="left" vertical="center" wrapText="1"/>
    </xf>
    <xf numFmtId="20" fontId="37" fillId="2" borderId="1" xfId="0" applyFont="1" applyFill="1" applyBorder="1" applyAlignment="1">
      <alignment horizontal="left"/>
    </xf>
    <xf numFmtId="20" fontId="18" fillId="0" borderId="1" xfId="0" applyFont="1" applyBorder="1" applyAlignment="1">
      <alignment vertical="center"/>
    </xf>
    <xf numFmtId="20" fontId="37" fillId="0" borderId="1" xfId="0" applyFont="1" applyBorder="1" applyAlignment="1">
      <alignment horizontal="left" vertical="center"/>
    </xf>
    <xf numFmtId="164" fontId="37" fillId="0" borderId="1" xfId="0" applyNumberFormat="1" applyFont="1" applyBorder="1" applyAlignment="1">
      <alignment horizontal="left" vertical="center"/>
    </xf>
    <xf numFmtId="0" fontId="37" fillId="0" borderId="1" xfId="0" applyNumberFormat="1" applyFont="1" applyBorder="1" applyAlignment="1">
      <alignment horizontal="left" vertical="center" wrapText="1"/>
    </xf>
    <xf numFmtId="20" fontId="20" fillId="0" borderId="0" xfId="0" applyFont="1" applyBorder="1" applyAlignment="1">
      <alignment horizontal="left" vertical="center"/>
    </xf>
    <xf numFmtId="0" fontId="37" fillId="2" borderId="1" xfId="0" applyNumberFormat="1" applyFont="1" applyFill="1" applyBorder="1" applyAlignment="1">
      <alignment horizontal="left" vertical="center" wrapText="1"/>
    </xf>
    <xf numFmtId="164" fontId="37" fillId="0" borderId="1" xfId="26" applyNumberFormat="1" applyFont="1" applyBorder="1" applyAlignment="1">
      <alignment horizontal="left" vertical="center" wrapText="1"/>
    </xf>
    <xf numFmtId="20" fontId="42" fillId="2" borderId="1" xfId="0" applyFont="1" applyFill="1" applyBorder="1" applyAlignment="1">
      <alignment horizontal="left" vertical="center"/>
    </xf>
    <xf numFmtId="2" fontId="37" fillId="0" borderId="1" xfId="26" applyNumberFormat="1" applyFont="1" applyBorder="1" applyAlignment="1">
      <alignment horizontal="left" vertical="center" wrapText="1"/>
    </xf>
    <xf numFmtId="1" fontId="22" fillId="0" borderId="1" xfId="22" applyNumberFormat="1" applyFont="1" applyBorder="1" applyAlignment="1">
      <alignment horizontal="left"/>
    </xf>
    <xf numFmtId="164" fontId="21" fillId="0" borderId="27" xfId="22" applyFont="1" applyBorder="1" applyAlignment="1">
      <alignment horizontal="left"/>
    </xf>
    <xf numFmtId="164" fontId="32" fillId="0" borderId="25" xfId="22" applyFont="1" applyBorder="1" applyAlignment="1" applyProtection="1">
      <alignment horizontal="left"/>
    </xf>
    <xf numFmtId="0" fontId="22" fillId="20" borderId="23" xfId="7" applyFont="1" applyFill="1" applyBorder="1" applyAlignment="1">
      <alignment horizontal="left" vertical="top" wrapText="1"/>
    </xf>
    <xf numFmtId="164" fontId="37" fillId="0" borderId="1" xfId="3" applyNumberFormat="1" applyFont="1" applyBorder="1" applyAlignment="1">
      <alignment horizontal="left" vertical="center" wrapText="1"/>
    </xf>
    <xf numFmtId="164" fontId="37" fillId="0" borderId="1" xfId="0" applyNumberFormat="1" applyFont="1" applyBorder="1" applyAlignment="1">
      <alignment horizontal="left" vertical="center" wrapText="1"/>
    </xf>
    <xf numFmtId="0" fontId="44" fillId="0" borderId="1" xfId="0" applyNumberFormat="1" applyFont="1" applyBorder="1" applyAlignment="1">
      <alignment horizontal="left" vertical="center" wrapText="1"/>
    </xf>
    <xf numFmtId="164" fontId="22" fillId="0" borderId="18" xfId="22" applyFont="1" applyBorder="1" applyAlignment="1">
      <alignment horizontal="left" vertical="top"/>
    </xf>
    <xf numFmtId="0" fontId="23" fillId="0" borderId="18" xfId="7" applyFont="1" applyFill="1" applyBorder="1" applyAlignment="1">
      <alignment horizontal="left" vertical="top" wrapText="1"/>
    </xf>
    <xf numFmtId="164" fontId="32" fillId="0" borderId="1" xfId="22" applyFont="1" applyBorder="1" applyAlignment="1" applyProtection="1">
      <alignment horizontal="left"/>
    </xf>
    <xf numFmtId="0" fontId="22" fillId="0" borderId="1" xfId="7" applyFont="1" applyFill="1" applyBorder="1" applyAlignment="1">
      <alignment horizontal="left" vertical="top" wrapText="1"/>
    </xf>
    <xf numFmtId="164" fontId="22" fillId="21" borderId="28" xfId="22" applyFont="1" applyFill="1" applyBorder="1" applyAlignment="1">
      <alignment horizontal="left" vertical="top"/>
    </xf>
    <xf numFmtId="164" fontId="33" fillId="0" borderId="25" xfId="22" applyFont="1" applyBorder="1" applyAlignment="1" applyProtection="1">
      <alignment horizontal="left"/>
    </xf>
    <xf numFmtId="164" fontId="32" fillId="0" borderId="2" xfId="22" applyFont="1" applyBorder="1" applyAlignment="1" applyProtection="1">
      <alignment horizontal="left"/>
    </xf>
    <xf numFmtId="1" fontId="22" fillId="4" borderId="21" xfId="22" applyNumberFormat="1" applyFont="1" applyFill="1" applyBorder="1" applyAlignment="1">
      <alignment horizontal="left"/>
    </xf>
    <xf numFmtId="1" fontId="22" fillId="0" borderId="0" xfId="22" applyNumberFormat="1" applyFont="1" applyFill="1" applyBorder="1" applyAlignment="1">
      <alignment horizontal="left"/>
    </xf>
    <xf numFmtId="164" fontId="21" fillId="0" borderId="29" xfId="22" applyFont="1" applyBorder="1" applyAlignment="1">
      <alignment horizontal="left" vertical="center"/>
    </xf>
    <xf numFmtId="164" fontId="21" fillId="0" borderId="29" xfId="22" applyFont="1" applyBorder="1" applyAlignment="1">
      <alignment horizontal="left"/>
    </xf>
    <xf numFmtId="164" fontId="32" fillId="0" borderId="29" xfId="22" applyFont="1" applyBorder="1" applyAlignment="1" applyProtection="1">
      <alignment horizontal="left"/>
    </xf>
    <xf numFmtId="1" fontId="22" fillId="0" borderId="3" xfId="22" applyNumberFormat="1" applyFont="1" applyBorder="1" applyAlignment="1">
      <alignment horizontal="left"/>
    </xf>
    <xf numFmtId="0" fontId="22" fillId="0" borderId="2" xfId="7" applyFont="1" applyFill="1" applyBorder="1" applyAlignment="1">
      <alignment horizontal="left" vertical="top" wrapText="1"/>
    </xf>
    <xf numFmtId="164" fontId="22" fillId="0" borderId="0" xfId="22" applyFont="1" applyBorder="1" applyAlignment="1">
      <alignment horizontal="left" vertical="top"/>
    </xf>
    <xf numFmtId="1" fontId="22" fillId="0" borderId="0" xfId="22" applyNumberFormat="1" applyFont="1" applyBorder="1" applyAlignment="1">
      <alignment horizontal="left"/>
    </xf>
    <xf numFmtId="0" fontId="47" fillId="2" borderId="1" xfId="7" applyFont="1" applyFill="1" applyBorder="1" applyAlignment="1">
      <alignment horizontal="center" vertical="center" wrapText="1"/>
    </xf>
    <xf numFmtId="0" fontId="22" fillId="0" borderId="29" xfId="7" applyFont="1" applyFill="1" applyBorder="1" applyAlignment="1">
      <alignment horizontal="left" vertical="top" wrapText="1"/>
    </xf>
    <xf numFmtId="164" fontId="22" fillId="0" borderId="29" xfId="22" applyFont="1" applyBorder="1" applyAlignment="1">
      <alignment horizontal="left" vertical="top"/>
    </xf>
    <xf numFmtId="173" fontId="40" fillId="0" borderId="6" xfId="0" applyNumberFormat="1" applyFont="1" applyBorder="1" applyAlignment="1">
      <alignment vertical="center" wrapText="1"/>
    </xf>
    <xf numFmtId="164" fontId="21" fillId="0" borderId="18" xfId="22" applyFont="1" applyBorder="1" applyAlignment="1">
      <alignment horizontal="left"/>
    </xf>
    <xf numFmtId="167" fontId="22" fillId="0" borderId="5" xfId="21" applyNumberFormat="1" applyFont="1" applyBorder="1" applyAlignment="1">
      <alignment horizontal="left" vertical="center"/>
    </xf>
    <xf numFmtId="1" fontId="40" fillId="0" borderId="1" xfId="0" applyNumberFormat="1" applyFont="1" applyBorder="1" applyAlignment="1">
      <alignment vertical="center" wrapText="1"/>
    </xf>
    <xf numFmtId="20" fontId="18" fillId="0" borderId="0" xfId="0" applyFont="1" applyBorder="1" applyAlignment="1">
      <alignment horizontal="left" vertical="center"/>
    </xf>
    <xf numFmtId="165" fontId="21" fillId="0" borderId="0" xfId="25" applyNumberFormat="1" applyFont="1" applyBorder="1" applyAlignment="1">
      <alignment horizontal="left" vertical="center"/>
    </xf>
    <xf numFmtId="20" fontId="48" fillId="2" borderId="1" xfId="0" applyFont="1" applyFill="1" applyBorder="1" applyAlignment="1">
      <alignment horizontal="left" vertical="center"/>
    </xf>
    <xf numFmtId="0" fontId="47" fillId="2" borderId="0" xfId="7" applyFont="1" applyFill="1" applyBorder="1" applyAlignment="1">
      <alignment horizontal="center" vertical="center" wrapText="1"/>
    </xf>
    <xf numFmtId="20" fontId="48" fillId="2" borderId="0" xfId="0" applyFont="1" applyFill="1" applyBorder="1" applyAlignment="1">
      <alignment horizontal="left" vertical="center"/>
    </xf>
    <xf numFmtId="0" fontId="22" fillId="3" borderId="18" xfId="7" applyFont="1" applyFill="1" applyBorder="1" applyAlignment="1">
      <alignment horizontal="left" vertical="top" wrapText="1"/>
    </xf>
    <xf numFmtId="164" fontId="22" fillId="3" borderId="18" xfId="22" applyFont="1" applyFill="1" applyBorder="1" applyAlignment="1">
      <alignment horizontal="left" vertical="top"/>
    </xf>
    <xf numFmtId="164" fontId="22" fillId="0" borderId="0" xfId="22" applyFont="1" applyBorder="1" applyAlignment="1">
      <alignment horizontal="left"/>
    </xf>
    <xf numFmtId="1" fontId="21" fillId="4" borderId="1" xfId="22" applyNumberFormat="1" applyFont="1" applyFill="1" applyBorder="1" applyAlignment="1">
      <alignment horizontal="left"/>
    </xf>
    <xf numFmtId="1" fontId="21" fillId="0" borderId="27" xfId="22" applyNumberFormat="1" applyFont="1" applyBorder="1" applyAlignment="1">
      <alignment horizontal="left"/>
    </xf>
    <xf numFmtId="165" fontId="21" fillId="0" borderId="18" xfId="25" applyNumberFormat="1" applyFont="1" applyBorder="1" applyAlignment="1">
      <alignment horizontal="left" vertical="center"/>
    </xf>
    <xf numFmtId="20" fontId="18" fillId="0" borderId="14" xfId="0" applyFont="1" applyBorder="1" applyAlignment="1">
      <alignment horizontal="left" vertical="center"/>
    </xf>
    <xf numFmtId="164" fontId="22" fillId="22" borderId="0" xfId="22" applyFont="1" applyFill="1" applyBorder="1" applyAlignment="1">
      <alignment horizontal="left" vertical="top"/>
    </xf>
    <xf numFmtId="164" fontId="23" fillId="0" borderId="0" xfId="22" applyFont="1" applyBorder="1" applyAlignment="1">
      <alignment horizontal="left" vertical="top"/>
    </xf>
    <xf numFmtId="0" fontId="22" fillId="22" borderId="18" xfId="7" applyFont="1" applyFill="1" applyBorder="1" applyAlignment="1">
      <alignment horizontal="left" vertical="top" wrapText="1"/>
    </xf>
    <xf numFmtId="164" fontId="22" fillId="22" borderId="18" xfId="22" applyFont="1" applyFill="1" applyBorder="1" applyAlignment="1">
      <alignment horizontal="left" vertical="top"/>
    </xf>
    <xf numFmtId="164" fontId="23" fillId="0" borderId="0" xfId="22" quotePrefix="1" applyFont="1" applyBorder="1" applyAlignment="1">
      <alignment horizontal="left" vertical="top"/>
    </xf>
    <xf numFmtId="0" fontId="23" fillId="3" borderId="18" xfId="7" applyFont="1" applyFill="1" applyBorder="1" applyAlignment="1">
      <alignment horizontal="left" vertical="top" wrapText="1"/>
    </xf>
    <xf numFmtId="0" fontId="25" fillId="0" borderId="0" xfId="7" applyFont="1" applyFill="1" applyBorder="1" applyAlignment="1">
      <alignment horizontal="left" vertical="top" wrapText="1"/>
    </xf>
    <xf numFmtId="0" fontId="49" fillId="0" borderId="0" xfId="7" applyFont="1" applyFill="1" applyBorder="1" applyAlignment="1">
      <alignment horizontal="left" vertical="top" wrapText="1"/>
    </xf>
    <xf numFmtId="164" fontId="23" fillId="0" borderId="18" xfId="22" applyFont="1" applyBorder="1" applyAlignment="1">
      <alignment horizontal="left" vertical="top"/>
    </xf>
    <xf numFmtId="164" fontId="40" fillId="0" borderId="22" xfId="0" applyNumberFormat="1" applyFont="1" applyBorder="1" applyAlignment="1">
      <alignment vertical="center" wrapText="1"/>
    </xf>
    <xf numFmtId="164" fontId="40" fillId="0" borderId="6" xfId="0" applyNumberFormat="1" applyFont="1" applyBorder="1" applyAlignment="1">
      <alignment vertical="center" wrapText="1"/>
    </xf>
    <xf numFmtId="164" fontId="23" fillId="0" borderId="18" xfId="22" quotePrefix="1" applyFont="1" applyBorder="1" applyAlignment="1">
      <alignment horizontal="left" vertical="top"/>
    </xf>
    <xf numFmtId="0" fontId="49" fillId="2" borderId="18" xfId="7" applyFont="1" applyFill="1" applyBorder="1" applyAlignment="1">
      <alignment horizontal="left" vertical="top" wrapText="1"/>
    </xf>
    <xf numFmtId="0" fontId="49" fillId="0" borderId="18" xfId="7" applyFont="1" applyFill="1" applyBorder="1" applyAlignment="1">
      <alignment horizontal="left" vertical="top" wrapText="1"/>
    </xf>
    <xf numFmtId="20" fontId="36" fillId="0" borderId="14" xfId="0" applyFont="1" applyBorder="1" applyAlignment="1">
      <alignment vertical="center"/>
    </xf>
    <xf numFmtId="20" fontId="36" fillId="0" borderId="1" xfId="0" applyFont="1" applyBorder="1" applyAlignment="1">
      <alignment vertical="center"/>
    </xf>
    <xf numFmtId="20" fontId="36" fillId="2" borderId="1" xfId="0" applyFont="1" applyFill="1" applyBorder="1" applyAlignment="1">
      <alignment vertical="center"/>
    </xf>
    <xf numFmtId="0" fontId="20" fillId="2" borderId="1" xfId="7" applyFont="1" applyFill="1" applyBorder="1" applyAlignment="1">
      <alignment horizontal="center" vertical="center" wrapText="1"/>
    </xf>
    <xf numFmtId="0" fontId="22" fillId="3" borderId="0" xfId="22" applyNumberFormat="1" applyFont="1" applyFill="1" applyBorder="1" applyAlignment="1">
      <alignment horizontal="left" vertical="top" wrapText="1"/>
    </xf>
    <xf numFmtId="164" fontId="32" fillId="3" borderId="0" xfId="22" applyFont="1" applyFill="1" applyBorder="1" applyAlignment="1" applyProtection="1">
      <alignment horizontal="left"/>
    </xf>
    <xf numFmtId="20" fontId="22" fillId="3" borderId="0" xfId="0" applyFont="1" applyFill="1" applyAlignment="1">
      <alignment horizontal="center" vertical="center"/>
    </xf>
    <xf numFmtId="20" fontId="52" fillId="3" borderId="14" xfId="0" applyFont="1" applyFill="1" applyBorder="1" applyAlignment="1">
      <alignment vertical="center"/>
    </xf>
    <xf numFmtId="20" fontId="34" fillId="2" borderId="1" xfId="11" applyFont="1" applyFill="1" applyBorder="1" applyAlignment="1">
      <alignment horizontal="center" vertical="center"/>
    </xf>
    <xf numFmtId="2" fontId="34" fillId="3" borderId="3" xfId="3" applyNumberFormat="1" applyFont="1" applyFill="1" applyBorder="1" applyAlignment="1">
      <alignment horizontal="center" vertical="center"/>
    </xf>
    <xf numFmtId="164" fontId="34" fillId="3" borderId="3" xfId="3" applyNumberFormat="1" applyFont="1" applyFill="1" applyBorder="1" applyAlignment="1">
      <alignment horizontal="center" vertical="center"/>
    </xf>
    <xf numFmtId="164" fontId="34" fillId="3" borderId="0" xfId="3" applyNumberFormat="1" applyFont="1" applyFill="1" applyBorder="1" applyAlignment="1">
      <alignment horizontal="center" vertical="center"/>
    </xf>
    <xf numFmtId="0" fontId="34" fillId="0" borderId="0" xfId="3" applyNumberFormat="1" applyFont="1" applyBorder="1" applyAlignment="1">
      <alignment horizontal="center" vertical="center"/>
    </xf>
    <xf numFmtId="0" fontId="48" fillId="0" borderId="1" xfId="13" applyFont="1" applyFill="1" applyBorder="1" applyAlignment="1">
      <alignment horizontal="center" vertical="center"/>
    </xf>
    <xf numFmtId="0" fontId="0" fillId="2" borderId="0" xfId="13" applyFont="1" applyFill="1" applyAlignment="1">
      <alignment horizontal="left"/>
    </xf>
    <xf numFmtId="169" fontId="22" fillId="2" borderId="1" xfId="13" applyNumberFormat="1" applyFont="1" applyFill="1" applyBorder="1" applyAlignment="1">
      <alignment horizontal="center" vertical="center" wrapText="1"/>
    </xf>
    <xf numFmtId="170" fontId="22" fillId="2" borderId="1" xfId="28" applyNumberFormat="1" applyFont="1" applyFill="1" applyBorder="1" applyAlignment="1">
      <alignment horizontal="center" vertical="center" wrapText="1"/>
    </xf>
    <xf numFmtId="167" fontId="22" fillId="2" borderId="1" xfId="13" applyNumberFormat="1" applyFont="1" applyFill="1" applyBorder="1" applyAlignment="1">
      <alignment horizontal="center" vertical="center" wrapText="1"/>
    </xf>
    <xf numFmtId="167" fontId="22" fillId="2" borderId="1" xfId="28" applyNumberFormat="1" applyFont="1" applyFill="1" applyBorder="1" applyAlignment="1">
      <alignment horizontal="center" vertical="center" wrapText="1"/>
    </xf>
    <xf numFmtId="165" fontId="22" fillId="2" borderId="1" xfId="28" applyFont="1" applyFill="1" applyBorder="1" applyAlignment="1">
      <alignment horizontal="center" vertical="center" wrapText="1"/>
    </xf>
    <xf numFmtId="0" fontId="22" fillId="2" borderId="0" xfId="13" applyFont="1" applyFill="1" applyAlignment="1">
      <alignment horizontal="center" vertical="center" wrapText="1"/>
    </xf>
    <xf numFmtId="0" fontId="22" fillId="2" borderId="0" xfId="13" applyFont="1" applyFill="1" applyAlignment="1">
      <alignment horizontal="left" vertical="center" wrapText="1"/>
    </xf>
    <xf numFmtId="165" fontId="22" fillId="2" borderId="7" xfId="28" applyFont="1" applyFill="1" applyBorder="1" applyAlignment="1">
      <alignment horizontal="center" vertical="center" wrapText="1"/>
    </xf>
    <xf numFmtId="165" fontId="22" fillId="2" borderId="3" xfId="28" applyFont="1" applyFill="1" applyBorder="1" applyAlignment="1">
      <alignment horizontal="center" vertical="center" wrapText="1"/>
    </xf>
    <xf numFmtId="165" fontId="22" fillId="2" borderId="1" xfId="13" applyNumberFormat="1" applyFont="1" applyFill="1" applyBorder="1" applyAlignment="1">
      <alignment horizontal="center" vertical="center" wrapText="1"/>
    </xf>
    <xf numFmtId="167" fontId="22" fillId="2" borderId="1" xfId="28" applyNumberFormat="1" applyFont="1" applyFill="1" applyBorder="1" applyAlignment="1">
      <alignment vertical="center" wrapText="1"/>
    </xf>
    <xf numFmtId="167" fontId="22" fillId="2" borderId="1" xfId="28" applyNumberFormat="1" applyFont="1" applyFill="1" applyBorder="1" applyAlignment="1">
      <alignment horizontal="left" vertical="center" wrapText="1"/>
    </xf>
    <xf numFmtId="0" fontId="22" fillId="0" borderId="0" xfId="13" applyFont="1" applyFill="1" applyAlignment="1">
      <alignment horizontal="center" vertical="center"/>
    </xf>
    <xf numFmtId="1" fontId="34" fillId="2" borderId="6" xfId="3" applyNumberFormat="1" applyFont="1" applyFill="1" applyBorder="1" applyAlignment="1">
      <alignment horizontal="center" vertical="center"/>
    </xf>
    <xf numFmtId="1" fontId="34" fillId="2" borderId="7" xfId="3" applyNumberFormat="1" applyFont="1" applyFill="1" applyBorder="1" applyAlignment="1">
      <alignment horizontal="center" vertical="center"/>
    </xf>
    <xf numFmtId="1" fontId="34" fillId="2" borderId="3" xfId="3" applyNumberFormat="1" applyFont="1" applyFill="1" applyBorder="1" applyAlignment="1">
      <alignment horizontal="center" vertical="center"/>
    </xf>
    <xf numFmtId="0" fontId="34" fillId="2" borderId="3" xfId="7" applyFont="1" applyFill="1" applyBorder="1" applyAlignment="1">
      <alignment horizontal="center" vertical="center" wrapText="1"/>
    </xf>
    <xf numFmtId="0" fontId="34" fillId="2" borderId="10" xfId="3" applyNumberFormat="1" applyFont="1" applyFill="1" applyBorder="1" applyAlignment="1">
      <alignment horizontal="center" vertical="center" wrapText="1"/>
    </xf>
    <xf numFmtId="0" fontId="34" fillId="2" borderId="3" xfId="3" applyNumberFormat="1" applyFont="1" applyFill="1" applyBorder="1" applyAlignment="1">
      <alignment horizontal="center" vertical="center" wrapText="1"/>
    </xf>
    <xf numFmtId="164" fontId="34" fillId="2" borderId="3" xfId="3" applyNumberFormat="1" applyFont="1" applyFill="1" applyBorder="1" applyAlignment="1">
      <alignment horizontal="center" vertical="center" wrapText="1"/>
    </xf>
    <xf numFmtId="0" fontId="34" fillId="2" borderId="7" xfId="3" applyNumberFormat="1" applyFont="1" applyFill="1" applyBorder="1" applyAlignment="1">
      <alignment horizontal="center" vertical="center" wrapText="1"/>
    </xf>
    <xf numFmtId="0" fontId="34" fillId="2" borderId="11" xfId="3" applyNumberFormat="1" applyFont="1" applyFill="1" applyBorder="1" applyAlignment="1">
      <alignment horizontal="center" vertical="center" wrapText="1"/>
    </xf>
    <xf numFmtId="0" fontId="20" fillId="2" borderId="6" xfId="7" applyFont="1" applyFill="1" applyBorder="1" applyAlignment="1">
      <alignment horizontal="center" vertical="center" wrapText="1"/>
    </xf>
    <xf numFmtId="0" fontId="20" fillId="2" borderId="3" xfId="7" applyFont="1" applyFill="1" applyBorder="1" applyAlignment="1">
      <alignment horizontal="center" vertical="center" wrapText="1"/>
    </xf>
    <xf numFmtId="0" fontId="34" fillId="2" borderId="6" xfId="3" applyNumberFormat="1" applyFont="1" applyFill="1" applyBorder="1" applyAlignment="1">
      <alignment horizontal="center" vertical="center" wrapText="1"/>
    </xf>
    <xf numFmtId="164" fontId="34" fillId="2" borderId="7" xfId="3" applyNumberFormat="1" applyFont="1" applyFill="1" applyBorder="1" applyAlignment="1">
      <alignment horizontal="center" vertical="center"/>
    </xf>
    <xf numFmtId="164" fontId="34" fillId="2" borderId="3" xfId="3" applyNumberFormat="1" applyFont="1" applyFill="1" applyBorder="1" applyAlignment="1">
      <alignment horizontal="center" vertical="center"/>
    </xf>
    <xf numFmtId="0" fontId="18" fillId="0" borderId="1" xfId="22" applyNumberFormat="1" applyFont="1" applyFill="1" applyBorder="1" applyAlignment="1">
      <alignment horizontal="left" vertical="center" wrapText="1"/>
    </xf>
    <xf numFmtId="165" fontId="22" fillId="2" borderId="1" xfId="13" applyNumberFormat="1" applyFont="1" applyFill="1" applyBorder="1" applyAlignment="1">
      <alignment horizontal="left" vertical="center" wrapText="1"/>
    </xf>
    <xf numFmtId="167" fontId="53" fillId="2" borderId="1" xfId="28" quotePrefix="1" applyNumberFormat="1" applyFont="1" applyFill="1" applyBorder="1" applyAlignment="1">
      <alignment vertical="center" wrapText="1"/>
    </xf>
    <xf numFmtId="167" fontId="21" fillId="2" borderId="1" xfId="28" applyNumberFormat="1" applyFont="1" applyFill="1" applyBorder="1" applyAlignment="1">
      <alignment horizontal="left" vertical="center" wrapText="1"/>
    </xf>
    <xf numFmtId="165" fontId="21" fillId="2" borderId="3" xfId="28" applyFont="1" applyFill="1" applyBorder="1" applyAlignment="1">
      <alignment horizontal="left" vertical="center" wrapText="1"/>
    </xf>
    <xf numFmtId="170" fontId="22" fillId="2" borderId="3" xfId="13" applyNumberFormat="1" applyFont="1" applyFill="1" applyBorder="1" applyAlignment="1">
      <alignment horizontal="center" vertical="center" wrapText="1"/>
    </xf>
    <xf numFmtId="167" fontId="22" fillId="2" borderId="1" xfId="1" applyNumberFormat="1" applyFont="1" applyFill="1" applyBorder="1" applyAlignment="1">
      <alignment horizontal="center" vertical="center" wrapText="1"/>
    </xf>
    <xf numFmtId="167" fontId="22" fillId="2" borderId="6" xfId="1" applyNumberFormat="1" applyFont="1" applyFill="1" applyBorder="1" applyAlignment="1">
      <alignment horizontal="center" vertical="center" wrapText="1"/>
    </xf>
    <xf numFmtId="167" fontId="22" fillId="2" borderId="0" xfId="1" applyNumberFormat="1" applyFont="1" applyFill="1" applyBorder="1" applyAlignment="1">
      <alignment horizontal="center" vertical="center" wrapText="1"/>
    </xf>
    <xf numFmtId="167" fontId="22" fillId="2" borderId="15" xfId="1" applyNumberFormat="1" applyFont="1" applyFill="1" applyBorder="1" applyAlignment="1">
      <alignment horizontal="center" vertical="center" wrapText="1"/>
    </xf>
    <xf numFmtId="167" fontId="21" fillId="2" borderId="1" xfId="1" applyNumberFormat="1" applyFont="1" applyFill="1" applyBorder="1" applyAlignment="1">
      <alignment horizontal="center" vertical="center" wrapText="1"/>
    </xf>
    <xf numFmtId="167" fontId="22" fillId="2" borderId="22" xfId="1" applyNumberFormat="1" applyFont="1" applyFill="1" applyBorder="1" applyAlignment="1">
      <alignment horizontal="center" vertical="center" wrapText="1"/>
    </xf>
    <xf numFmtId="0" fontId="18" fillId="0" borderId="38" xfId="13" applyFont="1" applyFill="1" applyBorder="1" applyAlignment="1">
      <alignment horizontal="center" vertical="center"/>
    </xf>
    <xf numFmtId="0" fontId="18" fillId="0" borderId="1" xfId="13" applyFont="1" applyFill="1" applyBorder="1" applyAlignment="1">
      <alignment vertical="center"/>
    </xf>
    <xf numFmtId="175" fontId="18" fillId="0" borderId="1" xfId="13" applyNumberFormat="1" applyFont="1" applyFill="1" applyBorder="1" applyAlignment="1">
      <alignment horizontal="center" vertical="center"/>
    </xf>
    <xf numFmtId="169" fontId="22" fillId="0" borderId="1" xfId="13" applyNumberFormat="1" applyFont="1" applyFill="1" applyBorder="1" applyAlignment="1">
      <alignment horizontal="center" vertical="center"/>
    </xf>
    <xf numFmtId="175" fontId="18" fillId="0" borderId="12" xfId="13" applyNumberFormat="1" applyFont="1" applyFill="1" applyBorder="1" applyAlignment="1">
      <alignment horizontal="center" vertical="center"/>
    </xf>
    <xf numFmtId="0" fontId="17" fillId="0" borderId="1" xfId="13" applyFont="1" applyFill="1" applyBorder="1" applyAlignment="1">
      <alignment horizontal="center" vertical="center"/>
    </xf>
    <xf numFmtId="0" fontId="22" fillId="0" borderId="1" xfId="13" applyFont="1" applyFill="1" applyBorder="1" applyAlignment="1">
      <alignment vertical="center" wrapText="1"/>
    </xf>
    <xf numFmtId="0" fontId="48" fillId="0" borderId="38" xfId="13" applyFont="1" applyFill="1" applyBorder="1" applyAlignment="1">
      <alignment horizontal="center" vertical="center"/>
    </xf>
    <xf numFmtId="0" fontId="17" fillId="0" borderId="6" xfId="13" applyFont="1" applyFill="1" applyBorder="1" applyAlignment="1">
      <alignment horizontal="center" vertical="center"/>
    </xf>
    <xf numFmtId="0" fontId="18" fillId="0" borderId="1" xfId="13" applyFont="1" applyFill="1" applyBorder="1" applyAlignment="1">
      <alignment horizontal="justify" vertical="center" wrapText="1"/>
    </xf>
    <xf numFmtId="0" fontId="17" fillId="0" borderId="14" xfId="13" applyFont="1" applyFill="1" applyBorder="1" applyAlignment="1">
      <alignment horizontal="left" vertical="center" wrapText="1"/>
    </xf>
    <xf numFmtId="0" fontId="17" fillId="0" borderId="1" xfId="13" applyFont="1" applyFill="1" applyBorder="1" applyAlignment="1">
      <alignment horizontal="left" vertical="center" wrapText="1"/>
    </xf>
    <xf numFmtId="0" fontId="18" fillId="0" borderId="1" xfId="13" applyFont="1" applyFill="1" applyBorder="1" applyAlignment="1">
      <alignment horizontal="center" vertical="center"/>
    </xf>
    <xf numFmtId="175" fontId="18" fillId="0" borderId="6" xfId="13" applyNumberFormat="1" applyFont="1" applyFill="1" applyBorder="1" applyAlignment="1">
      <alignment horizontal="center" vertical="center"/>
    </xf>
    <xf numFmtId="0" fontId="18" fillId="0" borderId="1" xfId="13" applyFont="1" applyFill="1" applyBorder="1" applyAlignment="1">
      <alignment horizontal="left" vertical="center"/>
    </xf>
    <xf numFmtId="0" fontId="22" fillId="0" borderId="0" xfId="13" applyFont="1" applyFill="1" applyBorder="1" applyAlignment="1">
      <alignment horizontal="center" vertical="center"/>
    </xf>
    <xf numFmtId="0" fontId="22" fillId="0" borderId="14" xfId="22" applyNumberFormat="1" applyFont="1" applyFill="1" applyBorder="1" applyAlignment="1">
      <alignment horizontal="left" vertical="center" wrapText="1"/>
    </xf>
    <xf numFmtId="0" fontId="18" fillId="0" borderId="1" xfId="13" applyFont="1" applyFill="1" applyBorder="1" applyAlignment="1">
      <alignment horizontal="left" vertical="center" wrapText="1"/>
    </xf>
    <xf numFmtId="0" fontId="48" fillId="0" borderId="36" xfId="13" applyFont="1" applyFill="1" applyBorder="1" applyAlignment="1">
      <alignment horizontal="center" vertical="center"/>
    </xf>
    <xf numFmtId="0" fontId="18" fillId="0" borderId="14" xfId="22" applyNumberFormat="1" applyFont="1" applyFill="1" applyBorder="1" applyAlignment="1">
      <alignment horizontal="left" vertical="center" wrapText="1"/>
    </xf>
    <xf numFmtId="0" fontId="18" fillId="0" borderId="36" xfId="13" applyFont="1" applyFill="1" applyBorder="1" applyAlignment="1">
      <alignment horizontal="center" vertical="center"/>
    </xf>
    <xf numFmtId="0" fontId="18" fillId="0" borderId="14" xfId="13" applyFont="1" applyFill="1" applyBorder="1" applyAlignment="1">
      <alignment vertical="center"/>
    </xf>
    <xf numFmtId="0" fontId="22" fillId="0" borderId="1" xfId="22" applyNumberFormat="1" applyFont="1" applyFill="1" applyBorder="1" applyAlignment="1">
      <alignment horizontal="left" vertical="center" wrapText="1"/>
    </xf>
    <xf numFmtId="0" fontId="17" fillId="0" borderId="37" xfId="13" applyFont="1" applyFill="1" applyBorder="1" applyAlignment="1">
      <alignment horizontal="center" vertical="center"/>
    </xf>
    <xf numFmtId="0" fontId="18" fillId="0" borderId="6" xfId="13" applyFont="1" applyFill="1" applyBorder="1" applyAlignment="1">
      <alignment horizontal="center" vertical="center"/>
    </xf>
    <xf numFmtId="0" fontId="18" fillId="0" borderId="1" xfId="13" applyFont="1" applyFill="1" applyBorder="1" applyAlignment="1">
      <alignment horizontal="left" vertical="top" wrapText="1"/>
    </xf>
    <xf numFmtId="0" fontId="22" fillId="3" borderId="0" xfId="13" applyFont="1" applyFill="1" applyAlignment="1">
      <alignment horizontal="center" vertical="center"/>
    </xf>
    <xf numFmtId="0" fontId="48" fillId="3" borderId="38" xfId="13" applyFont="1" applyFill="1" applyBorder="1" applyAlignment="1">
      <alignment horizontal="center" vertical="center"/>
    </xf>
    <xf numFmtId="0" fontId="18" fillId="3" borderId="1" xfId="13" applyFont="1" applyFill="1" applyBorder="1" applyAlignment="1">
      <alignment vertical="center"/>
    </xf>
    <xf numFmtId="175" fontId="18" fillId="3" borderId="1" xfId="13" applyNumberFormat="1" applyFont="1" applyFill="1" applyBorder="1" applyAlignment="1">
      <alignment horizontal="center" vertical="center"/>
    </xf>
    <xf numFmtId="169" fontId="22" fillId="3" borderId="1" xfId="13" applyNumberFormat="1" applyFont="1" applyFill="1" applyBorder="1" applyAlignment="1">
      <alignment horizontal="center" vertical="center"/>
    </xf>
    <xf numFmtId="0" fontId="17" fillId="3" borderId="12" xfId="13" applyFont="1" applyFill="1" applyBorder="1" applyAlignment="1">
      <alignment horizontal="center" vertical="center" wrapText="1"/>
    </xf>
    <xf numFmtId="0" fontId="17" fillId="3" borderId="1" xfId="13" applyFont="1" applyFill="1" applyBorder="1" applyAlignment="1">
      <alignment horizontal="center" vertical="center"/>
    </xf>
    <xf numFmtId="0" fontId="18" fillId="3" borderId="1" xfId="13" applyFont="1" applyFill="1" applyBorder="1" applyAlignment="1">
      <alignment horizontal="left" vertical="center"/>
    </xf>
    <xf numFmtId="0" fontId="17" fillId="0" borderId="0" xfId="13" applyFont="1" applyFill="1" applyBorder="1" applyAlignment="1">
      <alignment horizontal="center" vertical="center"/>
    </xf>
    <xf numFmtId="0" fontId="18" fillId="0" borderId="1" xfId="13" quotePrefix="1" applyFont="1" applyFill="1" applyBorder="1" applyAlignment="1">
      <alignment horizontal="left" vertical="center"/>
    </xf>
    <xf numFmtId="0" fontId="18" fillId="0" borderId="14" xfId="13" applyFont="1" applyFill="1" applyBorder="1" applyAlignment="1">
      <alignment horizontal="left" vertical="center"/>
    </xf>
    <xf numFmtId="0" fontId="18" fillId="0" borderId="0" xfId="13" applyFont="1" applyFill="1" applyBorder="1" applyAlignment="1">
      <alignment horizontal="center" vertical="center"/>
    </xf>
    <xf numFmtId="0" fontId="18" fillId="0" borderId="0" xfId="13" quotePrefix="1" applyFont="1" applyFill="1" applyBorder="1" applyAlignment="1">
      <alignment horizontal="left" vertical="center"/>
    </xf>
    <xf numFmtId="175" fontId="18" fillId="0" borderId="0" xfId="13" applyNumberFormat="1" applyFont="1" applyFill="1" applyBorder="1" applyAlignment="1">
      <alignment horizontal="center" vertical="center"/>
    </xf>
    <xf numFmtId="169" fontId="22" fillId="0" borderId="0" xfId="13" applyNumberFormat="1" applyFont="1" applyFill="1" applyBorder="1" applyAlignment="1">
      <alignment horizontal="center" vertical="center"/>
    </xf>
    <xf numFmtId="0" fontId="18" fillId="0" borderId="0" xfId="13" applyFont="1" applyFill="1" applyBorder="1" applyAlignment="1">
      <alignment horizontal="left" vertical="center"/>
    </xf>
    <xf numFmtId="164" fontId="55" fillId="2" borderId="1" xfId="3" applyNumberFormat="1" applyFont="1" applyFill="1" applyBorder="1" applyAlignment="1" applyProtection="1">
      <alignment horizontal="center" vertical="center"/>
    </xf>
    <xf numFmtId="164" fontId="58" fillId="25" borderId="1" xfId="3" applyNumberFormat="1" applyFont="1" applyFill="1" applyBorder="1" applyAlignment="1" applyProtection="1">
      <alignment horizontal="center" vertical="center"/>
    </xf>
    <xf numFmtId="165" fontId="12" fillId="25" borderId="1" xfId="4" applyNumberFormat="1" applyFont="1" applyFill="1" applyBorder="1" applyAlignment="1">
      <alignment horizontal="center" vertical="center"/>
    </xf>
    <xf numFmtId="165" fontId="12" fillId="25" borderId="1" xfId="4" applyNumberFormat="1" applyFont="1" applyFill="1" applyBorder="1" applyAlignment="1">
      <alignment horizontal="center" vertical="center" wrapText="1"/>
    </xf>
    <xf numFmtId="165" fontId="12" fillId="25" borderId="1" xfId="6" applyNumberFormat="1" applyFont="1" applyFill="1" applyBorder="1" applyAlignment="1">
      <alignment horizontal="center" vertical="center" wrapText="1"/>
    </xf>
    <xf numFmtId="164" fontId="58" fillId="25" borderId="1" xfId="3" applyNumberFormat="1" applyFont="1" applyFill="1" applyBorder="1" applyAlignment="1" applyProtection="1">
      <alignment horizontal="center" vertical="center" wrapText="1"/>
    </xf>
    <xf numFmtId="164" fontId="12" fillId="25" borderId="1" xfId="7" quotePrefix="1" applyNumberFormat="1" applyFont="1" applyFill="1" applyBorder="1" applyAlignment="1">
      <alignment horizontal="center" vertical="center" wrapText="1"/>
    </xf>
    <xf numFmtId="168" fontId="12" fillId="25" borderId="1" xfId="5" applyNumberFormat="1" applyFont="1" applyFill="1" applyBorder="1" applyAlignment="1">
      <alignment horizontal="center" vertical="center" wrapText="1"/>
    </xf>
    <xf numFmtId="167" fontId="12" fillId="25" borderId="1" xfId="4" applyNumberFormat="1" applyFont="1" applyFill="1" applyBorder="1" applyAlignment="1">
      <alignment horizontal="center" vertical="center" wrapText="1"/>
    </xf>
    <xf numFmtId="167" fontId="12" fillId="25" borderId="1" xfId="4" applyNumberFormat="1" applyFont="1" applyFill="1" applyBorder="1" applyAlignment="1">
      <alignment horizontal="center" vertical="center"/>
    </xf>
    <xf numFmtId="165" fontId="12" fillId="25" borderId="1" xfId="6" applyNumberFormat="1" applyFont="1" applyFill="1" applyBorder="1" applyAlignment="1">
      <alignment horizontal="center" vertical="center"/>
    </xf>
    <xf numFmtId="164" fontId="12" fillId="25" borderId="1" xfId="7" applyNumberFormat="1" applyFont="1" applyFill="1" applyBorder="1" applyAlignment="1">
      <alignment horizontal="center" vertical="center" wrapText="1"/>
    </xf>
    <xf numFmtId="1" fontId="12" fillId="25" borderId="1" xfId="3" applyNumberFormat="1" applyFont="1" applyFill="1" applyBorder="1" applyAlignment="1" applyProtection="1">
      <alignment horizontal="center" vertical="center"/>
    </xf>
    <xf numFmtId="1" fontId="12" fillId="25" borderId="1" xfId="3" applyNumberFormat="1" applyFont="1" applyFill="1" applyBorder="1" applyAlignment="1" applyProtection="1">
      <alignment horizontal="center" vertical="center" wrapText="1"/>
    </xf>
    <xf numFmtId="1" fontId="12" fillId="25" borderId="1" xfId="3" applyNumberFormat="1" applyFont="1" applyFill="1" applyBorder="1" applyAlignment="1">
      <alignment horizontal="center" vertical="center"/>
    </xf>
    <xf numFmtId="175" fontId="25" fillId="0" borderId="1" xfId="0" quotePrefix="1" applyNumberFormat="1" applyFont="1" applyFill="1" applyBorder="1" applyAlignment="1">
      <alignment horizontal="center" vertical="center"/>
    </xf>
    <xf numFmtId="175" fontId="59" fillId="0" borderId="1" xfId="0" quotePrefix="1" applyNumberFormat="1" applyFont="1" applyFill="1" applyBorder="1" applyAlignment="1">
      <alignment horizontal="center" vertical="center"/>
    </xf>
    <xf numFmtId="20" fontId="25" fillId="0" borderId="1" xfId="0" applyFont="1" applyFill="1" applyBorder="1" applyAlignment="1">
      <alignment horizontal="center" vertical="center"/>
    </xf>
    <xf numFmtId="0" fontId="25" fillId="0" borderId="1" xfId="22" applyNumberFormat="1" applyFont="1" applyFill="1" applyBorder="1" applyAlignment="1">
      <alignment horizontal="center" vertical="center" wrapText="1"/>
    </xf>
    <xf numFmtId="175" fontId="25" fillId="0" borderId="1" xfId="0" applyNumberFormat="1" applyFont="1" applyFill="1" applyBorder="1" applyAlignment="1">
      <alignment horizontal="center" vertical="center"/>
    </xf>
    <xf numFmtId="175" fontId="59" fillId="0" borderId="1" xfId="0" applyNumberFormat="1" applyFont="1" applyFill="1" applyBorder="1" applyAlignment="1">
      <alignment horizontal="center" vertical="center"/>
    </xf>
    <xf numFmtId="175" fontId="59" fillId="0" borderId="1" xfId="0" quotePrefix="1" applyNumberFormat="1" applyFont="1" applyFill="1" applyBorder="1" applyAlignment="1">
      <alignment horizontal="center" vertical="center" wrapText="1"/>
    </xf>
    <xf numFmtId="177" fontId="25" fillId="0" borderId="1" xfId="0" applyNumberFormat="1" applyFont="1" applyFill="1" applyBorder="1" applyAlignment="1">
      <alignment horizontal="center" vertical="center"/>
    </xf>
    <xf numFmtId="177" fontId="25" fillId="0" borderId="1" xfId="0" quotePrefix="1" applyNumberFormat="1" applyFont="1" applyFill="1" applyBorder="1" applyAlignment="1">
      <alignment horizontal="center" vertical="center"/>
    </xf>
    <xf numFmtId="175" fontId="60" fillId="0" borderId="1" xfId="0" applyNumberFormat="1" applyFont="1" applyFill="1" applyBorder="1" applyAlignment="1">
      <alignment horizontal="center" vertical="center"/>
    </xf>
    <xf numFmtId="20" fontId="60" fillId="0" borderId="1" xfId="0" applyFont="1" applyFill="1" applyBorder="1" applyAlignment="1">
      <alignment horizontal="center" vertical="center"/>
    </xf>
    <xf numFmtId="175" fontId="62" fillId="0" borderId="1" xfId="13" applyNumberFormat="1" applyFont="1" applyFill="1" applyBorder="1" applyAlignment="1">
      <alignment horizontal="center" vertical="center" wrapText="1"/>
    </xf>
    <xf numFmtId="0" fontId="62" fillId="0" borderId="1" xfId="13" applyFont="1" applyFill="1" applyBorder="1" applyAlignment="1">
      <alignment horizontal="center" vertical="center" wrapText="1"/>
    </xf>
    <xf numFmtId="175" fontId="60" fillId="0" borderId="1" xfId="0" quotePrefix="1" applyNumberFormat="1" applyFont="1" applyFill="1" applyBorder="1" applyAlignment="1">
      <alignment horizontal="center" vertical="center"/>
    </xf>
    <xf numFmtId="20" fontId="59" fillId="0" borderId="1" xfId="0" applyFont="1" applyFill="1" applyBorder="1" applyAlignment="1">
      <alignment horizontal="center" vertical="center"/>
    </xf>
    <xf numFmtId="175" fontId="61" fillId="0" borderId="1" xfId="0" quotePrefix="1" applyNumberFormat="1" applyFont="1" applyFill="1" applyBorder="1" applyAlignment="1">
      <alignment horizontal="center" vertical="center"/>
    </xf>
    <xf numFmtId="175" fontId="62" fillId="0" borderId="1" xfId="13" quotePrefix="1" applyNumberFormat="1" applyFont="1" applyFill="1" applyBorder="1" applyAlignment="1">
      <alignment horizontal="center" vertical="center" wrapText="1"/>
    </xf>
    <xf numFmtId="177" fontId="60" fillId="0" borderId="1" xfId="0" applyNumberFormat="1" applyFont="1" applyFill="1" applyBorder="1" applyAlignment="1">
      <alignment horizontal="center" vertical="center"/>
    </xf>
    <xf numFmtId="177" fontId="63" fillId="0" borderId="1" xfId="0" quotePrefix="1" applyNumberFormat="1" applyFont="1" applyFill="1" applyBorder="1" applyAlignment="1">
      <alignment horizontal="center" vertical="center"/>
    </xf>
    <xf numFmtId="175" fontId="60" fillId="0" borderId="1" xfId="13" applyNumberFormat="1" applyFont="1" applyFill="1" applyBorder="1" applyAlignment="1">
      <alignment horizontal="center" vertical="center"/>
    </xf>
    <xf numFmtId="175" fontId="60" fillId="0" borderId="1" xfId="13" quotePrefix="1" applyNumberFormat="1" applyFont="1" applyFill="1" applyBorder="1" applyAlignment="1">
      <alignment horizontal="center" vertical="center"/>
    </xf>
    <xf numFmtId="164" fontId="25" fillId="0" borderId="1" xfId="3" applyNumberFormat="1" applyFont="1" applyFill="1" applyBorder="1" applyAlignment="1">
      <alignment horizontal="center" vertical="center" wrapText="1"/>
    </xf>
    <xf numFmtId="169" fontId="25" fillId="0" borderId="1" xfId="9" applyNumberFormat="1" applyFont="1" applyFill="1" applyBorder="1" applyAlignment="1" applyProtection="1">
      <alignment horizontal="center" vertical="center"/>
    </xf>
    <xf numFmtId="169" fontId="25" fillId="0" borderId="1" xfId="0" applyNumberFormat="1" applyFont="1" applyFill="1" applyBorder="1" applyAlignment="1">
      <alignment horizontal="center" vertical="center"/>
    </xf>
    <xf numFmtId="175" fontId="25" fillId="0" borderId="1" xfId="13" applyNumberFormat="1" applyFont="1" applyFill="1" applyBorder="1" applyAlignment="1">
      <alignment horizontal="center" vertical="center"/>
    </xf>
    <xf numFmtId="175" fontId="25" fillId="0" borderId="1" xfId="13" quotePrefix="1" applyNumberFormat="1" applyFont="1" applyFill="1" applyBorder="1" applyAlignment="1">
      <alignment horizontal="center" vertical="center"/>
    </xf>
    <xf numFmtId="0" fontId="25" fillId="0" borderId="1" xfId="13" applyFont="1" applyFill="1" applyBorder="1" applyAlignment="1">
      <alignment horizontal="center" vertical="center"/>
    </xf>
    <xf numFmtId="0" fontId="25" fillId="0" borderId="1" xfId="0" quotePrefix="1" applyNumberFormat="1" applyFont="1" applyFill="1" applyBorder="1" applyAlignment="1">
      <alignment horizontal="center" vertical="center" wrapText="1"/>
    </xf>
    <xf numFmtId="165" fontId="25" fillId="0" borderId="1" xfId="8" applyNumberFormat="1" applyFont="1" applyFill="1" applyBorder="1" applyAlignment="1">
      <alignment horizontal="center" vertical="center"/>
    </xf>
    <xf numFmtId="165" fontId="25" fillId="0" borderId="1" xfId="8" applyNumberFormat="1" applyFont="1" applyFill="1" applyBorder="1" applyAlignment="1">
      <alignment horizontal="center" vertical="center" wrapText="1"/>
    </xf>
    <xf numFmtId="0" fontId="25" fillId="0" borderId="1" xfId="3" applyNumberFormat="1" applyFont="1" applyFill="1" applyBorder="1" applyAlignment="1">
      <alignment horizontal="center" vertical="center" wrapText="1"/>
    </xf>
    <xf numFmtId="2" fontId="25" fillId="0" borderId="1" xfId="3" applyNumberFormat="1" applyFont="1" applyFill="1" applyBorder="1" applyAlignment="1">
      <alignment horizontal="center" vertical="center" wrapText="1"/>
    </xf>
    <xf numFmtId="2" fontId="25" fillId="0" borderId="1" xfId="0" applyNumberFormat="1" applyFont="1" applyFill="1" applyBorder="1" applyAlignment="1">
      <alignment horizontal="center" vertical="center" wrapText="1"/>
    </xf>
    <xf numFmtId="0" fontId="59" fillId="0" borderId="1" xfId="0" quotePrefix="1" applyNumberFormat="1" applyFont="1" applyFill="1" applyBorder="1" applyAlignment="1">
      <alignment horizontal="center" vertical="center" wrapText="1"/>
    </xf>
    <xf numFmtId="164" fontId="59" fillId="0" borderId="1" xfId="3" applyNumberFormat="1" applyFont="1" applyFill="1" applyBorder="1" applyAlignment="1" applyProtection="1">
      <alignment horizontal="center" vertical="center"/>
    </xf>
    <xf numFmtId="169" fontId="59" fillId="0" borderId="1" xfId="3" applyNumberFormat="1" applyFont="1" applyFill="1" applyBorder="1" applyAlignment="1">
      <alignment horizontal="center" vertical="center"/>
    </xf>
    <xf numFmtId="169" fontId="25" fillId="0" borderId="1" xfId="3" applyNumberFormat="1" applyFont="1" applyFill="1" applyBorder="1" applyAlignment="1">
      <alignment horizontal="center" vertical="center"/>
    </xf>
    <xf numFmtId="169" fontId="25" fillId="0" borderId="1" xfId="3" applyNumberFormat="1" applyFont="1" applyFill="1" applyBorder="1" applyAlignment="1">
      <alignment horizontal="center" vertical="center" wrapText="1"/>
    </xf>
    <xf numFmtId="0" fontId="25" fillId="0" borderId="1" xfId="7" applyNumberFormat="1" applyFont="1" applyFill="1" applyBorder="1" applyAlignment="1">
      <alignment horizontal="center" vertical="center" wrapText="1"/>
    </xf>
    <xf numFmtId="164" fontId="25" fillId="0" borderId="1" xfId="7" applyNumberFormat="1" applyFont="1" applyFill="1" applyBorder="1" applyAlignment="1">
      <alignment horizontal="center" vertical="center" wrapText="1"/>
    </xf>
    <xf numFmtId="0" fontId="25" fillId="0" borderId="1" xfId="7" applyFont="1" applyFill="1" applyBorder="1" applyAlignment="1">
      <alignment horizontal="center" vertical="center" wrapText="1"/>
    </xf>
    <xf numFmtId="169" fontId="25" fillId="0" borderId="1" xfId="7" applyNumberFormat="1" applyFont="1" applyFill="1" applyBorder="1" applyAlignment="1">
      <alignment horizontal="center" vertical="center" wrapText="1"/>
    </xf>
    <xf numFmtId="171" fontId="25" fillId="0" borderId="1" xfId="9" applyNumberFormat="1" applyFont="1" applyFill="1" applyBorder="1" applyAlignment="1" applyProtection="1">
      <alignment horizontal="center" vertical="center"/>
    </xf>
    <xf numFmtId="164" fontId="25" fillId="0" borderId="1" xfId="3" applyNumberFormat="1" applyFont="1" applyFill="1" applyBorder="1" applyAlignment="1" applyProtection="1">
      <alignment horizontal="center" vertical="center"/>
    </xf>
    <xf numFmtId="164" fontId="34" fillId="0" borderId="0" xfId="3" applyNumberFormat="1" applyFont="1" applyBorder="1" applyAlignment="1" applyProtection="1">
      <alignment horizontal="center" vertical="center"/>
    </xf>
    <xf numFmtId="164" fontId="34" fillId="0" borderId="0" xfId="3" applyNumberFormat="1" applyFont="1" applyAlignment="1">
      <alignment horizontal="center" vertical="center"/>
    </xf>
    <xf numFmtId="164" fontId="57" fillId="2" borderId="1" xfId="3" applyNumberFormat="1" applyFont="1" applyFill="1" applyBorder="1" applyAlignment="1" applyProtection="1">
      <alignment horizontal="center" vertical="center"/>
    </xf>
    <xf numFmtId="164" fontId="57" fillId="2" borderId="1" xfId="3" applyNumberFormat="1" applyFont="1" applyFill="1" applyBorder="1" applyAlignment="1" applyProtection="1">
      <alignment horizontal="center" vertical="center" wrapText="1"/>
    </xf>
    <xf numFmtId="164" fontId="57" fillId="3" borderId="1" xfId="3" applyNumberFormat="1" applyFont="1" applyFill="1" applyBorder="1" applyAlignment="1" applyProtection="1">
      <alignment horizontal="center" vertical="center"/>
    </xf>
    <xf numFmtId="165" fontId="34" fillId="0" borderId="0" xfId="6" applyNumberFormat="1" applyFont="1" applyAlignment="1">
      <alignment horizontal="center" vertical="center"/>
    </xf>
    <xf numFmtId="165" fontId="35" fillId="0" borderId="0" xfId="6" applyNumberFormat="1" applyFont="1" applyAlignment="1">
      <alignment horizontal="center" vertical="center" wrapText="1"/>
    </xf>
    <xf numFmtId="165" fontId="35" fillId="0" borderId="0" xfId="6" applyNumberFormat="1" applyFont="1" applyAlignment="1">
      <alignment horizontal="center" vertical="center"/>
    </xf>
    <xf numFmtId="164" fontId="35" fillId="0" borderId="0" xfId="3" applyNumberFormat="1" applyFont="1" applyBorder="1" applyAlignment="1">
      <alignment horizontal="center" vertical="center"/>
    </xf>
    <xf numFmtId="164" fontId="35" fillId="0" borderId="0" xfId="3" applyNumberFormat="1" applyFont="1" applyAlignment="1">
      <alignment horizontal="center" vertical="center"/>
    </xf>
    <xf numFmtId="22" fontId="34" fillId="0" borderId="0" xfId="0" applyNumberFormat="1" applyFont="1" applyAlignment="1">
      <alignment horizontal="center" vertical="center"/>
    </xf>
    <xf numFmtId="164" fontId="35" fillId="0" borderId="0" xfId="3" applyNumberFormat="1" applyFont="1" applyBorder="1" applyAlignment="1" applyProtection="1">
      <alignment horizontal="center" vertical="center"/>
    </xf>
    <xf numFmtId="20" fontId="25" fillId="0" borderId="1" xfId="0" applyFont="1" applyFill="1" applyBorder="1" applyAlignment="1">
      <alignment horizontal="center" vertical="center" wrapText="1"/>
    </xf>
    <xf numFmtId="2" fontId="34" fillId="0" borderId="2" xfId="3" applyNumberFormat="1" applyFont="1" applyBorder="1" applyAlignment="1">
      <alignment horizontal="center" vertical="center"/>
    </xf>
    <xf numFmtId="0" fontId="34" fillId="0" borderId="0" xfId="3" applyNumberFormat="1" applyFont="1" applyBorder="1" applyAlignment="1" applyProtection="1">
      <alignment horizontal="center" vertical="center"/>
    </xf>
    <xf numFmtId="165" fontId="34" fillId="0" borderId="0" xfId="8" applyNumberFormat="1" applyFont="1" applyAlignment="1">
      <alignment horizontal="center" vertical="center"/>
    </xf>
    <xf numFmtId="0" fontId="35" fillId="0" borderId="0" xfId="8" applyNumberFormat="1" applyFont="1" applyAlignment="1">
      <alignment horizontal="center" vertical="center"/>
    </xf>
    <xf numFmtId="165" fontId="35" fillId="0" borderId="0" xfId="8" applyNumberFormat="1" applyFont="1" applyAlignment="1">
      <alignment horizontal="center" vertical="center"/>
    </xf>
    <xf numFmtId="0" fontId="34" fillId="0" borderId="0" xfId="8" applyNumberFormat="1" applyFont="1" applyAlignment="1">
      <alignment horizontal="center" vertical="center"/>
    </xf>
    <xf numFmtId="175" fontId="61" fillId="0" borderId="1" xfId="0" quotePrefix="1" applyNumberFormat="1" applyFont="1" applyFill="1" applyBorder="1" applyAlignment="1">
      <alignment horizontal="center" vertical="center" wrapText="1"/>
    </xf>
    <xf numFmtId="20" fontId="60" fillId="0" borderId="1" xfId="0" applyFont="1" applyFill="1" applyBorder="1" applyAlignment="1">
      <alignment horizontal="center" vertical="center" wrapText="1"/>
    </xf>
    <xf numFmtId="20" fontId="59" fillId="0" borderId="1" xfId="0" applyFont="1" applyFill="1" applyBorder="1" applyAlignment="1">
      <alignment horizontal="center" vertical="center" wrapText="1"/>
    </xf>
    <xf numFmtId="0" fontId="35" fillId="0" borderId="0" xfId="3" applyNumberFormat="1" applyFont="1" applyBorder="1" applyAlignment="1" applyProtection="1">
      <alignment horizontal="center" vertical="center"/>
    </xf>
    <xf numFmtId="20" fontId="25" fillId="0" borderId="1" xfId="0" quotePrefix="1" applyFont="1" applyFill="1" applyBorder="1" applyAlignment="1">
      <alignment horizontal="center" vertical="center"/>
    </xf>
    <xf numFmtId="0" fontId="34" fillId="0" borderId="10" xfId="8" applyNumberFormat="1" applyFont="1" applyBorder="1" applyAlignment="1">
      <alignment horizontal="center" vertical="center"/>
    </xf>
    <xf numFmtId="2" fontId="34" fillId="0" borderId="0" xfId="3" applyNumberFormat="1" applyFont="1" applyBorder="1" applyAlignment="1">
      <alignment horizontal="center" vertical="center" wrapText="1"/>
    </xf>
    <xf numFmtId="2" fontId="34" fillId="0" borderId="20" xfId="3" applyNumberFormat="1" applyFont="1" applyBorder="1" applyAlignment="1">
      <alignment horizontal="center" vertical="center" wrapText="1"/>
    </xf>
    <xf numFmtId="0" fontId="34" fillId="0" borderId="9" xfId="3" applyNumberFormat="1" applyFont="1" applyBorder="1" applyAlignment="1">
      <alignment horizontal="center" vertical="center"/>
    </xf>
    <xf numFmtId="0" fontId="60" fillId="0" borderId="1" xfId="13" applyFont="1" applyFill="1" applyBorder="1" applyAlignment="1">
      <alignment horizontal="center" vertical="center" wrapText="1"/>
    </xf>
    <xf numFmtId="2" fontId="34" fillId="0" borderId="13" xfId="3" applyNumberFormat="1" applyFont="1" applyBorder="1" applyAlignment="1">
      <alignment horizontal="center" vertical="center" wrapText="1"/>
    </xf>
    <xf numFmtId="0" fontId="25" fillId="0" borderId="1" xfId="13" applyFont="1" applyFill="1" applyBorder="1" applyAlignment="1">
      <alignment horizontal="center" vertical="center" wrapText="1"/>
    </xf>
    <xf numFmtId="20" fontId="61" fillId="0" borderId="1" xfId="0" applyFont="1" applyFill="1" applyBorder="1" applyAlignment="1">
      <alignment horizontal="center" vertical="center"/>
    </xf>
    <xf numFmtId="164" fontId="34" fillId="18" borderId="0" xfId="3" applyNumberFormat="1" applyFont="1" applyFill="1" applyBorder="1" applyAlignment="1">
      <alignment horizontal="center" vertical="center"/>
    </xf>
    <xf numFmtId="165" fontId="34" fillId="0" borderId="0" xfId="8" applyNumberFormat="1" applyFont="1" applyFill="1" applyAlignment="1">
      <alignment horizontal="center" vertical="center"/>
    </xf>
    <xf numFmtId="0" fontId="35" fillId="0" borderId="0" xfId="8" applyNumberFormat="1" applyFont="1" applyFill="1" applyAlignment="1">
      <alignment horizontal="center" vertical="center"/>
    </xf>
    <xf numFmtId="165" fontId="35" fillId="0" borderId="0" xfId="8" applyNumberFormat="1" applyFont="1" applyFill="1" applyAlignment="1">
      <alignment horizontal="center" vertical="center"/>
    </xf>
    <xf numFmtId="0" fontId="34" fillId="0" borderId="0" xfId="8" applyNumberFormat="1" applyFont="1" applyFill="1" applyAlignment="1">
      <alignment horizontal="center" vertical="center"/>
    </xf>
    <xf numFmtId="164" fontId="34" fillId="0" borderId="0" xfId="3" applyNumberFormat="1" applyFont="1" applyFill="1" applyBorder="1" applyAlignment="1">
      <alignment horizontal="center" vertical="center"/>
    </xf>
    <xf numFmtId="0" fontId="34" fillId="0" borderId="0" xfId="3" applyNumberFormat="1" applyFont="1" applyFill="1" applyBorder="1" applyAlignment="1">
      <alignment horizontal="center" vertical="center"/>
    </xf>
    <xf numFmtId="164" fontId="34" fillId="0" borderId="0" xfId="3" applyNumberFormat="1" applyFont="1" applyFill="1" applyAlignment="1">
      <alignment horizontal="center" vertical="center"/>
    </xf>
    <xf numFmtId="164" fontId="25" fillId="0" borderId="1" xfId="3" applyNumberFormat="1" applyFont="1" applyFill="1" applyBorder="1" applyAlignment="1">
      <alignment horizontal="center" vertical="center"/>
    </xf>
    <xf numFmtId="1" fontId="25" fillId="0" borderId="1" xfId="3" applyNumberFormat="1" applyFont="1" applyFill="1" applyBorder="1" applyAlignment="1">
      <alignment horizontal="center" vertical="center"/>
    </xf>
    <xf numFmtId="165" fontId="59" fillId="0" borderId="1" xfId="8" applyNumberFormat="1" applyFont="1" applyFill="1" applyBorder="1" applyAlignment="1">
      <alignment horizontal="center" vertical="center"/>
    </xf>
    <xf numFmtId="165" fontId="34" fillId="6" borderId="0" xfId="8" applyNumberFormat="1" applyFont="1" applyFill="1" applyAlignment="1">
      <alignment horizontal="center" vertical="center"/>
    </xf>
    <xf numFmtId="0" fontId="34" fillId="6" borderId="0" xfId="8" applyNumberFormat="1" applyFont="1" applyFill="1" applyAlignment="1">
      <alignment horizontal="center" vertical="center"/>
    </xf>
    <xf numFmtId="0" fontId="35" fillId="6" borderId="0" xfId="8" applyNumberFormat="1" applyFont="1" applyFill="1" applyAlignment="1">
      <alignment horizontal="center" vertical="center"/>
    </xf>
    <xf numFmtId="165" fontId="35" fillId="6" borderId="0" xfId="8" applyNumberFormat="1" applyFont="1" applyFill="1" applyAlignment="1">
      <alignment horizontal="center" vertical="center"/>
    </xf>
    <xf numFmtId="0" fontId="34" fillId="2" borderId="0" xfId="3" applyNumberFormat="1" applyFont="1" applyFill="1" applyBorder="1" applyAlignment="1">
      <alignment horizontal="center" vertical="center"/>
    </xf>
    <xf numFmtId="164" fontId="25" fillId="0" borderId="1" xfId="22" applyFont="1" applyFill="1" applyBorder="1" applyAlignment="1">
      <alignment horizontal="center" vertical="center"/>
    </xf>
    <xf numFmtId="164" fontId="22" fillId="0" borderId="7" xfId="22" applyFont="1" applyFill="1" applyBorder="1" applyAlignment="1">
      <alignment horizontal="center" vertical="center"/>
    </xf>
    <xf numFmtId="164" fontId="34" fillId="0" borderId="7" xfId="3" applyNumberFormat="1" applyFont="1" applyBorder="1" applyAlignment="1">
      <alignment horizontal="center" vertical="center"/>
    </xf>
    <xf numFmtId="164" fontId="22" fillId="0" borderId="24" xfId="22" applyFont="1" applyFill="1" applyBorder="1" applyAlignment="1">
      <alignment horizontal="center" vertical="center"/>
    </xf>
    <xf numFmtId="2" fontId="25" fillId="0" borderId="1" xfId="3" applyNumberFormat="1" applyFont="1" applyFill="1" applyBorder="1" applyAlignment="1">
      <alignment horizontal="center" vertical="center"/>
    </xf>
    <xf numFmtId="0" fontId="25" fillId="0" borderId="1" xfId="3" applyNumberFormat="1" applyFont="1" applyFill="1" applyBorder="1" applyAlignment="1">
      <alignment horizontal="center" vertical="center"/>
    </xf>
    <xf numFmtId="164" fontId="25" fillId="0" borderId="1" xfId="3" applyNumberFormat="1" applyFont="1" applyFill="1" applyBorder="1" applyAlignment="1" applyProtection="1">
      <alignment horizontal="center" vertical="center" wrapText="1"/>
    </xf>
    <xf numFmtId="0" fontId="60" fillId="0" borderId="1" xfId="0" applyNumberFormat="1" applyFont="1" applyFill="1" applyBorder="1" applyAlignment="1">
      <alignment horizontal="center" vertical="center"/>
    </xf>
    <xf numFmtId="165" fontId="25" fillId="0" borderId="1" xfId="10" quotePrefix="1" applyNumberFormat="1" applyFont="1" applyFill="1" applyBorder="1" applyAlignment="1">
      <alignment horizontal="center" vertical="center" wrapText="1"/>
    </xf>
    <xf numFmtId="164" fontId="60" fillId="0" borderId="1" xfId="3" applyNumberFormat="1" applyFont="1" applyFill="1" applyBorder="1" applyAlignment="1">
      <alignment horizontal="center" vertical="center" wrapText="1"/>
    </xf>
    <xf numFmtId="164" fontId="25" fillId="0" borderId="1" xfId="22" applyNumberFormat="1" applyFont="1" applyFill="1" applyBorder="1" applyAlignment="1">
      <alignment horizontal="center" vertical="center" wrapText="1"/>
    </xf>
    <xf numFmtId="165" fontId="49" fillId="0" borderId="1" xfId="8" applyNumberFormat="1" applyFont="1" applyFill="1" applyBorder="1" applyAlignment="1">
      <alignment horizontal="center" vertical="center"/>
    </xf>
    <xf numFmtId="165" fontId="49" fillId="0" borderId="1" xfId="8" applyNumberFormat="1" applyFont="1" applyFill="1" applyBorder="1" applyAlignment="1">
      <alignment horizontal="center" vertical="center" wrapText="1"/>
    </xf>
    <xf numFmtId="171" fontId="49" fillId="0" borderId="1" xfId="9" applyNumberFormat="1" applyFont="1" applyFill="1" applyBorder="1" applyAlignment="1" applyProtection="1">
      <alignment horizontal="center" vertical="center"/>
    </xf>
    <xf numFmtId="2" fontId="25" fillId="0" borderId="1" xfId="22" applyNumberFormat="1" applyFont="1" applyFill="1" applyBorder="1" applyAlignment="1">
      <alignment horizontal="center" vertical="center" wrapText="1"/>
    </xf>
    <xf numFmtId="0" fontId="25" fillId="0" borderId="1" xfId="3" applyNumberFormat="1" applyFont="1" applyFill="1" applyBorder="1" applyAlignment="1" applyProtection="1">
      <alignment horizontal="center" vertical="center"/>
    </xf>
    <xf numFmtId="164" fontId="49" fillId="0" borderId="1" xfId="3" applyNumberFormat="1" applyFont="1" applyFill="1" applyBorder="1" applyAlignment="1" applyProtection="1">
      <alignment horizontal="center" vertical="center"/>
    </xf>
    <xf numFmtId="164" fontId="49" fillId="0" borderId="1" xfId="3" applyNumberFormat="1" applyFont="1" applyFill="1" applyBorder="1" applyAlignment="1" applyProtection="1">
      <alignment horizontal="center" vertical="center" wrapText="1"/>
    </xf>
    <xf numFmtId="165" fontId="25" fillId="0" borderId="1" xfId="10" applyNumberFormat="1" applyFont="1" applyFill="1" applyBorder="1" applyAlignment="1">
      <alignment horizontal="center" vertical="center"/>
    </xf>
    <xf numFmtId="165" fontId="59" fillId="0" borderId="1" xfId="8" applyNumberFormat="1" applyFont="1" applyFill="1" applyBorder="1" applyAlignment="1">
      <alignment horizontal="center" vertical="center" wrapText="1"/>
    </xf>
    <xf numFmtId="165" fontId="25" fillId="0" borderId="1" xfId="6" applyNumberFormat="1" applyFont="1" applyFill="1" applyBorder="1" applyAlignment="1">
      <alignment horizontal="center" vertical="center"/>
    </xf>
    <xf numFmtId="170" fontId="25" fillId="0" borderId="1" xfId="2" applyNumberFormat="1" applyFont="1" applyFill="1" applyBorder="1" applyAlignment="1" applyProtection="1">
      <alignment horizontal="center" vertical="center"/>
    </xf>
    <xf numFmtId="22" fontId="25" fillId="0" borderId="1" xfId="0" applyNumberFormat="1" applyFont="1" applyFill="1" applyBorder="1" applyAlignment="1">
      <alignment horizontal="center" vertical="center"/>
    </xf>
    <xf numFmtId="169" fontId="25" fillId="0" borderId="1" xfId="0" applyNumberFormat="1" applyFont="1" applyFill="1" applyBorder="1" applyAlignment="1">
      <alignment horizontal="center" vertical="center" wrapText="1"/>
    </xf>
    <xf numFmtId="164" fontId="60" fillId="0" borderId="1" xfId="0" applyNumberFormat="1" applyFont="1" applyFill="1" applyBorder="1" applyAlignment="1">
      <alignment horizontal="center" vertical="center" wrapText="1"/>
    </xf>
    <xf numFmtId="170" fontId="25" fillId="0" borderId="1" xfId="18" applyNumberFormat="1" applyFont="1" applyFill="1" applyBorder="1" applyAlignment="1" applyProtection="1">
      <alignment horizontal="center" vertical="center"/>
    </xf>
    <xf numFmtId="164" fontId="60" fillId="0" borderId="1" xfId="0" applyNumberFormat="1" applyFont="1" applyFill="1" applyBorder="1" applyAlignment="1">
      <alignment horizontal="center" vertical="center"/>
    </xf>
    <xf numFmtId="170" fontId="25" fillId="0" borderId="1" xfId="9" applyNumberFormat="1" applyFont="1" applyFill="1" applyBorder="1" applyAlignment="1" applyProtection="1">
      <alignment horizontal="center" vertical="center"/>
    </xf>
    <xf numFmtId="165" fontId="25" fillId="0" borderId="1" xfId="19" applyFont="1" applyFill="1" applyBorder="1" applyAlignment="1">
      <alignment horizontal="center" vertical="center" wrapText="1"/>
    </xf>
    <xf numFmtId="172" fontId="25" fillId="0" borderId="1" xfId="0" applyNumberFormat="1" applyFont="1" applyFill="1" applyBorder="1" applyAlignment="1">
      <alignment horizontal="center" vertical="center"/>
    </xf>
    <xf numFmtId="20" fontId="25" fillId="0" borderId="1" xfId="11" applyFont="1" applyFill="1" applyBorder="1" applyAlignment="1">
      <alignment horizontal="center" vertical="center"/>
    </xf>
    <xf numFmtId="20" fontId="25" fillId="0" borderId="1" xfId="11" applyFont="1" applyFill="1" applyBorder="1" applyAlignment="1">
      <alignment horizontal="center" vertical="center" wrapText="1"/>
    </xf>
    <xf numFmtId="170" fontId="49" fillId="0" borderId="1" xfId="9" applyNumberFormat="1" applyFont="1" applyFill="1" applyBorder="1" applyAlignment="1" applyProtection="1">
      <alignment horizontal="center" vertical="center"/>
    </xf>
    <xf numFmtId="170" fontId="25" fillId="0" borderId="1" xfId="12" applyNumberFormat="1" applyFont="1" applyFill="1" applyBorder="1" applyAlignment="1" applyProtection="1">
      <alignment horizontal="center" vertical="center"/>
    </xf>
    <xf numFmtId="164" fontId="25" fillId="0" borderId="1" xfId="0" applyNumberFormat="1" applyFont="1" applyFill="1" applyBorder="1" applyAlignment="1">
      <alignment horizontal="center" vertical="center" wrapText="1"/>
    </xf>
    <xf numFmtId="165" fontId="60" fillId="0" borderId="1" xfId="8" applyNumberFormat="1" applyFont="1" applyFill="1" applyBorder="1" applyAlignment="1">
      <alignment horizontal="center" vertical="center"/>
    </xf>
    <xf numFmtId="0" fontId="60" fillId="0" borderId="1" xfId="0" quotePrefix="1" applyNumberFormat="1" applyFont="1" applyFill="1" applyBorder="1" applyAlignment="1">
      <alignment horizontal="center" vertical="center" wrapText="1"/>
    </xf>
    <xf numFmtId="171" fontId="60" fillId="0" borderId="1" xfId="9" applyNumberFormat="1" applyFont="1" applyFill="1" applyBorder="1" applyAlignment="1" applyProtection="1">
      <alignment horizontal="center" vertical="center"/>
    </xf>
    <xf numFmtId="164" fontId="60" fillId="0" borderId="1" xfId="22" applyFont="1" applyFill="1" applyBorder="1" applyAlignment="1">
      <alignment horizontal="center" vertical="center"/>
    </xf>
    <xf numFmtId="173" fontId="25" fillId="0" borderId="1" xfId="3" applyNumberFormat="1" applyFont="1" applyFill="1" applyBorder="1" applyAlignment="1">
      <alignment horizontal="center" vertical="center" wrapText="1"/>
    </xf>
    <xf numFmtId="9" fontId="25" fillId="0" borderId="1" xfId="2" applyFont="1" applyFill="1" applyBorder="1" applyAlignment="1" applyProtection="1">
      <alignment horizontal="center" vertical="center"/>
    </xf>
    <xf numFmtId="165" fontId="25" fillId="0" borderId="1" xfId="20" applyNumberFormat="1" applyFont="1" applyFill="1" applyBorder="1" applyAlignment="1">
      <alignment horizontal="center" vertical="center"/>
    </xf>
    <xf numFmtId="175" fontId="25" fillId="0" borderId="1" xfId="0" quotePrefix="1" applyNumberFormat="1" applyFont="1" applyFill="1" applyBorder="1" applyAlignment="1">
      <alignment horizontal="center" vertical="center" wrapText="1"/>
    </xf>
    <xf numFmtId="175" fontId="60" fillId="0" borderId="1" xfId="0" quotePrefix="1" applyNumberFormat="1" applyFont="1" applyFill="1" applyBorder="1" applyAlignment="1">
      <alignment horizontal="center" vertical="center" wrapText="1"/>
    </xf>
    <xf numFmtId="1" fontId="25" fillId="0" borderId="1" xfId="7" applyNumberFormat="1" applyFont="1" applyFill="1" applyBorder="1" applyAlignment="1">
      <alignment horizontal="center" vertical="center" wrapText="1"/>
    </xf>
    <xf numFmtId="165" fontId="25" fillId="0" borderId="1" xfId="0" applyNumberFormat="1" applyFont="1" applyFill="1" applyBorder="1" applyAlignment="1">
      <alignment horizontal="center" vertical="center"/>
    </xf>
    <xf numFmtId="165" fontId="25" fillId="0" borderId="1" xfId="0" applyNumberFormat="1" applyFont="1" applyFill="1" applyBorder="1" applyAlignment="1">
      <alignment horizontal="center" vertical="center" wrapText="1"/>
    </xf>
    <xf numFmtId="173" fontId="25" fillId="0" borderId="1" xfId="3" applyNumberFormat="1" applyFont="1" applyFill="1" applyBorder="1" applyAlignment="1">
      <alignment horizontal="center" vertical="center"/>
    </xf>
    <xf numFmtId="0" fontId="25" fillId="0" borderId="1" xfId="7" quotePrefix="1" applyFont="1" applyFill="1" applyBorder="1" applyAlignment="1">
      <alignment horizontal="center" vertical="center" wrapText="1"/>
    </xf>
    <xf numFmtId="16" fontId="25" fillId="0" borderId="1" xfId="0" applyNumberFormat="1" applyFont="1" applyFill="1" applyBorder="1" applyAlignment="1">
      <alignment horizontal="center" vertical="center"/>
    </xf>
    <xf numFmtId="170" fontId="25" fillId="0" borderId="1" xfId="0" applyNumberFormat="1" applyFont="1" applyFill="1" applyBorder="1" applyAlignment="1">
      <alignment horizontal="center" vertical="center"/>
    </xf>
    <xf numFmtId="0" fontId="25" fillId="0" borderId="1" xfId="10" applyNumberFormat="1" applyFont="1" applyFill="1" applyBorder="1" applyAlignment="1">
      <alignment horizontal="center" vertical="center"/>
    </xf>
    <xf numFmtId="16" fontId="25" fillId="0" borderId="1" xfId="19" applyNumberFormat="1" applyFont="1" applyFill="1" applyBorder="1" applyAlignment="1">
      <alignment horizontal="center" vertical="center"/>
    </xf>
    <xf numFmtId="0" fontId="25" fillId="0" borderId="1" xfId="19" applyNumberFormat="1" applyFont="1" applyFill="1" applyBorder="1" applyAlignment="1">
      <alignment horizontal="center" vertical="center" wrapText="1"/>
    </xf>
    <xf numFmtId="22" fontId="60" fillId="0" borderId="1" xfId="0" applyNumberFormat="1" applyFont="1" applyFill="1" applyBorder="1" applyAlignment="1">
      <alignment horizontal="center" vertical="center"/>
    </xf>
    <xf numFmtId="2" fontId="25" fillId="0" borderId="1" xfId="3" applyNumberFormat="1" applyFont="1" applyFill="1" applyBorder="1" applyAlignment="1">
      <alignment horizontal="center" vertical="center"/>
    </xf>
    <xf numFmtId="2" fontId="25" fillId="0" borderId="1" xfId="22" applyNumberFormat="1" applyFont="1" applyFill="1" applyBorder="1" applyAlignment="1">
      <alignment horizontal="center" vertical="center"/>
    </xf>
    <xf numFmtId="20" fontId="56" fillId="0" borderId="1" xfId="0" quotePrefix="1" applyFont="1" applyFill="1" applyBorder="1" applyAlignment="1">
      <alignment horizontal="center" vertical="center" wrapText="1"/>
    </xf>
    <xf numFmtId="20" fontId="55" fillId="0" borderId="1" xfId="0" quotePrefix="1" applyFont="1" applyFill="1" applyBorder="1" applyAlignment="1">
      <alignment horizontal="center" vertical="center" wrapText="1"/>
    </xf>
    <xf numFmtId="165" fontId="12" fillId="25" borderId="1" xfId="4" applyNumberFormat="1" applyFont="1" applyFill="1" applyBorder="1" applyAlignment="1">
      <alignment horizontal="center" vertical="center" wrapText="1"/>
    </xf>
    <xf numFmtId="166" fontId="12" fillId="25" borderId="1" xfId="5" quotePrefix="1" applyNumberFormat="1" applyFont="1" applyFill="1" applyBorder="1" applyAlignment="1">
      <alignment horizontal="center" vertical="center" wrapText="1"/>
    </xf>
    <xf numFmtId="165" fontId="12" fillId="25" borderId="1" xfId="4" applyNumberFormat="1" applyFont="1" applyFill="1" applyBorder="1" applyAlignment="1">
      <alignment horizontal="center" vertical="center"/>
    </xf>
    <xf numFmtId="164" fontId="12" fillId="25" borderId="1" xfId="0" applyNumberFormat="1" applyFont="1" applyFill="1" applyBorder="1" applyAlignment="1">
      <alignment horizontal="center" vertical="center" wrapText="1"/>
    </xf>
    <xf numFmtId="166" fontId="12" fillId="25" borderId="1" xfId="0" quotePrefix="1" applyNumberFormat="1" applyFont="1" applyFill="1" applyBorder="1" applyAlignment="1">
      <alignment horizontal="center" vertical="center" wrapText="1"/>
    </xf>
    <xf numFmtId="0" fontId="12" fillId="25" borderId="1" xfId="0" applyNumberFormat="1" applyFont="1" applyFill="1" applyBorder="1" applyAlignment="1">
      <alignment horizontal="center" vertical="center" wrapText="1"/>
    </xf>
    <xf numFmtId="167" fontId="12" fillId="25" borderId="1" xfId="4" applyNumberFormat="1" applyFont="1" applyFill="1" applyBorder="1" applyAlignment="1">
      <alignment horizontal="center" vertical="center" wrapText="1"/>
    </xf>
    <xf numFmtId="1" fontId="12" fillId="25" borderId="1" xfId="0" applyNumberFormat="1" applyFont="1" applyFill="1" applyBorder="1" applyAlignment="1">
      <alignment horizontal="center" vertical="center" wrapText="1"/>
    </xf>
    <xf numFmtId="2" fontId="12" fillId="25" borderId="1" xfId="0" quotePrefix="1" applyNumberFormat="1" applyFont="1" applyFill="1" applyBorder="1" applyAlignment="1">
      <alignment horizontal="center" vertical="center" wrapText="1"/>
    </xf>
    <xf numFmtId="164" fontId="57" fillId="2" borderId="1" xfId="3" applyNumberFormat="1" applyFont="1" applyFill="1" applyBorder="1" applyAlignment="1">
      <alignment horizontal="center" vertical="center"/>
    </xf>
    <xf numFmtId="164" fontId="55" fillId="2" borderId="1" xfId="3" applyNumberFormat="1" applyFont="1" applyFill="1" applyBorder="1" applyAlignment="1" applyProtection="1">
      <alignment horizontal="center" vertical="center"/>
    </xf>
    <xf numFmtId="168" fontId="12" fillId="25" borderId="1" xfId="0" quotePrefix="1" applyNumberFormat="1" applyFont="1" applyFill="1" applyBorder="1" applyAlignment="1">
      <alignment horizontal="center" vertical="center" wrapText="1"/>
    </xf>
    <xf numFmtId="168" fontId="12" fillId="25" borderId="1" xfId="0" applyNumberFormat="1" applyFont="1" applyFill="1" applyBorder="1" applyAlignment="1">
      <alignment horizontal="center" vertical="center" wrapText="1"/>
    </xf>
    <xf numFmtId="0" fontId="12" fillId="25" borderId="6" xfId="5" applyNumberFormat="1" applyFont="1" applyFill="1" applyBorder="1" applyAlignment="1">
      <alignment horizontal="center" vertical="center" wrapText="1"/>
    </xf>
    <xf numFmtId="0" fontId="12" fillId="25" borderId="7" xfId="5" applyNumberFormat="1" applyFont="1" applyFill="1" applyBorder="1" applyAlignment="1">
      <alignment horizontal="center" vertical="center" wrapText="1"/>
    </xf>
    <xf numFmtId="0" fontId="12" fillId="25" borderId="3" xfId="5" applyNumberFormat="1" applyFont="1" applyFill="1" applyBorder="1" applyAlignment="1">
      <alignment horizontal="center" vertical="center" wrapText="1"/>
    </xf>
    <xf numFmtId="0" fontId="25" fillId="0" borderId="1" xfId="3" applyNumberFormat="1" applyFont="1" applyFill="1" applyBorder="1" applyAlignment="1">
      <alignment horizontal="center" vertical="center"/>
    </xf>
    <xf numFmtId="0" fontId="25" fillId="0" borderId="1" xfId="22" applyNumberFormat="1" applyFont="1" applyFill="1" applyBorder="1" applyAlignment="1">
      <alignment horizontal="center" vertical="center"/>
    </xf>
    <xf numFmtId="165" fontId="25" fillId="0" borderId="6" xfId="8" applyNumberFormat="1" applyFont="1" applyFill="1" applyBorder="1" applyAlignment="1">
      <alignment horizontal="center" vertical="center"/>
    </xf>
    <xf numFmtId="165" fontId="25" fillId="0" borderId="7" xfId="8" applyNumberFormat="1" applyFont="1" applyFill="1" applyBorder="1" applyAlignment="1">
      <alignment horizontal="center" vertical="center"/>
    </xf>
    <xf numFmtId="165" fontId="25" fillId="0" borderId="3" xfId="8" applyNumberFormat="1" applyFont="1" applyFill="1" applyBorder="1" applyAlignment="1">
      <alignment horizontal="center" vertical="center"/>
    </xf>
    <xf numFmtId="165" fontId="25" fillId="0" borderId="6" xfId="20" applyNumberFormat="1" applyFont="1" applyFill="1" applyBorder="1" applyAlignment="1">
      <alignment horizontal="center" vertical="center"/>
    </xf>
    <xf numFmtId="165" fontId="25" fillId="0" borderId="7" xfId="20" applyNumberFormat="1" applyFont="1" applyFill="1" applyBorder="1" applyAlignment="1">
      <alignment horizontal="center" vertical="center"/>
    </xf>
    <xf numFmtId="165" fontId="25" fillId="0" borderId="3" xfId="20" applyNumberFormat="1" applyFont="1" applyFill="1" applyBorder="1" applyAlignment="1">
      <alignment horizontal="center" vertical="center"/>
    </xf>
    <xf numFmtId="0" fontId="25" fillId="0" borderId="6" xfId="10" applyNumberFormat="1" applyFont="1" applyFill="1" applyBorder="1" applyAlignment="1">
      <alignment horizontal="center" vertical="center"/>
    </xf>
    <xf numFmtId="0" fontId="25" fillId="0" borderId="7" xfId="10" applyNumberFormat="1" applyFont="1" applyFill="1" applyBorder="1" applyAlignment="1">
      <alignment horizontal="center" vertical="center"/>
    </xf>
    <xf numFmtId="0" fontId="25" fillId="0" borderId="3" xfId="10" applyNumberFormat="1" applyFont="1" applyFill="1" applyBorder="1" applyAlignment="1">
      <alignment horizontal="center" vertical="center"/>
    </xf>
    <xf numFmtId="164" fontId="25" fillId="0" borderId="6" xfId="3" applyNumberFormat="1" applyFont="1" applyFill="1" applyBorder="1" applyAlignment="1">
      <alignment horizontal="center" vertical="center"/>
    </xf>
    <xf numFmtId="164" fontId="25" fillId="0" borderId="7" xfId="3" applyNumberFormat="1" applyFont="1" applyFill="1" applyBorder="1" applyAlignment="1">
      <alignment horizontal="center" vertical="center"/>
    </xf>
    <xf numFmtId="164" fontId="25" fillId="0" borderId="3" xfId="3" applyNumberFormat="1" applyFont="1" applyFill="1" applyBorder="1" applyAlignment="1">
      <alignment horizontal="center" vertical="center"/>
    </xf>
    <xf numFmtId="165" fontId="25" fillId="0" borderId="6" xfId="6" applyNumberFormat="1" applyFont="1" applyFill="1" applyBorder="1" applyAlignment="1">
      <alignment horizontal="center" vertical="center"/>
    </xf>
    <xf numFmtId="165" fontId="25" fillId="0" borderId="7" xfId="6" applyNumberFormat="1" applyFont="1" applyFill="1" applyBorder="1" applyAlignment="1">
      <alignment horizontal="center" vertical="center"/>
    </xf>
    <xf numFmtId="165" fontId="25" fillId="0" borderId="3" xfId="6" applyNumberFormat="1" applyFont="1" applyFill="1" applyBorder="1" applyAlignment="1">
      <alignment horizontal="center" vertical="center"/>
    </xf>
    <xf numFmtId="20" fontId="25" fillId="0" borderId="6" xfId="0" applyFont="1" applyFill="1" applyBorder="1" applyAlignment="1">
      <alignment horizontal="center" vertical="center"/>
    </xf>
    <xf numFmtId="20" fontId="25" fillId="0" borderId="7" xfId="0" applyFont="1" applyFill="1" applyBorder="1" applyAlignment="1">
      <alignment horizontal="center" vertical="center"/>
    </xf>
    <xf numFmtId="20" fontId="25" fillId="0" borderId="3" xfId="0" applyFont="1" applyFill="1" applyBorder="1" applyAlignment="1">
      <alignment horizontal="center" vertical="center"/>
    </xf>
    <xf numFmtId="0" fontId="25" fillId="0" borderId="6" xfId="3" applyNumberFormat="1" applyFont="1" applyFill="1" applyBorder="1" applyAlignment="1">
      <alignment horizontal="center" vertical="center" wrapText="1"/>
    </xf>
    <xf numFmtId="0" fontId="25" fillId="0" borderId="3" xfId="3" applyNumberFormat="1" applyFont="1" applyFill="1" applyBorder="1" applyAlignment="1">
      <alignment horizontal="center" vertical="center" wrapText="1"/>
    </xf>
    <xf numFmtId="0" fontId="25" fillId="0" borderId="7" xfId="3" applyNumberFormat="1" applyFont="1" applyFill="1" applyBorder="1" applyAlignment="1">
      <alignment horizontal="center" vertical="center" wrapText="1"/>
    </xf>
    <xf numFmtId="170" fontId="22" fillId="2" borderId="6" xfId="13" applyNumberFormat="1" applyFont="1" applyFill="1" applyBorder="1" applyAlignment="1">
      <alignment horizontal="center" vertical="center" wrapText="1"/>
    </xf>
    <xf numFmtId="170" fontId="22" fillId="2" borderId="7" xfId="13" applyNumberFormat="1" applyFont="1" applyFill="1" applyBorder="1" applyAlignment="1">
      <alignment horizontal="center" vertical="center" wrapText="1"/>
    </xf>
    <xf numFmtId="0" fontId="38" fillId="2" borderId="1" xfId="13" applyFont="1" applyFill="1" applyBorder="1" applyAlignment="1">
      <alignment horizontal="center" vertical="center" wrapText="1"/>
    </xf>
    <xf numFmtId="165" fontId="21" fillId="2" borderId="1" xfId="13" applyNumberFormat="1" applyFont="1" applyFill="1" applyBorder="1" applyAlignment="1">
      <alignment horizontal="left" vertical="top" wrapText="1"/>
    </xf>
    <xf numFmtId="165" fontId="22" fillId="2" borderId="6" xfId="28" applyFont="1" applyFill="1" applyBorder="1" applyAlignment="1">
      <alignment horizontal="center" vertical="center" wrapText="1"/>
    </xf>
    <xf numFmtId="165" fontId="22" fillId="2" borderId="7" xfId="28" applyFont="1" applyFill="1" applyBorder="1" applyAlignment="1">
      <alignment horizontal="center" vertical="center" wrapText="1"/>
    </xf>
    <xf numFmtId="165" fontId="22" fillId="2" borderId="6" xfId="28" applyFont="1" applyFill="1" applyBorder="1" applyAlignment="1">
      <alignment horizontal="left" vertical="center" wrapText="1"/>
    </xf>
    <xf numFmtId="165" fontId="22" fillId="2" borderId="7" xfId="28" applyFont="1" applyFill="1" applyBorder="1" applyAlignment="1">
      <alignment horizontal="left" vertical="center" wrapText="1"/>
    </xf>
    <xf numFmtId="167" fontId="22" fillId="2" borderId="14" xfId="28" applyNumberFormat="1" applyFont="1" applyFill="1" applyBorder="1" applyAlignment="1">
      <alignment horizontal="center" vertical="center" wrapText="1"/>
    </xf>
    <xf numFmtId="167" fontId="22" fillId="2" borderId="15" xfId="28" applyNumberFormat="1" applyFont="1" applyFill="1" applyBorder="1" applyAlignment="1">
      <alignment horizontal="center" vertical="center" wrapText="1"/>
    </xf>
    <xf numFmtId="167" fontId="22" fillId="2" borderId="16" xfId="28" applyNumberFormat="1" applyFont="1" applyFill="1" applyBorder="1" applyAlignment="1">
      <alignment horizontal="center" vertical="center" wrapText="1"/>
    </xf>
    <xf numFmtId="165" fontId="22" fillId="2" borderId="3" xfId="28" applyFont="1" applyFill="1" applyBorder="1" applyAlignment="1">
      <alignment horizontal="center" vertical="center" wrapText="1"/>
    </xf>
    <xf numFmtId="164" fontId="37" fillId="0" borderId="1" xfId="26" applyNumberFormat="1" applyFont="1" applyBorder="1" applyAlignment="1">
      <alignment horizontal="left" vertical="center" wrapText="1"/>
    </xf>
    <xf numFmtId="164" fontId="40" fillId="0" borderId="6" xfId="0" applyNumberFormat="1" applyFont="1" applyBorder="1" applyAlignment="1">
      <alignment horizontal="left" vertical="center" wrapText="1"/>
    </xf>
    <xf numFmtId="164" fontId="40" fillId="0" borderId="7" xfId="0" applyNumberFormat="1" applyFont="1" applyBorder="1" applyAlignment="1">
      <alignment horizontal="left" vertical="center" wrapText="1"/>
    </xf>
    <xf numFmtId="173" fontId="40" fillId="0" borderId="6" xfId="0" applyNumberFormat="1" applyFont="1" applyBorder="1" applyAlignment="1">
      <alignment horizontal="left" vertical="center" wrapText="1"/>
    </xf>
    <xf numFmtId="173" fontId="40" fillId="0" borderId="3" xfId="0" applyNumberFormat="1" applyFont="1" applyBorder="1" applyAlignment="1">
      <alignment horizontal="left" vertical="center" wrapText="1"/>
    </xf>
    <xf numFmtId="1" fontId="40" fillId="0" borderId="1" xfId="0" applyNumberFormat="1" applyFont="1" applyBorder="1" applyAlignment="1">
      <alignment horizontal="left" vertical="center" wrapText="1"/>
    </xf>
    <xf numFmtId="1" fontId="40" fillId="0" borderId="6" xfId="0" applyNumberFormat="1" applyFont="1" applyBorder="1" applyAlignment="1">
      <alignment horizontal="left" vertical="center" wrapText="1"/>
    </xf>
    <xf numFmtId="1" fontId="40" fillId="0" borderId="3" xfId="0" applyNumberFormat="1" applyFont="1" applyBorder="1" applyAlignment="1">
      <alignment horizontal="left" vertical="center" wrapText="1"/>
    </xf>
    <xf numFmtId="164" fontId="37" fillId="0" borderId="1" xfId="0" applyNumberFormat="1" applyFont="1" applyBorder="1" applyAlignment="1">
      <alignment horizontal="left" vertical="center" wrapText="1"/>
    </xf>
    <xf numFmtId="164" fontId="40" fillId="0" borderId="3" xfId="0" applyNumberFormat="1" applyFont="1" applyBorder="1" applyAlignment="1">
      <alignment horizontal="left" vertical="center" wrapText="1"/>
    </xf>
    <xf numFmtId="164" fontId="40" fillId="2" borderId="6" xfId="0" applyNumberFormat="1" applyFont="1" applyFill="1" applyBorder="1" applyAlignment="1">
      <alignment horizontal="left" vertical="center" wrapText="1"/>
    </xf>
    <xf numFmtId="164" fontId="40" fillId="2" borderId="3" xfId="0" applyNumberFormat="1" applyFont="1" applyFill="1" applyBorder="1" applyAlignment="1">
      <alignment horizontal="left" vertical="center" wrapText="1"/>
    </xf>
    <xf numFmtId="164" fontId="40" fillId="0" borderId="6" xfId="3" applyNumberFormat="1" applyFont="1" applyBorder="1" applyAlignment="1">
      <alignment horizontal="left" vertical="center" wrapText="1"/>
    </xf>
    <xf numFmtId="164" fontId="40" fillId="0" borderId="3" xfId="3" applyNumberFormat="1" applyFont="1" applyBorder="1" applyAlignment="1">
      <alignment horizontal="left" vertical="center" wrapText="1"/>
    </xf>
    <xf numFmtId="164" fontId="40" fillId="0" borderId="32" xfId="3" applyNumberFormat="1" applyFont="1" applyBorder="1" applyAlignment="1">
      <alignment horizontal="left" vertical="center" wrapText="1"/>
    </xf>
    <xf numFmtId="164" fontId="40" fillId="0" borderId="34" xfId="3" applyNumberFormat="1" applyFont="1" applyBorder="1" applyAlignment="1">
      <alignment horizontal="left" vertical="center" wrapText="1"/>
    </xf>
    <xf numFmtId="164" fontId="40" fillId="0" borderId="35" xfId="3" applyNumberFormat="1" applyFont="1" applyBorder="1" applyAlignment="1">
      <alignment horizontal="left" vertical="center" wrapText="1"/>
    </xf>
    <xf numFmtId="164" fontId="40" fillId="0" borderId="8" xfId="3" applyNumberFormat="1" applyFont="1" applyBorder="1" applyAlignment="1">
      <alignment horizontal="left" vertical="center" wrapText="1"/>
    </xf>
    <xf numFmtId="20" fontId="37" fillId="2" borderId="1" xfId="0" applyFont="1" applyFill="1" applyBorder="1" applyAlignment="1">
      <alignment horizontal="left"/>
    </xf>
    <xf numFmtId="20" fontId="38" fillId="2" borderId="1" xfId="0" applyFont="1" applyFill="1" applyBorder="1" applyAlignment="1">
      <alignment horizontal="left"/>
    </xf>
    <xf numFmtId="20" fontId="38" fillId="2" borderId="1" xfId="0" applyFont="1" applyFill="1" applyBorder="1" applyAlignment="1">
      <alignment horizontal="left" wrapText="1"/>
    </xf>
    <xf numFmtId="164" fontId="40" fillId="2" borderId="6" xfId="3" applyNumberFormat="1" applyFont="1" applyFill="1" applyBorder="1" applyAlignment="1">
      <alignment horizontal="left" vertical="center" wrapText="1"/>
    </xf>
    <xf numFmtId="164" fontId="40" fillId="2" borderId="3" xfId="3" applyNumberFormat="1" applyFont="1" applyFill="1" applyBorder="1" applyAlignment="1">
      <alignment horizontal="left" vertical="center" wrapText="1"/>
    </xf>
    <xf numFmtId="164" fontId="40" fillId="0" borderId="22" xfId="0" applyNumberFormat="1" applyFont="1" applyBorder="1" applyAlignment="1">
      <alignment horizontal="left" vertical="center" wrapText="1"/>
    </xf>
    <xf numFmtId="164" fontId="40" fillId="0" borderId="31" xfId="0" applyNumberFormat="1" applyFont="1" applyBorder="1" applyAlignment="1">
      <alignment horizontal="left" vertical="center" wrapText="1"/>
    </xf>
    <xf numFmtId="164" fontId="40" fillId="0" borderId="33" xfId="3" applyNumberFormat="1" applyFont="1" applyBorder="1" applyAlignment="1">
      <alignment horizontal="left" vertical="center" wrapText="1"/>
    </xf>
  </cellXfs>
  <cellStyles count="36">
    <cellStyle name="Normal" xfId="0" builtinId="0"/>
    <cellStyle name="Normal 10" xfId="23"/>
    <cellStyle name="Normal 10 2" xfId="31"/>
    <cellStyle name="Normal 10 3" xfId="33"/>
    <cellStyle name="Normal 10 4" xfId="35"/>
    <cellStyle name="Normal 2" xfId="14"/>
    <cellStyle name="Normal 2 2" xfId="13"/>
    <cellStyle name="Normal 26" xfId="15"/>
    <cellStyle name="Normal 3" xfId="10"/>
    <cellStyle name="Normal 3 2" xfId="24"/>
    <cellStyle name="Normal 3 3" xfId="19"/>
    <cellStyle name="Normal 4" xfId="5"/>
    <cellStyle name="Normal 4 2" xfId="21"/>
    <cellStyle name="Normal 42" xfId="16"/>
    <cellStyle name="Normal 43" xfId="17"/>
    <cellStyle name="Normal 5" xfId="25"/>
    <cellStyle name="Normal 6" xfId="29"/>
    <cellStyle name="Normal 7" xfId="30"/>
    <cellStyle name="Normal 8" xfId="32"/>
    <cellStyle name="Normal 9" xfId="34"/>
    <cellStyle name="Normal_Availability-Mar" xfId="27"/>
    <cellStyle name="Normal_NR CUMU avail Apr'08-Mar'09 SCS" xfId="7"/>
    <cellStyle name="Normal_NR1 AVAILABTY 2007-08 MAR" xfId="11"/>
    <cellStyle name="Normal_NR1 AVAILBTY'07-08 APRIL" xfId="3"/>
    <cellStyle name="Normal_NR1 AVAILBTY'07-08 APRIL 2" xfId="22"/>
    <cellStyle name="Normal_NR1 AVAILBTY'07-08 APRIL 3" xfId="26"/>
    <cellStyle name="Normal_TRIP0704_NR-1 outage Data JULY'2011-1 2" xfId="4"/>
    <cellStyle name="Normal_TRIP0704_NR-1 outage Data JULY'2011-1 2 2" xfId="28"/>
    <cellStyle name="Normal_TRIP0803_NR-1 outage Data JULY'2011-1" xfId="8"/>
    <cellStyle name="Normal_TRIP0803_NR-1 outage Data JULY'2011-1 2" xfId="6"/>
    <cellStyle name="Normal_TRIP0803_NR-1 outage Data JULY'2011-1 2 2" xfId="20"/>
    <cellStyle name="Percent" xfId="2" builtinId="5"/>
    <cellStyle name="Percent 2" xfId="18"/>
    <cellStyle name="Percent 3" xfId="12"/>
    <cellStyle name="Percent_TRIP1107" xfId="9"/>
    <cellStyle name="RowLevel_1" xfId="1" builtinId="1" iLevel="0"/>
  </cellStyles>
  <dxfs count="8">
    <dxf>
      <fill>
        <patternFill patternType="solid">
          <fgColor rgb="FF808080"/>
          <bgColor rgb="FF000000"/>
        </patternFill>
      </fill>
    </dxf>
    <dxf>
      <fill>
        <patternFill patternType="solid">
          <fgColor rgb="FFFFFF00"/>
          <bgColor rgb="FF000000"/>
        </patternFill>
      </fill>
    </dxf>
    <dxf>
      <fill>
        <patternFill patternType="solid">
          <fgColor rgb="FF92D050"/>
          <bgColor rgb="FF000000"/>
        </patternFill>
      </fill>
    </dxf>
    <dxf>
      <fill>
        <patternFill patternType="solid">
          <fgColor rgb="FFFF0000"/>
          <bgColor rgb="FF000000"/>
        </patternFill>
      </fill>
    </dxf>
    <dxf>
      <fill>
        <patternFill patternType="solid">
          <fgColor rgb="FFFFC000"/>
          <bgColor rgb="FF000000"/>
        </patternFill>
      </fill>
    </dxf>
    <dxf>
      <fill>
        <patternFill patternType="solid">
          <fgColor rgb="FF0070C0"/>
          <bgColor rgb="FF000000"/>
        </patternFill>
      </fill>
    </dxf>
    <dxf>
      <fill>
        <patternFill patternType="solid">
          <fgColor rgb="FF00B050"/>
          <bgColor rgb="FF000000"/>
        </patternFill>
      </fill>
    </dxf>
    <dxf>
      <fill>
        <patternFill patternType="solid">
          <fgColor rgb="FFC000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My%20Documents1\CPCC_NMS%20Daily%20Reports\CPCC%20&amp;%20NMS%20reports%202014\CPCC%20DAILY%20REPORT-2014\Daily%20Report%201310\NR1DR-181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ocuments1/CPCC_NMS%20Daily%20Reports/CPCC%20&amp;%20NMS%20reports%202014/CPCC%20DAILY%20REPORT-2014/Daily%20Report%201310/NR1DR-181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My%20Documents1\CPCC%20WORKING%202013-2014\Trip%202013-14\NR_I%20Availability\My%20Documents1\CPCC%20WORKING%202011-2012\Daily%20Reports%202011-12\Daily%20Report%201203\NR1DR-0303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y%20Documents1/CPCC%20WORKING%202016-2017/Trip%202016-17/NR-I/TRIP-16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y%20Documents1\CPCC%20WORKING%202013-2014\Trip%202013-14\NR_I%20Availability\Documents%20and%20Settings\Administrator\My%20Documents\CPCC%20WORKING%202008-09\TRIP%202008-09\NR-I%20AVAILABILITY-scs\NR-I\TRIP07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Users\admi%20n\Downloads\Users\admi%20n\Downloads\Documents%20and%20Settings\Administrator\My%20Documents\CPCC%20WORKING%202008-09\TRIP%202008-09\NR-I%20AVAILABILITY-scs\scs\TRIP%202007-08\NR-I\TRIP07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My%20Documents1\CPCC%20WORKING%202013-2014\Trip%202013-14\NR_I%20Availability\Documents%20and%20Settings\Administrator\My%20Documents\CPCC%20WORKING%202008-09\TRIP%202008-09\NR-I%20AVAILABILITY-scs\scs\TRIP%202007-08\NR-I\TRIP07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Users\admi%20n\Downloads\Users\admi%20n\Downloads\Documents%20and%20Settings\Administrator\My%20Documents\CPCC%20WORKING%202008-09\TRIP%202008-09\NR-I\scs\TRIP%202007-08\NR-I\TRIP07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My%20Documents1\CPCC%20WORKING%202013-2014\Trip%202013-14\NR_I%20Availability\Documents%20and%20Settings\Administrator\My%20Documents\CPCC%20WORKING%202008-09\TRIP%202008-09\NR-I\scs\TRIP%202007-08\NR-I\TRIP07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_Genaral"/>
      <sheetName val="DR_Line-Outg"/>
      <sheetName val="DR_BR_outg"/>
      <sheetName val="bays"/>
      <sheetName val="Code List"/>
      <sheetName val="lines"/>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_Genaral"/>
      <sheetName val="DR_Line-Outg"/>
      <sheetName val="DR_BR_outg"/>
      <sheetName val="bays"/>
      <sheetName val="Code List"/>
      <sheetName val="lines"/>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_Genaral"/>
      <sheetName val="DR_Line-Outg"/>
      <sheetName val="DR_BR_outg"/>
      <sheetName val="Code List"/>
      <sheetName val="bays"/>
      <sheetName val="lines"/>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Monthly outage"/>
      <sheetName val="OUTAGE_June-16"/>
      <sheetName val="765KV_HVDC_BR"/>
      <sheetName val="400 &amp; 220kv"/>
      <sheetName val="ICTs"/>
      <sheetName val="Others"/>
      <sheetName val="BR_outg"/>
      <sheetName val="CODE LIST"/>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53"/>
  <sheetViews>
    <sheetView workbookViewId="0">
      <selection activeCell="D3" sqref="D3:D33"/>
    </sheetView>
  </sheetViews>
  <sheetFormatPr defaultRowHeight="12.75"/>
  <cols>
    <col min="1" max="1" width="39.140625" bestFit="1" customWidth="1"/>
    <col min="2" max="2" width="9.140625" style="5"/>
    <col min="3" max="3" width="39" bestFit="1" customWidth="1"/>
    <col min="4" max="4" width="9.140625" style="5"/>
    <col min="5" max="5" width="44" bestFit="1" customWidth="1"/>
    <col min="6" max="6" width="9.140625" style="5"/>
    <col min="7" max="7" width="41.42578125" bestFit="1" customWidth="1"/>
    <col min="9" max="9" width="43.85546875" bestFit="1" customWidth="1"/>
  </cols>
  <sheetData>
    <row r="1" spans="1:13" ht="15.75">
      <c r="A1" s="1" t="s">
        <v>591</v>
      </c>
      <c r="B1" s="1"/>
      <c r="C1" s="1"/>
      <c r="D1" s="20"/>
      <c r="E1" s="21" t="s">
        <v>592</v>
      </c>
      <c r="F1" s="20"/>
      <c r="G1" s="21" t="s">
        <v>593</v>
      </c>
      <c r="H1" s="22"/>
      <c r="I1" s="23" t="s">
        <v>594</v>
      </c>
      <c r="J1" s="22"/>
      <c r="K1" s="22"/>
      <c r="L1" s="22"/>
    </row>
    <row r="2" spans="1:13" ht="15">
      <c r="A2" s="24" t="s">
        <v>595</v>
      </c>
      <c r="B2" s="82"/>
      <c r="C2" s="24" t="s">
        <v>596</v>
      </c>
      <c r="D2" s="82"/>
      <c r="E2" s="25" t="s">
        <v>597</v>
      </c>
      <c r="F2" s="82"/>
      <c r="G2" s="25" t="s">
        <v>598</v>
      </c>
      <c r="H2" s="22"/>
      <c r="I2" s="22" t="s">
        <v>599</v>
      </c>
      <c r="J2" s="22"/>
      <c r="K2" s="22"/>
      <c r="L2" s="22"/>
    </row>
    <row r="3" spans="1:13" ht="15">
      <c r="A3" s="26" t="s">
        <v>600</v>
      </c>
      <c r="B3" s="83">
        <v>1</v>
      </c>
      <c r="C3" s="26" t="s">
        <v>530</v>
      </c>
      <c r="D3" s="83">
        <v>1</v>
      </c>
      <c r="E3" s="26" t="s">
        <v>601</v>
      </c>
      <c r="F3" s="83">
        <v>1</v>
      </c>
      <c r="G3" s="26" t="s">
        <v>181</v>
      </c>
      <c r="H3" s="27" t="s">
        <v>602</v>
      </c>
      <c r="I3" s="26" t="s">
        <v>603</v>
      </c>
      <c r="J3" s="28"/>
      <c r="K3" s="28"/>
      <c r="L3" s="28"/>
      <c r="M3" s="29"/>
    </row>
    <row r="4" spans="1:13" ht="15">
      <c r="A4" s="26" t="s">
        <v>604</v>
      </c>
      <c r="B4" s="83">
        <v>2</v>
      </c>
      <c r="C4" s="30" t="s">
        <v>571</v>
      </c>
      <c r="D4" s="83">
        <v>2</v>
      </c>
      <c r="E4" s="26" t="s">
        <v>605</v>
      </c>
      <c r="F4" s="83">
        <v>2</v>
      </c>
      <c r="G4" s="26" t="s">
        <v>185</v>
      </c>
      <c r="H4" s="27" t="s">
        <v>602</v>
      </c>
      <c r="I4" s="26" t="s">
        <v>606</v>
      </c>
      <c r="J4" s="28"/>
      <c r="K4" s="28"/>
      <c r="L4" s="28"/>
      <c r="M4" s="29"/>
    </row>
    <row r="5" spans="1:13" ht="15">
      <c r="A5" s="26" t="s">
        <v>607</v>
      </c>
      <c r="B5" s="83">
        <v>3</v>
      </c>
      <c r="C5" s="26" t="s">
        <v>62</v>
      </c>
      <c r="D5" s="83">
        <v>3</v>
      </c>
      <c r="E5" s="26" t="s">
        <v>608</v>
      </c>
      <c r="F5" s="83">
        <v>3</v>
      </c>
      <c r="G5" s="26" t="s">
        <v>187</v>
      </c>
      <c r="H5" s="27" t="s">
        <v>602</v>
      </c>
      <c r="I5" s="26" t="s">
        <v>609</v>
      </c>
      <c r="J5" s="31"/>
      <c r="K5" s="28"/>
      <c r="L5" s="28"/>
      <c r="M5" s="29"/>
    </row>
    <row r="6" spans="1:13" ht="15">
      <c r="A6" s="26" t="s">
        <v>610</v>
      </c>
      <c r="B6" s="83">
        <v>4</v>
      </c>
      <c r="C6" s="26" t="s">
        <v>64</v>
      </c>
      <c r="D6" s="83">
        <v>4</v>
      </c>
      <c r="E6" s="26" t="s">
        <v>611</v>
      </c>
      <c r="F6" s="83">
        <v>4</v>
      </c>
      <c r="G6" s="26" t="s">
        <v>190</v>
      </c>
      <c r="H6" s="27" t="s">
        <v>602</v>
      </c>
      <c r="I6" s="26" t="s">
        <v>612</v>
      </c>
      <c r="J6" s="32"/>
      <c r="K6" s="28"/>
      <c r="L6" s="28"/>
      <c r="M6" s="29"/>
    </row>
    <row r="7" spans="1:13" ht="15">
      <c r="A7" s="26" t="s">
        <v>613</v>
      </c>
      <c r="B7" s="83">
        <v>5</v>
      </c>
      <c r="C7" s="26" t="s">
        <v>66</v>
      </c>
      <c r="D7" s="83">
        <v>5</v>
      </c>
      <c r="E7" s="33" t="s">
        <v>614</v>
      </c>
      <c r="F7" s="83">
        <v>5</v>
      </c>
      <c r="G7" s="26" t="s">
        <v>192</v>
      </c>
      <c r="H7" s="27" t="s">
        <v>602</v>
      </c>
      <c r="I7" s="26" t="s">
        <v>615</v>
      </c>
      <c r="J7" s="32"/>
      <c r="K7" s="28"/>
      <c r="L7" s="28"/>
      <c r="M7" s="29"/>
    </row>
    <row r="8" spans="1:13" ht="15">
      <c r="A8" s="26" t="s">
        <v>616</v>
      </c>
      <c r="B8" s="83">
        <v>6</v>
      </c>
      <c r="C8" s="26" t="s">
        <v>68</v>
      </c>
      <c r="D8" s="83">
        <v>6</v>
      </c>
      <c r="E8" s="26" t="s">
        <v>617</v>
      </c>
      <c r="F8" s="83">
        <v>6</v>
      </c>
      <c r="G8" s="26" t="s">
        <v>194</v>
      </c>
      <c r="H8" s="27" t="s">
        <v>602</v>
      </c>
      <c r="I8" s="26" t="s">
        <v>618</v>
      </c>
      <c r="J8" s="32"/>
      <c r="K8" s="28"/>
      <c r="L8" s="28"/>
      <c r="M8" s="29"/>
    </row>
    <row r="9" spans="1:13" ht="15">
      <c r="A9" s="26" t="s">
        <v>619</v>
      </c>
      <c r="B9" s="83">
        <v>7</v>
      </c>
      <c r="C9" s="26" t="s">
        <v>70</v>
      </c>
      <c r="D9" s="83">
        <v>7</v>
      </c>
      <c r="E9" s="26" t="s">
        <v>620</v>
      </c>
      <c r="F9" s="83">
        <v>7</v>
      </c>
      <c r="G9" s="26" t="s">
        <v>196</v>
      </c>
      <c r="H9" s="27" t="s">
        <v>602</v>
      </c>
      <c r="I9" s="26" t="s">
        <v>621</v>
      </c>
      <c r="J9" s="34"/>
      <c r="K9" s="28"/>
      <c r="L9" s="28"/>
      <c r="M9" s="29"/>
    </row>
    <row r="10" spans="1:13" ht="15">
      <c r="A10" s="35" t="s">
        <v>622</v>
      </c>
      <c r="B10" s="83">
        <v>8</v>
      </c>
      <c r="C10" s="26" t="s">
        <v>72</v>
      </c>
      <c r="D10" s="83">
        <v>8</v>
      </c>
      <c r="E10" s="26" t="s">
        <v>623</v>
      </c>
      <c r="F10" s="83">
        <v>8</v>
      </c>
      <c r="G10" s="26" t="s">
        <v>197</v>
      </c>
      <c r="H10" s="27" t="s">
        <v>602</v>
      </c>
      <c r="I10" s="26" t="s">
        <v>624</v>
      </c>
      <c r="J10" s="28"/>
      <c r="K10" s="28"/>
      <c r="L10" s="28"/>
      <c r="M10" s="29"/>
    </row>
    <row r="11" spans="1:13" ht="15">
      <c r="A11" s="26" t="s">
        <v>625</v>
      </c>
      <c r="B11" s="83">
        <v>9</v>
      </c>
      <c r="C11" s="26" t="s">
        <v>74</v>
      </c>
      <c r="D11" s="83">
        <v>9</v>
      </c>
      <c r="E11" s="26" t="s">
        <v>626</v>
      </c>
      <c r="F11" s="83">
        <v>9</v>
      </c>
      <c r="G11" s="26" t="s">
        <v>199</v>
      </c>
      <c r="H11" s="27" t="s">
        <v>602</v>
      </c>
      <c r="I11" s="26" t="s">
        <v>627</v>
      </c>
      <c r="J11" s="28"/>
      <c r="K11" s="28"/>
      <c r="L11" s="28"/>
      <c r="M11" s="29"/>
    </row>
    <row r="12" spans="1:13" ht="15">
      <c r="A12" s="26" t="s">
        <v>628</v>
      </c>
      <c r="B12" s="83">
        <v>10</v>
      </c>
      <c r="C12" s="26" t="s">
        <v>76</v>
      </c>
      <c r="D12" s="83">
        <v>10</v>
      </c>
      <c r="E12" s="26" t="s">
        <v>629</v>
      </c>
      <c r="F12" s="83">
        <v>10</v>
      </c>
      <c r="G12" s="26" t="s">
        <v>201</v>
      </c>
      <c r="H12" s="27" t="s">
        <v>602</v>
      </c>
      <c r="I12" s="26" t="s">
        <v>630</v>
      </c>
      <c r="J12" s="28"/>
      <c r="K12" s="28"/>
      <c r="L12" s="28"/>
      <c r="M12" s="29"/>
    </row>
    <row r="13" spans="1:13" ht="15">
      <c r="A13" s="26" t="s">
        <v>631</v>
      </c>
      <c r="B13" s="83">
        <v>11</v>
      </c>
      <c r="C13" s="26" t="s">
        <v>78</v>
      </c>
      <c r="D13" s="83">
        <v>11</v>
      </c>
      <c r="E13" s="26" t="s">
        <v>632</v>
      </c>
      <c r="F13" s="83">
        <v>11</v>
      </c>
      <c r="G13" s="26" t="s">
        <v>203</v>
      </c>
      <c r="H13" s="36" t="s">
        <v>602</v>
      </c>
      <c r="I13" s="33" t="s">
        <v>633</v>
      </c>
      <c r="J13" s="28"/>
      <c r="K13" s="37" t="s">
        <v>634</v>
      </c>
      <c r="L13" s="28"/>
      <c r="M13" s="29"/>
    </row>
    <row r="14" spans="1:13" ht="15">
      <c r="A14" s="26" t="s">
        <v>635</v>
      </c>
      <c r="B14" s="83">
        <v>12</v>
      </c>
      <c r="C14" s="26" t="s">
        <v>80</v>
      </c>
      <c r="D14" s="83">
        <v>12</v>
      </c>
      <c r="E14" s="26" t="s">
        <v>636</v>
      </c>
      <c r="F14" s="83">
        <v>12</v>
      </c>
      <c r="G14" s="26" t="s">
        <v>183</v>
      </c>
      <c r="H14" s="36" t="s">
        <v>602</v>
      </c>
      <c r="I14" s="33" t="s">
        <v>637</v>
      </c>
      <c r="J14" s="28"/>
      <c r="K14" s="28"/>
      <c r="L14" s="28"/>
      <c r="M14" s="29"/>
    </row>
    <row r="15" spans="1:13" ht="15">
      <c r="A15" s="26" t="s">
        <v>638</v>
      </c>
      <c r="B15" s="83">
        <v>13</v>
      </c>
      <c r="C15" s="26" t="s">
        <v>82</v>
      </c>
      <c r="D15" s="83">
        <v>13</v>
      </c>
      <c r="E15" s="26" t="s">
        <v>639</v>
      </c>
      <c r="F15" s="83">
        <v>13</v>
      </c>
      <c r="G15" s="26" t="s">
        <v>205</v>
      </c>
      <c r="H15" s="38" t="s">
        <v>602</v>
      </c>
      <c r="I15" s="33" t="s">
        <v>640</v>
      </c>
      <c r="J15" s="28"/>
      <c r="K15" s="39"/>
      <c r="L15" s="28" t="s">
        <v>641</v>
      </c>
      <c r="M15" s="29"/>
    </row>
    <row r="16" spans="1:13" ht="15">
      <c r="A16" s="26" t="s">
        <v>642</v>
      </c>
      <c r="B16" s="83">
        <v>14</v>
      </c>
      <c r="C16" s="26" t="s">
        <v>512</v>
      </c>
      <c r="D16" s="83">
        <v>14</v>
      </c>
      <c r="E16" s="26" t="s">
        <v>643</v>
      </c>
      <c r="F16" s="83">
        <v>14</v>
      </c>
      <c r="G16" s="26" t="s">
        <v>207</v>
      </c>
      <c r="H16" s="36" t="s">
        <v>602</v>
      </c>
      <c r="I16" s="33" t="s">
        <v>644</v>
      </c>
      <c r="J16" s="28"/>
      <c r="K16" s="28"/>
      <c r="L16" s="28"/>
      <c r="M16" s="29"/>
    </row>
    <row r="17" spans="1:13" ht="15">
      <c r="A17" s="26" t="s">
        <v>645</v>
      </c>
      <c r="B17" s="83">
        <v>15</v>
      </c>
      <c r="C17" s="26" t="s">
        <v>84</v>
      </c>
      <c r="D17" s="83">
        <v>15</v>
      </c>
      <c r="E17" s="26" t="s">
        <v>646</v>
      </c>
      <c r="F17" s="83">
        <v>15</v>
      </c>
      <c r="G17" s="26" t="s">
        <v>647</v>
      </c>
      <c r="H17" s="27" t="s">
        <v>602</v>
      </c>
      <c r="I17" s="26" t="s">
        <v>648</v>
      </c>
      <c r="J17" s="28"/>
      <c r="K17" s="28"/>
      <c r="L17" s="28"/>
      <c r="M17" s="29"/>
    </row>
    <row r="18" spans="1:13" ht="15">
      <c r="A18" s="26" t="s">
        <v>649</v>
      </c>
      <c r="B18" s="83">
        <v>16</v>
      </c>
      <c r="C18" s="26" t="s">
        <v>86</v>
      </c>
      <c r="D18" s="83">
        <v>16</v>
      </c>
      <c r="E18" s="26" t="s">
        <v>650</v>
      </c>
      <c r="F18" s="83">
        <v>16</v>
      </c>
      <c r="G18" s="26" t="s">
        <v>651</v>
      </c>
      <c r="H18" s="27" t="s">
        <v>602</v>
      </c>
      <c r="I18" s="26" t="s">
        <v>652</v>
      </c>
      <c r="J18" s="40"/>
      <c r="K18" s="41"/>
      <c r="L18" s="28"/>
      <c r="M18" s="29"/>
    </row>
    <row r="19" spans="1:13" ht="15">
      <c r="A19" s="26" t="s">
        <v>653</v>
      </c>
      <c r="B19" s="83">
        <v>17</v>
      </c>
      <c r="C19" s="26" t="s">
        <v>88</v>
      </c>
      <c r="D19" s="83">
        <v>17</v>
      </c>
      <c r="E19" s="42" t="s">
        <v>654</v>
      </c>
      <c r="F19" s="83">
        <v>17</v>
      </c>
      <c r="G19" s="26" t="s">
        <v>210</v>
      </c>
      <c r="H19" s="27" t="s">
        <v>602</v>
      </c>
      <c r="I19" s="26" t="s">
        <v>655</v>
      </c>
      <c r="J19" s="40"/>
      <c r="K19" s="28"/>
      <c r="L19" s="28"/>
      <c r="M19" s="29"/>
    </row>
    <row r="20" spans="1:13" ht="15">
      <c r="A20" s="26" t="s">
        <v>656</v>
      </c>
      <c r="B20" s="83">
        <v>18</v>
      </c>
      <c r="C20" s="26" t="s">
        <v>90</v>
      </c>
      <c r="D20" s="83">
        <v>18</v>
      </c>
      <c r="E20" s="26" t="s">
        <v>657</v>
      </c>
      <c r="F20" s="83">
        <v>18</v>
      </c>
      <c r="G20" s="26" t="s">
        <v>212</v>
      </c>
      <c r="H20" s="27" t="s">
        <v>602</v>
      </c>
      <c r="I20" s="26" t="s">
        <v>658</v>
      </c>
      <c r="J20" s="40"/>
      <c r="K20" s="43"/>
      <c r="L20" s="28" t="s">
        <v>659</v>
      </c>
      <c r="M20" s="29"/>
    </row>
    <row r="21" spans="1:13" ht="15">
      <c r="A21" s="26" t="s">
        <v>660</v>
      </c>
      <c r="B21" s="83">
        <v>19</v>
      </c>
      <c r="C21" s="26" t="s">
        <v>661</v>
      </c>
      <c r="D21" s="83">
        <v>19</v>
      </c>
      <c r="E21" s="26" t="s">
        <v>662</v>
      </c>
      <c r="F21" s="83">
        <v>19</v>
      </c>
      <c r="G21" s="26" t="s">
        <v>214</v>
      </c>
      <c r="H21" s="27" t="s">
        <v>602</v>
      </c>
      <c r="I21" s="26" t="s">
        <v>663</v>
      </c>
      <c r="J21" s="28"/>
      <c r="K21" s="28"/>
      <c r="L21" s="28"/>
      <c r="M21" s="29"/>
    </row>
    <row r="22" spans="1:13" ht="15">
      <c r="A22" s="26" t="s">
        <v>664</v>
      </c>
      <c r="B22" s="83">
        <v>20</v>
      </c>
      <c r="C22" s="26" t="s">
        <v>665</v>
      </c>
      <c r="D22" s="83">
        <v>20</v>
      </c>
      <c r="E22" s="26" t="s">
        <v>666</v>
      </c>
      <c r="F22" s="83">
        <v>20</v>
      </c>
      <c r="G22" s="26" t="s">
        <v>216</v>
      </c>
      <c r="H22" s="27" t="s">
        <v>602</v>
      </c>
      <c r="I22" s="26" t="s">
        <v>667</v>
      </c>
      <c r="J22" s="28"/>
      <c r="K22" s="44"/>
      <c r="L22" s="28" t="s">
        <v>668</v>
      </c>
      <c r="M22" s="29"/>
    </row>
    <row r="23" spans="1:13" ht="15">
      <c r="A23" s="26" t="s">
        <v>669</v>
      </c>
      <c r="B23" s="83">
        <v>21</v>
      </c>
      <c r="C23" s="26" t="s">
        <v>94</v>
      </c>
      <c r="D23" s="83">
        <v>21</v>
      </c>
      <c r="E23" s="26" t="s">
        <v>670</v>
      </c>
      <c r="F23" s="83">
        <v>21</v>
      </c>
      <c r="G23" s="26" t="s">
        <v>218</v>
      </c>
      <c r="H23" s="27" t="s">
        <v>602</v>
      </c>
      <c r="I23" s="26" t="s">
        <v>671</v>
      </c>
      <c r="J23" s="28"/>
      <c r="K23" s="28"/>
      <c r="L23" s="28"/>
      <c r="M23" s="29"/>
    </row>
    <row r="24" spans="1:13" ht="15">
      <c r="A24" s="26" t="s">
        <v>672</v>
      </c>
      <c r="B24" s="83">
        <v>22</v>
      </c>
      <c r="C24" s="26" t="s">
        <v>96</v>
      </c>
      <c r="D24" s="83">
        <v>22</v>
      </c>
      <c r="E24" s="26" t="s">
        <v>673</v>
      </c>
      <c r="F24" s="83">
        <v>22</v>
      </c>
      <c r="G24" s="26" t="s">
        <v>220</v>
      </c>
      <c r="H24" s="27" t="s">
        <v>602</v>
      </c>
      <c r="I24" s="26" t="s">
        <v>674</v>
      </c>
      <c r="J24" s="28"/>
      <c r="K24" s="45"/>
      <c r="L24" s="28" t="s">
        <v>675</v>
      </c>
      <c r="M24" s="29"/>
    </row>
    <row r="25" spans="1:13" ht="15">
      <c r="A25" s="26" t="s">
        <v>676</v>
      </c>
      <c r="B25" s="83">
        <v>23</v>
      </c>
      <c r="C25" s="26" t="s">
        <v>98</v>
      </c>
      <c r="D25" s="83">
        <v>23</v>
      </c>
      <c r="E25" s="26" t="s">
        <v>677</v>
      </c>
      <c r="F25" s="83">
        <v>23</v>
      </c>
      <c r="G25" s="26" t="s">
        <v>222</v>
      </c>
      <c r="H25" s="36" t="s">
        <v>602</v>
      </c>
      <c r="I25" s="26" t="s">
        <v>678</v>
      </c>
      <c r="J25" s="28"/>
      <c r="K25" s="28"/>
      <c r="L25" s="28"/>
      <c r="M25" s="29"/>
    </row>
    <row r="26" spans="1:13" ht="15">
      <c r="A26" s="26" t="s">
        <v>679</v>
      </c>
      <c r="B26" s="83">
        <v>24</v>
      </c>
      <c r="C26" s="26" t="s">
        <v>100</v>
      </c>
      <c r="D26" s="83">
        <v>24</v>
      </c>
      <c r="E26" s="26" t="s">
        <v>680</v>
      </c>
      <c r="F26" s="83">
        <v>24</v>
      </c>
      <c r="G26" s="35" t="s">
        <v>224</v>
      </c>
      <c r="H26" s="36" t="s">
        <v>602</v>
      </c>
      <c r="I26" s="26" t="s">
        <v>681</v>
      </c>
      <c r="J26" s="28"/>
      <c r="K26" s="28"/>
      <c r="L26" s="28"/>
      <c r="M26" s="29"/>
    </row>
    <row r="27" spans="1:13" ht="15">
      <c r="A27" s="26" t="s">
        <v>682</v>
      </c>
      <c r="B27" s="83">
        <v>25</v>
      </c>
      <c r="C27" s="26" t="s">
        <v>102</v>
      </c>
      <c r="D27" s="83">
        <v>25</v>
      </c>
      <c r="E27" s="26" t="s">
        <v>683</v>
      </c>
      <c r="F27" s="83">
        <v>25</v>
      </c>
      <c r="G27" s="26" t="s">
        <v>226</v>
      </c>
      <c r="H27" s="27" t="s">
        <v>602</v>
      </c>
      <c r="I27" s="26" t="s">
        <v>684</v>
      </c>
      <c r="J27" s="28"/>
      <c r="K27" s="28"/>
      <c r="L27" s="28"/>
      <c r="M27" s="29"/>
    </row>
    <row r="28" spans="1:13" ht="15">
      <c r="A28" s="26" t="s">
        <v>685</v>
      </c>
      <c r="B28" s="83">
        <v>26</v>
      </c>
      <c r="C28" s="26" t="s">
        <v>103</v>
      </c>
      <c r="D28" s="83">
        <v>26</v>
      </c>
      <c r="E28" s="33" t="s">
        <v>686</v>
      </c>
      <c r="F28" s="83">
        <v>26</v>
      </c>
      <c r="G28" s="26" t="s">
        <v>228</v>
      </c>
      <c r="H28" s="27" t="s">
        <v>602</v>
      </c>
      <c r="I28" s="26" t="s">
        <v>687</v>
      </c>
      <c r="J28" s="28"/>
      <c r="K28" s="28"/>
      <c r="L28" s="28" t="s">
        <v>688</v>
      </c>
      <c r="M28" s="29"/>
    </row>
    <row r="29" spans="1:13" ht="15">
      <c r="A29" s="26" t="s">
        <v>689</v>
      </c>
      <c r="B29" s="83">
        <v>27</v>
      </c>
      <c r="C29" s="26" t="s">
        <v>499</v>
      </c>
      <c r="D29" s="83">
        <v>27</v>
      </c>
      <c r="E29" s="26" t="s">
        <v>690</v>
      </c>
      <c r="F29" s="83">
        <v>27</v>
      </c>
      <c r="G29" s="26" t="s">
        <v>230</v>
      </c>
      <c r="H29" s="46" t="s">
        <v>691</v>
      </c>
      <c r="I29" s="26" t="s">
        <v>692</v>
      </c>
      <c r="J29" s="28"/>
      <c r="K29" s="28"/>
      <c r="L29" s="28"/>
      <c r="M29" s="29"/>
    </row>
    <row r="30" spans="1:13" ht="15">
      <c r="A30" s="26" t="s">
        <v>693</v>
      </c>
      <c r="B30" s="83">
        <v>28</v>
      </c>
      <c r="C30" s="26" t="s">
        <v>438</v>
      </c>
      <c r="D30" s="83">
        <v>28</v>
      </c>
      <c r="E30" s="26" t="s">
        <v>694</v>
      </c>
      <c r="F30" s="83">
        <v>28</v>
      </c>
      <c r="G30" s="26" t="s">
        <v>232</v>
      </c>
      <c r="H30" s="46" t="s">
        <v>691</v>
      </c>
      <c r="I30" s="26" t="s">
        <v>695</v>
      </c>
      <c r="J30" s="28"/>
      <c r="K30" s="28"/>
      <c r="L30" s="28"/>
      <c r="M30" s="29"/>
    </row>
    <row r="31" spans="1:13" ht="15">
      <c r="A31" s="26" t="s">
        <v>696</v>
      </c>
      <c r="B31" s="83">
        <v>29</v>
      </c>
      <c r="C31" s="26" t="s">
        <v>538</v>
      </c>
      <c r="D31" s="83">
        <v>29</v>
      </c>
      <c r="E31" s="26" t="s">
        <v>697</v>
      </c>
      <c r="F31" s="83">
        <v>29</v>
      </c>
      <c r="G31" s="26" t="s">
        <v>234</v>
      </c>
      <c r="H31" s="46" t="s">
        <v>691</v>
      </c>
      <c r="I31" s="26" t="s">
        <v>698</v>
      </c>
      <c r="J31" s="28"/>
      <c r="K31" s="28"/>
      <c r="L31" s="28"/>
      <c r="M31" s="29"/>
    </row>
    <row r="32" spans="1:13" ht="15">
      <c r="A32" s="26" t="s">
        <v>699</v>
      </c>
      <c r="B32" s="83">
        <v>30</v>
      </c>
      <c r="C32" s="26" t="s">
        <v>539</v>
      </c>
      <c r="D32" s="83">
        <v>30</v>
      </c>
      <c r="E32" s="33" t="s">
        <v>700</v>
      </c>
      <c r="F32" s="83">
        <v>30</v>
      </c>
      <c r="G32" s="26" t="s">
        <v>236</v>
      </c>
      <c r="H32" s="46" t="s">
        <v>691</v>
      </c>
      <c r="I32" s="26" t="s">
        <v>701</v>
      </c>
      <c r="J32" s="28"/>
      <c r="K32" s="28"/>
      <c r="L32" s="28"/>
      <c r="M32" s="29"/>
    </row>
    <row r="33" spans="1:13" ht="15">
      <c r="A33" s="26" t="s">
        <v>702</v>
      </c>
      <c r="B33" s="83">
        <v>31</v>
      </c>
      <c r="C33" s="26" t="s">
        <v>573</v>
      </c>
      <c r="D33" s="83">
        <v>31</v>
      </c>
      <c r="E33" s="47" t="s">
        <v>703</v>
      </c>
      <c r="F33" s="83"/>
      <c r="G33" s="26"/>
      <c r="H33" s="46" t="s">
        <v>691</v>
      </c>
      <c r="I33" s="33" t="s">
        <v>704</v>
      </c>
      <c r="J33" s="28"/>
      <c r="K33" s="28"/>
      <c r="L33" s="28"/>
      <c r="M33" s="29"/>
    </row>
    <row r="34" spans="1:13" ht="15">
      <c r="A34" s="26" t="s">
        <v>705</v>
      </c>
      <c r="B34" s="83">
        <v>32</v>
      </c>
      <c r="C34" s="26" t="s">
        <v>107</v>
      </c>
      <c r="D34" s="83">
        <v>32</v>
      </c>
      <c r="E34" s="47" t="s">
        <v>706</v>
      </c>
      <c r="F34" s="83"/>
      <c r="G34" s="26"/>
      <c r="H34" s="46" t="s">
        <v>691</v>
      </c>
      <c r="I34" s="26" t="s">
        <v>707</v>
      </c>
      <c r="J34" s="28"/>
      <c r="K34" s="28"/>
      <c r="L34" s="28"/>
      <c r="M34" s="29"/>
    </row>
    <row r="35" spans="1:13" ht="15">
      <c r="A35" s="26" t="s">
        <v>708</v>
      </c>
      <c r="B35" s="83">
        <v>33</v>
      </c>
      <c r="C35" s="26" t="s">
        <v>500</v>
      </c>
      <c r="D35" s="83"/>
      <c r="E35" s="26"/>
      <c r="F35" s="83"/>
      <c r="G35" s="26"/>
      <c r="H35" s="46" t="s">
        <v>691</v>
      </c>
      <c r="I35" s="26" t="s">
        <v>709</v>
      </c>
      <c r="J35" s="28"/>
      <c r="K35" s="28"/>
      <c r="L35" s="28"/>
      <c r="M35" s="29"/>
    </row>
    <row r="36" spans="1:13" ht="15">
      <c r="A36" s="26" t="s">
        <v>710</v>
      </c>
      <c r="B36" s="83">
        <v>34</v>
      </c>
      <c r="C36" s="26" t="s">
        <v>111</v>
      </c>
      <c r="D36" s="83"/>
      <c r="E36" s="26"/>
      <c r="F36" s="83"/>
      <c r="G36" s="26"/>
      <c r="H36" s="46" t="s">
        <v>691</v>
      </c>
      <c r="I36" s="26" t="s">
        <v>711</v>
      </c>
      <c r="J36" s="28"/>
      <c r="K36" s="28"/>
      <c r="L36" s="28"/>
      <c r="M36" s="29"/>
    </row>
    <row r="37" spans="1:13" ht="15">
      <c r="A37" s="26" t="s">
        <v>712</v>
      </c>
      <c r="B37" s="83">
        <v>35</v>
      </c>
      <c r="C37" s="26" t="s">
        <v>113</v>
      </c>
      <c r="D37" s="83"/>
      <c r="E37" s="26"/>
      <c r="F37" s="83"/>
      <c r="G37" s="26"/>
      <c r="H37" s="46" t="s">
        <v>691</v>
      </c>
      <c r="I37" s="26" t="s">
        <v>713</v>
      </c>
      <c r="J37" s="28"/>
      <c r="K37" s="28"/>
      <c r="L37" s="28"/>
      <c r="M37" s="29"/>
    </row>
    <row r="38" spans="1:13" ht="15">
      <c r="A38" s="48" t="s">
        <v>714</v>
      </c>
      <c r="B38" s="83">
        <v>36</v>
      </c>
      <c r="C38" s="48" t="s">
        <v>715</v>
      </c>
      <c r="D38" s="83"/>
      <c r="E38" s="48"/>
      <c r="F38" s="83"/>
      <c r="G38" s="48"/>
      <c r="H38" s="50" t="s">
        <v>691</v>
      </c>
      <c r="I38" s="33" t="s">
        <v>716</v>
      </c>
      <c r="J38" s="22"/>
      <c r="K38" s="51"/>
      <c r="L38" s="22"/>
    </row>
    <row r="39" spans="1:13" ht="15">
      <c r="A39" s="48" t="s">
        <v>717</v>
      </c>
      <c r="B39" s="83">
        <v>37</v>
      </c>
      <c r="C39" s="48" t="s">
        <v>117</v>
      </c>
      <c r="D39" s="83"/>
      <c r="E39" s="42"/>
      <c r="F39" s="83"/>
      <c r="G39" s="48"/>
      <c r="H39" s="50" t="s">
        <v>691</v>
      </c>
      <c r="I39" s="26" t="s">
        <v>718</v>
      </c>
      <c r="J39" s="22"/>
      <c r="K39" s="51"/>
      <c r="L39" s="22"/>
    </row>
    <row r="40" spans="1:13" ht="15">
      <c r="A40" s="48" t="s">
        <v>719</v>
      </c>
      <c r="B40" s="83">
        <v>38</v>
      </c>
      <c r="C40" s="48" t="s">
        <v>119</v>
      </c>
      <c r="D40" s="83"/>
      <c r="E40" s="48"/>
      <c r="F40" s="83"/>
      <c r="G40" s="48"/>
      <c r="H40" s="50" t="s">
        <v>691</v>
      </c>
      <c r="I40" s="26" t="s">
        <v>720</v>
      </c>
      <c r="J40" s="22"/>
      <c r="K40" s="22"/>
      <c r="L40" s="22"/>
    </row>
    <row r="41" spans="1:13" ht="15">
      <c r="A41" s="48" t="s">
        <v>721</v>
      </c>
      <c r="B41" s="83">
        <v>39</v>
      </c>
      <c r="C41" s="48" t="s">
        <v>121</v>
      </c>
      <c r="D41" s="83"/>
      <c r="E41" s="52" t="s">
        <v>722</v>
      </c>
      <c r="F41" s="83"/>
      <c r="G41" s="48"/>
      <c r="H41" s="50" t="s">
        <v>691</v>
      </c>
      <c r="I41" s="26" t="s">
        <v>723</v>
      </c>
      <c r="J41" s="22"/>
      <c r="K41" s="22"/>
      <c r="L41" s="22"/>
    </row>
    <row r="42" spans="1:13" ht="15">
      <c r="A42" s="48" t="s">
        <v>724</v>
      </c>
      <c r="B42" s="83">
        <v>40</v>
      </c>
      <c r="C42" s="48" t="s">
        <v>123</v>
      </c>
      <c r="D42" s="83">
        <v>1</v>
      </c>
      <c r="E42" s="33" t="s">
        <v>725</v>
      </c>
      <c r="F42" s="83"/>
      <c r="G42" s="52" t="s">
        <v>726</v>
      </c>
      <c r="H42" s="50" t="s">
        <v>691</v>
      </c>
      <c r="I42" s="26" t="s">
        <v>727</v>
      </c>
      <c r="J42" s="22"/>
      <c r="K42" s="22"/>
      <c r="L42" s="22"/>
    </row>
    <row r="43" spans="1:13" ht="15">
      <c r="A43" s="48" t="s">
        <v>728</v>
      </c>
      <c r="B43" s="83">
        <v>41</v>
      </c>
      <c r="C43" s="48" t="s">
        <v>125</v>
      </c>
      <c r="D43" s="83">
        <v>2</v>
      </c>
      <c r="E43" s="33" t="s">
        <v>729</v>
      </c>
      <c r="F43" s="83">
        <v>1</v>
      </c>
      <c r="G43" s="33" t="s">
        <v>480</v>
      </c>
      <c r="H43" s="50" t="s">
        <v>691</v>
      </c>
      <c r="I43" s="26" t="s">
        <v>730</v>
      </c>
      <c r="J43" s="22"/>
      <c r="K43" s="22"/>
      <c r="L43" s="22"/>
    </row>
    <row r="44" spans="1:13" ht="15">
      <c r="A44" s="48" t="s">
        <v>731</v>
      </c>
      <c r="B44" s="83">
        <v>42</v>
      </c>
      <c r="C44" s="48" t="s">
        <v>127</v>
      </c>
      <c r="D44" s="83">
        <v>3</v>
      </c>
      <c r="E44" s="33" t="s">
        <v>732</v>
      </c>
      <c r="F44" s="83">
        <v>2</v>
      </c>
      <c r="G44" s="33" t="s">
        <v>265</v>
      </c>
      <c r="H44" s="50" t="s">
        <v>691</v>
      </c>
      <c r="I44" s="26" t="s">
        <v>733</v>
      </c>
      <c r="J44" s="22"/>
      <c r="K44" s="22"/>
      <c r="L44" s="22"/>
    </row>
    <row r="45" spans="1:13" ht="15">
      <c r="A45" s="48" t="s">
        <v>734</v>
      </c>
      <c r="B45" s="83">
        <v>43</v>
      </c>
      <c r="C45" s="48" t="s">
        <v>129</v>
      </c>
      <c r="D45" s="83">
        <v>4</v>
      </c>
      <c r="E45" s="33" t="s">
        <v>735</v>
      </c>
      <c r="F45" s="83">
        <v>3</v>
      </c>
      <c r="G45" s="33" t="s">
        <v>267</v>
      </c>
      <c r="H45" s="50" t="s">
        <v>691</v>
      </c>
      <c r="I45" s="26" t="s">
        <v>736</v>
      </c>
      <c r="J45" s="22"/>
      <c r="K45" s="22"/>
      <c r="L45" s="22"/>
    </row>
    <row r="46" spans="1:13" ht="15">
      <c r="A46" s="48" t="s">
        <v>737</v>
      </c>
      <c r="B46" s="83">
        <v>44</v>
      </c>
      <c r="C46" s="48" t="s">
        <v>131</v>
      </c>
      <c r="D46" s="83">
        <v>5</v>
      </c>
      <c r="E46" s="33" t="s">
        <v>738</v>
      </c>
      <c r="F46" s="83">
        <v>4</v>
      </c>
      <c r="G46" s="33" t="s">
        <v>442</v>
      </c>
      <c r="H46" s="50" t="s">
        <v>691</v>
      </c>
      <c r="I46" s="26" t="s">
        <v>739</v>
      </c>
      <c r="J46" s="22"/>
      <c r="K46" s="22"/>
      <c r="L46" s="22"/>
    </row>
    <row r="47" spans="1:13" ht="15">
      <c r="A47" s="48" t="s">
        <v>740</v>
      </c>
      <c r="B47" s="83">
        <v>45</v>
      </c>
      <c r="C47" s="48" t="s">
        <v>133</v>
      </c>
      <c r="D47" s="83">
        <v>6</v>
      </c>
      <c r="E47" s="33" t="s">
        <v>741</v>
      </c>
      <c r="F47" s="83">
        <v>5</v>
      </c>
      <c r="G47" s="33" t="s">
        <v>270</v>
      </c>
      <c r="H47" s="50" t="s">
        <v>691</v>
      </c>
      <c r="I47" s="26" t="s">
        <v>742</v>
      </c>
      <c r="J47" s="22"/>
      <c r="K47" s="22"/>
      <c r="L47" s="22"/>
    </row>
    <row r="48" spans="1:13" ht="15">
      <c r="A48" s="48" t="s">
        <v>743</v>
      </c>
      <c r="B48" s="83">
        <v>46</v>
      </c>
      <c r="C48" s="48" t="s">
        <v>135</v>
      </c>
      <c r="D48" s="83">
        <v>7</v>
      </c>
      <c r="E48" s="33" t="s">
        <v>744</v>
      </c>
      <c r="F48" s="83">
        <v>6</v>
      </c>
      <c r="G48" s="33" t="s">
        <v>272</v>
      </c>
      <c r="H48" s="50" t="s">
        <v>691</v>
      </c>
      <c r="I48" s="26" t="s">
        <v>745</v>
      </c>
      <c r="J48" s="22"/>
      <c r="K48" s="22"/>
      <c r="L48" s="22"/>
    </row>
    <row r="49" spans="1:12" ht="15">
      <c r="A49" s="48" t="s">
        <v>746</v>
      </c>
      <c r="B49" s="83">
        <v>47</v>
      </c>
      <c r="C49" s="48" t="s">
        <v>137</v>
      </c>
      <c r="D49" s="83">
        <v>8</v>
      </c>
      <c r="E49" s="33" t="s">
        <v>747</v>
      </c>
      <c r="F49" s="83">
        <v>7</v>
      </c>
      <c r="G49" s="33" t="s">
        <v>274</v>
      </c>
      <c r="H49" s="50" t="s">
        <v>691</v>
      </c>
      <c r="I49" s="26" t="s">
        <v>748</v>
      </c>
      <c r="J49" s="22"/>
      <c r="K49" s="22"/>
      <c r="L49" s="22"/>
    </row>
    <row r="50" spans="1:12" ht="15">
      <c r="A50" s="48" t="s">
        <v>749</v>
      </c>
      <c r="B50" s="83">
        <v>48</v>
      </c>
      <c r="C50" s="48" t="s">
        <v>139</v>
      </c>
      <c r="D50" s="83">
        <v>9</v>
      </c>
      <c r="E50" s="33" t="s">
        <v>750</v>
      </c>
      <c r="F50" s="83">
        <v>8</v>
      </c>
      <c r="G50" s="33" t="s">
        <v>276</v>
      </c>
      <c r="H50" s="50" t="s">
        <v>691</v>
      </c>
      <c r="I50" s="26" t="s">
        <v>751</v>
      </c>
      <c r="J50" s="22"/>
      <c r="K50" s="22"/>
      <c r="L50" s="22"/>
    </row>
    <row r="51" spans="1:12" ht="15">
      <c r="A51" s="48" t="s">
        <v>578</v>
      </c>
      <c r="B51" s="83">
        <v>49</v>
      </c>
      <c r="C51" s="48" t="s">
        <v>141</v>
      </c>
      <c r="D51" s="83">
        <v>10</v>
      </c>
      <c r="E51" s="33" t="s">
        <v>752</v>
      </c>
      <c r="F51" s="83">
        <v>9</v>
      </c>
      <c r="G51" s="33" t="s">
        <v>278</v>
      </c>
      <c r="H51" s="50" t="s">
        <v>691</v>
      </c>
      <c r="I51" s="26" t="s">
        <v>753</v>
      </c>
      <c r="J51" s="22"/>
      <c r="K51" s="22"/>
      <c r="L51" s="22"/>
    </row>
    <row r="52" spans="1:12" ht="15">
      <c r="A52" s="48" t="s">
        <v>580</v>
      </c>
      <c r="B52" s="83">
        <v>50</v>
      </c>
      <c r="C52" s="48" t="s">
        <v>143</v>
      </c>
      <c r="D52" s="83">
        <v>11</v>
      </c>
      <c r="E52" s="33" t="s">
        <v>754</v>
      </c>
      <c r="F52" s="83">
        <v>10</v>
      </c>
      <c r="G52" s="33" t="s">
        <v>280</v>
      </c>
      <c r="H52" s="50" t="s">
        <v>691</v>
      </c>
      <c r="I52" s="26" t="s">
        <v>755</v>
      </c>
      <c r="J52" s="22"/>
      <c r="K52" s="22"/>
      <c r="L52" s="22"/>
    </row>
    <row r="53" spans="1:12" ht="15">
      <c r="A53" s="48" t="s">
        <v>756</v>
      </c>
      <c r="B53" s="83">
        <v>51</v>
      </c>
      <c r="C53" s="48" t="s">
        <v>145</v>
      </c>
      <c r="D53" s="83">
        <v>12</v>
      </c>
      <c r="E53" s="33" t="s">
        <v>757</v>
      </c>
      <c r="F53" s="83">
        <v>11</v>
      </c>
      <c r="G53" s="33" t="s">
        <v>282</v>
      </c>
      <c r="H53" s="53" t="s">
        <v>758</v>
      </c>
      <c r="I53" s="48" t="s">
        <v>759</v>
      </c>
      <c r="J53" s="22"/>
      <c r="K53" s="22"/>
      <c r="L53" s="22"/>
    </row>
    <row r="54" spans="1:12" ht="15">
      <c r="A54" s="48" t="s">
        <v>760</v>
      </c>
      <c r="B54" s="83">
        <v>52</v>
      </c>
      <c r="C54" s="48" t="s">
        <v>147</v>
      </c>
      <c r="D54" s="83">
        <v>13</v>
      </c>
      <c r="E54" s="33" t="s">
        <v>761</v>
      </c>
      <c r="F54" s="83">
        <v>12</v>
      </c>
      <c r="G54" s="33" t="s">
        <v>284</v>
      </c>
      <c r="H54" s="53" t="s">
        <v>758</v>
      </c>
      <c r="I54" s="48" t="s">
        <v>762</v>
      </c>
      <c r="J54" s="22"/>
      <c r="K54" s="22"/>
      <c r="L54" s="22"/>
    </row>
    <row r="55" spans="1:12" ht="15">
      <c r="A55" s="48" t="s">
        <v>763</v>
      </c>
      <c r="B55" s="83">
        <v>53</v>
      </c>
      <c r="C55" s="48" t="s">
        <v>764</v>
      </c>
      <c r="D55" s="83">
        <v>14</v>
      </c>
      <c r="E55" s="33" t="s">
        <v>765</v>
      </c>
      <c r="F55" s="83">
        <v>13</v>
      </c>
      <c r="G55" s="33" t="s">
        <v>287</v>
      </c>
      <c r="H55" s="54" t="s">
        <v>766</v>
      </c>
      <c r="I55" s="48" t="s">
        <v>767</v>
      </c>
      <c r="J55" s="22"/>
      <c r="K55" s="22"/>
      <c r="L55" s="22"/>
    </row>
    <row r="56" spans="1:12" ht="15">
      <c r="A56" s="48" t="s">
        <v>768</v>
      </c>
      <c r="B56" s="83">
        <v>54</v>
      </c>
      <c r="C56" s="48" t="s">
        <v>432</v>
      </c>
      <c r="D56" s="83">
        <v>15</v>
      </c>
      <c r="E56" s="33" t="s">
        <v>769</v>
      </c>
      <c r="F56" s="83">
        <v>14</v>
      </c>
      <c r="G56" s="33" t="s">
        <v>289</v>
      </c>
      <c r="H56" s="54" t="s">
        <v>766</v>
      </c>
      <c r="I56" s="48" t="s">
        <v>770</v>
      </c>
      <c r="J56" s="22"/>
      <c r="K56" s="22"/>
      <c r="L56" s="22"/>
    </row>
    <row r="57" spans="1:12" ht="15">
      <c r="A57" s="48" t="s">
        <v>771</v>
      </c>
      <c r="B57" s="83">
        <v>55</v>
      </c>
      <c r="C57" s="48" t="s">
        <v>149</v>
      </c>
      <c r="D57" s="83">
        <v>16</v>
      </c>
      <c r="E57" s="33" t="s">
        <v>772</v>
      </c>
      <c r="F57" s="83">
        <v>15</v>
      </c>
      <c r="G57" s="33" t="s">
        <v>773</v>
      </c>
      <c r="H57" s="54" t="s">
        <v>766</v>
      </c>
      <c r="I57" s="48" t="s">
        <v>774</v>
      </c>
      <c r="J57" s="22"/>
      <c r="K57" s="22"/>
      <c r="L57" s="22"/>
    </row>
    <row r="58" spans="1:12" ht="15">
      <c r="A58" s="48" t="s">
        <v>775</v>
      </c>
      <c r="B58" s="83">
        <v>56</v>
      </c>
      <c r="C58" s="48" t="s">
        <v>151</v>
      </c>
      <c r="D58" s="83">
        <v>17</v>
      </c>
      <c r="E58" s="33" t="s">
        <v>776</v>
      </c>
      <c r="F58" s="83">
        <v>16</v>
      </c>
      <c r="G58" s="33" t="s">
        <v>777</v>
      </c>
      <c r="H58" s="54" t="s">
        <v>766</v>
      </c>
      <c r="I58" s="48" t="s">
        <v>778</v>
      </c>
      <c r="J58" s="22"/>
      <c r="K58" s="22"/>
      <c r="L58" s="22"/>
    </row>
    <row r="59" spans="1:12" ht="15">
      <c r="A59" s="48" t="s">
        <v>779</v>
      </c>
      <c r="B59" s="83">
        <v>57</v>
      </c>
      <c r="C59" s="48" t="s">
        <v>153</v>
      </c>
      <c r="D59" s="83">
        <v>18</v>
      </c>
      <c r="E59" s="33" t="s">
        <v>780</v>
      </c>
      <c r="F59" s="83">
        <v>17</v>
      </c>
      <c r="G59" s="33" t="s">
        <v>544</v>
      </c>
      <c r="H59" s="54" t="s">
        <v>766</v>
      </c>
      <c r="I59" s="48" t="s">
        <v>781</v>
      </c>
      <c r="J59" s="22"/>
      <c r="K59" s="22"/>
      <c r="L59" s="22"/>
    </row>
    <row r="60" spans="1:12" ht="15">
      <c r="A60" s="48" t="s">
        <v>782</v>
      </c>
      <c r="B60" s="83">
        <v>58</v>
      </c>
      <c r="C60" s="48" t="s">
        <v>155</v>
      </c>
      <c r="D60" s="83">
        <v>19</v>
      </c>
      <c r="E60" s="33" t="s">
        <v>783</v>
      </c>
      <c r="F60" s="83">
        <v>18</v>
      </c>
      <c r="G60" s="33" t="s">
        <v>545</v>
      </c>
      <c r="H60" s="54" t="s">
        <v>766</v>
      </c>
      <c r="I60" s="48" t="s">
        <v>784</v>
      </c>
      <c r="J60" s="22"/>
      <c r="K60" s="22"/>
      <c r="L60" s="22"/>
    </row>
    <row r="61" spans="1:12" ht="15">
      <c r="A61" s="48" t="s">
        <v>785</v>
      </c>
      <c r="B61" s="83">
        <v>59</v>
      </c>
      <c r="C61" s="48" t="s">
        <v>157</v>
      </c>
      <c r="D61" s="83">
        <v>20</v>
      </c>
      <c r="E61" s="33" t="s">
        <v>786</v>
      </c>
      <c r="F61" s="83">
        <v>19</v>
      </c>
      <c r="G61" s="33" t="s">
        <v>546</v>
      </c>
      <c r="H61" s="54" t="s">
        <v>766</v>
      </c>
      <c r="I61" s="48" t="s">
        <v>787</v>
      </c>
      <c r="J61" s="22"/>
      <c r="K61" s="22"/>
      <c r="L61" s="22"/>
    </row>
    <row r="62" spans="1:12" ht="15">
      <c r="A62" s="48" t="s">
        <v>788</v>
      </c>
      <c r="B62" s="83">
        <v>60</v>
      </c>
      <c r="C62" s="55" t="s">
        <v>578</v>
      </c>
      <c r="D62" s="83">
        <v>21</v>
      </c>
      <c r="E62" s="33" t="s">
        <v>789</v>
      </c>
      <c r="F62" s="83">
        <v>20</v>
      </c>
      <c r="G62" s="33" t="s">
        <v>444</v>
      </c>
      <c r="H62" s="54" t="s">
        <v>766</v>
      </c>
      <c r="I62" s="48" t="s">
        <v>790</v>
      </c>
      <c r="J62" s="22"/>
      <c r="K62" s="22"/>
      <c r="L62" s="22"/>
    </row>
    <row r="63" spans="1:12" ht="15">
      <c r="A63" s="48" t="s">
        <v>791</v>
      </c>
      <c r="B63" s="83">
        <v>61</v>
      </c>
      <c r="C63" s="55" t="s">
        <v>580</v>
      </c>
      <c r="D63" s="83">
        <v>22</v>
      </c>
      <c r="E63" s="33" t="s">
        <v>792</v>
      </c>
      <c r="F63" s="83">
        <v>21</v>
      </c>
      <c r="G63" s="33" t="s">
        <v>793</v>
      </c>
      <c r="H63" s="54" t="s">
        <v>766</v>
      </c>
      <c r="I63" s="48" t="s">
        <v>794</v>
      </c>
      <c r="J63" s="56"/>
      <c r="K63" s="22"/>
      <c r="L63" s="22"/>
    </row>
    <row r="64" spans="1:12" ht="15">
      <c r="A64" s="48" t="s">
        <v>795</v>
      </c>
      <c r="B64" s="83">
        <v>62</v>
      </c>
      <c r="C64" s="48" t="s">
        <v>159</v>
      </c>
      <c r="D64" s="83">
        <v>23</v>
      </c>
      <c r="E64" s="33" t="s">
        <v>796</v>
      </c>
      <c r="F64" s="83">
        <v>22</v>
      </c>
      <c r="G64" s="33" t="s">
        <v>797</v>
      </c>
      <c r="H64" s="54" t="s">
        <v>766</v>
      </c>
      <c r="I64" s="48" t="s">
        <v>798</v>
      </c>
      <c r="J64" s="22"/>
      <c r="K64" s="22"/>
      <c r="L64" s="22"/>
    </row>
    <row r="65" spans="1:12" ht="15">
      <c r="A65" s="48" t="s">
        <v>799</v>
      </c>
      <c r="B65" s="83">
        <v>63</v>
      </c>
      <c r="C65" s="48" t="s">
        <v>161</v>
      </c>
      <c r="D65" s="83">
        <v>24</v>
      </c>
      <c r="E65" s="33" t="s">
        <v>800</v>
      </c>
      <c r="F65" s="83">
        <v>23</v>
      </c>
      <c r="G65" s="33" t="s">
        <v>801</v>
      </c>
      <c r="H65" s="54" t="s">
        <v>766</v>
      </c>
      <c r="I65" s="48" t="s">
        <v>802</v>
      </c>
      <c r="J65" s="22"/>
      <c r="K65" s="22"/>
      <c r="L65" s="22"/>
    </row>
    <row r="66" spans="1:12" ht="15">
      <c r="A66" s="48" t="s">
        <v>803</v>
      </c>
      <c r="B66" s="83">
        <v>64</v>
      </c>
      <c r="C66" s="48" t="s">
        <v>514</v>
      </c>
      <c r="D66" s="83">
        <v>25</v>
      </c>
      <c r="E66" s="33" t="s">
        <v>804</v>
      </c>
      <c r="F66" s="83">
        <v>24</v>
      </c>
      <c r="G66" s="33" t="s">
        <v>291</v>
      </c>
      <c r="H66" s="54" t="s">
        <v>766</v>
      </c>
      <c r="I66" s="48" t="s">
        <v>805</v>
      </c>
      <c r="J66" s="22"/>
      <c r="K66" s="22"/>
      <c r="L66" s="22"/>
    </row>
    <row r="67" spans="1:12" ht="15">
      <c r="A67" s="48" t="s">
        <v>806</v>
      </c>
      <c r="B67" s="83">
        <v>65</v>
      </c>
      <c r="C67" s="48" t="s">
        <v>515</v>
      </c>
      <c r="D67" s="83">
        <v>26</v>
      </c>
      <c r="E67" s="33" t="s">
        <v>807</v>
      </c>
      <c r="F67" s="83">
        <v>25</v>
      </c>
      <c r="G67" s="33" t="s">
        <v>293</v>
      </c>
      <c r="H67" s="54" t="s">
        <v>766</v>
      </c>
      <c r="I67" s="48" t="s">
        <v>808</v>
      </c>
      <c r="J67" s="22"/>
      <c r="K67" s="22"/>
      <c r="L67" s="22"/>
    </row>
    <row r="68" spans="1:12" ht="15">
      <c r="A68" s="48" t="s">
        <v>809</v>
      </c>
      <c r="B68" s="83">
        <v>66</v>
      </c>
      <c r="C68" s="48" t="s">
        <v>163</v>
      </c>
      <c r="D68" s="83">
        <v>27</v>
      </c>
      <c r="E68" s="33" t="s">
        <v>810</v>
      </c>
      <c r="F68" s="83">
        <v>26</v>
      </c>
      <c r="G68" s="33"/>
      <c r="H68" s="54" t="s">
        <v>766</v>
      </c>
      <c r="I68" s="48" t="s">
        <v>811</v>
      </c>
      <c r="J68" s="22"/>
      <c r="K68" s="22"/>
      <c r="L68" s="22"/>
    </row>
    <row r="69" spans="1:12" ht="15">
      <c r="A69" s="48" t="s">
        <v>812</v>
      </c>
      <c r="B69" s="83">
        <v>67</v>
      </c>
      <c r="C69" s="48" t="s">
        <v>165</v>
      </c>
      <c r="D69" s="83">
        <v>28</v>
      </c>
      <c r="E69" s="33" t="s">
        <v>813</v>
      </c>
      <c r="F69" s="83">
        <v>27</v>
      </c>
      <c r="G69" s="33"/>
      <c r="H69" s="54" t="s">
        <v>766</v>
      </c>
      <c r="I69" s="48" t="s">
        <v>814</v>
      </c>
      <c r="J69" s="22"/>
      <c r="K69" s="22"/>
      <c r="L69" s="22"/>
    </row>
    <row r="70" spans="1:12" ht="15">
      <c r="A70" s="48" t="s">
        <v>815</v>
      </c>
      <c r="B70" s="83">
        <v>68</v>
      </c>
      <c r="C70" s="48" t="s">
        <v>816</v>
      </c>
      <c r="D70" s="83">
        <v>29</v>
      </c>
      <c r="E70" s="33" t="s">
        <v>817</v>
      </c>
      <c r="F70" s="83">
        <v>28</v>
      </c>
      <c r="G70" s="33"/>
      <c r="H70" s="54" t="s">
        <v>766</v>
      </c>
      <c r="I70" s="48" t="s">
        <v>818</v>
      </c>
      <c r="J70" s="22"/>
      <c r="K70" s="22"/>
      <c r="L70" s="22"/>
    </row>
    <row r="71" spans="1:12" ht="15">
      <c r="A71" s="48" t="s">
        <v>819</v>
      </c>
      <c r="B71" s="83">
        <v>69</v>
      </c>
      <c r="C71" s="48" t="s">
        <v>169</v>
      </c>
      <c r="D71" s="83">
        <v>30</v>
      </c>
      <c r="E71" s="26" t="s">
        <v>820</v>
      </c>
      <c r="F71" s="83">
        <v>29</v>
      </c>
      <c r="G71" s="57"/>
      <c r="H71" s="50" t="s">
        <v>821</v>
      </c>
      <c r="I71" s="48" t="s">
        <v>822</v>
      </c>
      <c r="J71" s="22"/>
      <c r="K71" s="22"/>
      <c r="L71" s="22"/>
    </row>
    <row r="72" spans="1:12" ht="15">
      <c r="A72" s="48" t="s">
        <v>823</v>
      </c>
      <c r="B72" s="83">
        <v>70</v>
      </c>
      <c r="C72" s="48" t="s">
        <v>581</v>
      </c>
      <c r="D72" s="83">
        <v>31</v>
      </c>
      <c r="E72" s="33" t="s">
        <v>824</v>
      </c>
      <c r="F72" s="83">
        <v>30</v>
      </c>
      <c r="G72" s="33"/>
      <c r="H72" s="50" t="s">
        <v>821</v>
      </c>
      <c r="I72" s="48" t="s">
        <v>825</v>
      </c>
      <c r="J72" s="22"/>
      <c r="K72" s="22"/>
      <c r="L72" s="22"/>
    </row>
    <row r="73" spans="1:12" ht="15">
      <c r="A73" s="48" t="s">
        <v>826</v>
      </c>
      <c r="B73" s="83">
        <v>71</v>
      </c>
      <c r="C73" s="48" t="s">
        <v>173</v>
      </c>
      <c r="D73" s="83">
        <v>32</v>
      </c>
      <c r="E73" s="33" t="s">
        <v>827</v>
      </c>
      <c r="F73" s="83"/>
      <c r="G73" s="33"/>
      <c r="H73" s="58" t="s">
        <v>821</v>
      </c>
      <c r="I73" s="33" t="s">
        <v>828</v>
      </c>
      <c r="J73" s="22"/>
      <c r="K73" s="22"/>
      <c r="L73" s="22"/>
    </row>
    <row r="74" spans="1:12" ht="15">
      <c r="A74" s="48" t="s">
        <v>829</v>
      </c>
      <c r="B74" s="83">
        <v>72</v>
      </c>
      <c r="C74" s="48" t="s">
        <v>175</v>
      </c>
      <c r="D74" s="83">
        <v>33</v>
      </c>
      <c r="E74" s="33" t="s">
        <v>830</v>
      </c>
      <c r="F74" s="83"/>
      <c r="G74" s="33"/>
      <c r="H74" s="58" t="s">
        <v>821</v>
      </c>
      <c r="I74" s="59" t="s">
        <v>831</v>
      </c>
      <c r="J74" s="22"/>
      <c r="K74" s="22"/>
      <c r="L74" s="22"/>
    </row>
    <row r="75" spans="1:12" ht="15">
      <c r="A75" s="48" t="s">
        <v>832</v>
      </c>
      <c r="B75" s="83">
        <v>73</v>
      </c>
      <c r="C75" s="48" t="s">
        <v>177</v>
      </c>
      <c r="D75" s="83">
        <v>34</v>
      </c>
      <c r="E75" s="33" t="s">
        <v>833</v>
      </c>
      <c r="F75" s="83"/>
      <c r="G75" s="33"/>
      <c r="H75" s="58" t="s">
        <v>821</v>
      </c>
      <c r="I75" s="48" t="s">
        <v>834</v>
      </c>
      <c r="J75" s="22"/>
      <c r="K75" s="22"/>
      <c r="L75" s="22"/>
    </row>
    <row r="76" spans="1:12" ht="15">
      <c r="A76" s="48"/>
      <c r="B76" s="83">
        <v>74</v>
      </c>
      <c r="C76" s="48" t="s">
        <v>179</v>
      </c>
      <c r="D76" s="83">
        <v>35</v>
      </c>
      <c r="E76" s="33" t="s">
        <v>835</v>
      </c>
      <c r="F76" s="83"/>
      <c r="G76" s="33"/>
      <c r="H76" s="58" t="s">
        <v>821</v>
      </c>
      <c r="I76" s="48" t="s">
        <v>836</v>
      </c>
      <c r="J76" s="22"/>
      <c r="K76" s="22"/>
      <c r="L76" s="22"/>
    </row>
    <row r="77" spans="1:12" ht="15">
      <c r="A77" s="48"/>
      <c r="B77" s="83">
        <v>75</v>
      </c>
      <c r="C77" s="26" t="s">
        <v>488</v>
      </c>
      <c r="D77" s="83">
        <v>36</v>
      </c>
      <c r="E77" s="33" t="s">
        <v>837</v>
      </c>
      <c r="F77" s="83"/>
      <c r="G77" s="60" t="s">
        <v>838</v>
      </c>
      <c r="H77" s="58" t="s">
        <v>821</v>
      </c>
      <c r="I77" s="48" t="s">
        <v>839</v>
      </c>
      <c r="J77" s="22"/>
      <c r="K77" s="22"/>
      <c r="L77" s="22"/>
    </row>
    <row r="78" spans="1:12" ht="15">
      <c r="A78" s="48"/>
      <c r="B78" s="83">
        <v>76</v>
      </c>
      <c r="C78" s="48" t="s">
        <v>490</v>
      </c>
      <c r="D78" s="83">
        <v>37</v>
      </c>
      <c r="E78" s="33" t="s">
        <v>840</v>
      </c>
      <c r="F78" s="83">
        <v>1</v>
      </c>
      <c r="G78" s="33" t="s">
        <v>841</v>
      </c>
      <c r="H78" s="50" t="s">
        <v>821</v>
      </c>
      <c r="I78" s="48" t="s">
        <v>842</v>
      </c>
      <c r="J78" s="22"/>
      <c r="K78" s="22"/>
      <c r="L78" s="22"/>
    </row>
    <row r="79" spans="1:12" ht="15">
      <c r="A79" s="61"/>
      <c r="B79" s="83">
        <v>77</v>
      </c>
      <c r="C79" s="48" t="s">
        <v>584</v>
      </c>
      <c r="D79" s="83">
        <v>38</v>
      </c>
      <c r="E79" s="33" t="s">
        <v>843</v>
      </c>
      <c r="F79" s="83">
        <v>2</v>
      </c>
      <c r="G79" s="33" t="s">
        <v>844</v>
      </c>
      <c r="H79" s="50" t="s">
        <v>821</v>
      </c>
      <c r="I79" s="62" t="s">
        <v>845</v>
      </c>
      <c r="J79" s="22"/>
      <c r="K79" s="22"/>
      <c r="L79" s="22"/>
    </row>
    <row r="80" spans="1:12" ht="15">
      <c r="A80" s="48" t="s">
        <v>846</v>
      </c>
      <c r="B80" s="83">
        <v>78</v>
      </c>
      <c r="C80" s="48" t="s">
        <v>501</v>
      </c>
      <c r="D80" s="83">
        <v>39</v>
      </c>
      <c r="E80" s="33" t="s">
        <v>847</v>
      </c>
      <c r="F80" s="83">
        <v>3</v>
      </c>
      <c r="G80" s="33" t="s">
        <v>529</v>
      </c>
      <c r="H80" s="58" t="s">
        <v>821</v>
      </c>
      <c r="I80" s="26" t="s">
        <v>848</v>
      </c>
      <c r="J80" s="22"/>
      <c r="K80" s="22"/>
      <c r="L80" s="22"/>
    </row>
    <row r="81" spans="1:12" ht="15">
      <c r="A81" s="48" t="s">
        <v>849</v>
      </c>
      <c r="B81" s="83">
        <v>79</v>
      </c>
      <c r="C81" s="48" t="s">
        <v>518</v>
      </c>
      <c r="D81" s="83">
        <v>40</v>
      </c>
      <c r="E81" s="33" t="s">
        <v>850</v>
      </c>
      <c r="F81" s="83">
        <v>4</v>
      </c>
      <c r="G81" s="33" t="s">
        <v>542</v>
      </c>
      <c r="H81" s="58" t="s">
        <v>821</v>
      </c>
      <c r="I81" s="26" t="s">
        <v>851</v>
      </c>
      <c r="J81" s="22"/>
      <c r="K81" s="22"/>
      <c r="L81" s="22"/>
    </row>
    <row r="82" spans="1:12" ht="15">
      <c r="A82" s="48" t="s">
        <v>852</v>
      </c>
      <c r="B82" s="83">
        <v>80</v>
      </c>
      <c r="C82" s="48" t="s">
        <v>853</v>
      </c>
      <c r="D82" s="83">
        <v>41</v>
      </c>
      <c r="E82" s="33" t="s">
        <v>854</v>
      </c>
      <c r="F82" s="83">
        <v>5</v>
      </c>
      <c r="G82" s="33" t="s">
        <v>855</v>
      </c>
      <c r="H82" s="50" t="s">
        <v>821</v>
      </c>
      <c r="I82" s="48" t="s">
        <v>856</v>
      </c>
      <c r="J82" s="22"/>
      <c r="K82" s="22"/>
      <c r="L82" s="22"/>
    </row>
    <row r="83" spans="1:12" ht="15">
      <c r="A83" s="48" t="s">
        <v>857</v>
      </c>
      <c r="B83" s="83">
        <v>81</v>
      </c>
      <c r="C83" s="48" t="s">
        <v>495</v>
      </c>
      <c r="D83" s="83">
        <v>42</v>
      </c>
      <c r="E83" s="33" t="s">
        <v>858</v>
      </c>
      <c r="F83" s="83">
        <v>6</v>
      </c>
      <c r="G83" s="33" t="s">
        <v>859</v>
      </c>
      <c r="H83" s="50" t="s">
        <v>821</v>
      </c>
      <c r="I83" s="48" t="s">
        <v>860</v>
      </c>
      <c r="J83" s="22"/>
      <c r="K83" s="22"/>
      <c r="L83" s="22"/>
    </row>
    <row r="84" spans="1:12" ht="15">
      <c r="A84" s="48" t="s">
        <v>861</v>
      </c>
      <c r="B84" s="83">
        <v>82</v>
      </c>
      <c r="C84" s="48" t="s">
        <v>496</v>
      </c>
      <c r="D84" s="83">
        <v>43</v>
      </c>
      <c r="E84" s="33" t="s">
        <v>862</v>
      </c>
      <c r="F84" s="83">
        <v>7</v>
      </c>
      <c r="G84" s="33" t="s">
        <v>489</v>
      </c>
      <c r="H84" s="50" t="s">
        <v>821</v>
      </c>
      <c r="I84" s="48" t="s">
        <v>863</v>
      </c>
      <c r="J84" s="22"/>
      <c r="K84" s="22"/>
      <c r="L84" s="22"/>
    </row>
    <row r="85" spans="1:12" ht="15">
      <c r="A85" s="48" t="s">
        <v>864</v>
      </c>
      <c r="B85" s="83">
        <v>83</v>
      </c>
      <c r="C85" s="48" t="s">
        <v>513</v>
      </c>
      <c r="D85" s="83">
        <v>44</v>
      </c>
      <c r="E85" s="33" t="s">
        <v>865</v>
      </c>
      <c r="F85" s="83">
        <v>8</v>
      </c>
      <c r="G85" s="33" t="s">
        <v>866</v>
      </c>
      <c r="H85" s="50" t="s">
        <v>821</v>
      </c>
      <c r="I85" s="48" t="s">
        <v>867</v>
      </c>
      <c r="J85" s="22"/>
      <c r="K85" s="22"/>
      <c r="L85" s="22"/>
    </row>
    <row r="86" spans="1:12" ht="15">
      <c r="A86" s="48" t="s">
        <v>868</v>
      </c>
      <c r="B86" s="83">
        <v>84</v>
      </c>
      <c r="C86" s="48" t="s">
        <v>497</v>
      </c>
      <c r="D86" s="83">
        <v>45</v>
      </c>
      <c r="E86" s="33" t="s">
        <v>869</v>
      </c>
      <c r="F86" s="83">
        <v>9</v>
      </c>
      <c r="G86" s="33" t="s">
        <v>543</v>
      </c>
      <c r="H86" s="58" t="s">
        <v>821</v>
      </c>
      <c r="I86" s="33" t="s">
        <v>870</v>
      </c>
      <c r="J86" s="22"/>
      <c r="K86" s="22"/>
      <c r="L86" s="22"/>
    </row>
    <row r="87" spans="1:12" ht="15">
      <c r="A87" s="48" t="s">
        <v>871</v>
      </c>
      <c r="B87" s="83">
        <v>85</v>
      </c>
      <c r="C87" s="48" t="s">
        <v>498</v>
      </c>
      <c r="D87" s="83">
        <v>46</v>
      </c>
      <c r="E87" s="33" t="s">
        <v>872</v>
      </c>
      <c r="F87" s="83">
        <v>10</v>
      </c>
      <c r="G87" s="33" t="s">
        <v>873</v>
      </c>
      <c r="H87" s="58" t="s">
        <v>821</v>
      </c>
      <c r="I87" s="33" t="s">
        <v>874</v>
      </c>
      <c r="J87" s="22"/>
      <c r="K87" s="22"/>
      <c r="L87" s="22"/>
    </row>
    <row r="88" spans="1:12" ht="15">
      <c r="A88" s="48" t="s">
        <v>875</v>
      </c>
      <c r="B88" s="83">
        <v>86</v>
      </c>
      <c r="C88" s="48" t="s">
        <v>506</v>
      </c>
      <c r="D88" s="83">
        <v>47</v>
      </c>
      <c r="E88" s="33" t="s">
        <v>876</v>
      </c>
      <c r="F88" s="83">
        <v>11</v>
      </c>
      <c r="G88" s="33" t="s">
        <v>478</v>
      </c>
      <c r="H88" s="58" t="s">
        <v>821</v>
      </c>
      <c r="I88" s="48" t="s">
        <v>877</v>
      </c>
      <c r="J88" s="22"/>
      <c r="K88" s="22"/>
      <c r="L88" s="22"/>
    </row>
    <row r="89" spans="1:12" ht="15">
      <c r="A89" s="48" t="s">
        <v>878</v>
      </c>
      <c r="B89" s="83">
        <v>87</v>
      </c>
      <c r="C89" s="48" t="s">
        <v>507</v>
      </c>
      <c r="D89" s="83">
        <v>48</v>
      </c>
      <c r="E89" s="33" t="s">
        <v>879</v>
      </c>
      <c r="F89" s="83">
        <v>12</v>
      </c>
      <c r="G89" s="33" t="s">
        <v>479</v>
      </c>
      <c r="H89" s="58" t="s">
        <v>821</v>
      </c>
      <c r="I89" s="48" t="s">
        <v>880</v>
      </c>
      <c r="J89" s="22"/>
      <c r="K89" s="22"/>
      <c r="L89" s="22"/>
    </row>
    <row r="90" spans="1:12" ht="15">
      <c r="A90" s="48" t="s">
        <v>881</v>
      </c>
      <c r="B90" s="83">
        <v>88</v>
      </c>
      <c r="C90" s="63" t="s">
        <v>540</v>
      </c>
      <c r="D90" s="83"/>
      <c r="E90" s="22"/>
      <c r="F90" s="83">
        <v>13</v>
      </c>
      <c r="G90" s="33" t="s">
        <v>585</v>
      </c>
      <c r="H90" s="58" t="s">
        <v>821</v>
      </c>
      <c r="I90" s="48" t="s">
        <v>882</v>
      </c>
      <c r="J90" s="22"/>
      <c r="K90" s="22"/>
      <c r="L90" s="22"/>
    </row>
    <row r="91" spans="1:12" ht="15">
      <c r="A91" s="48" t="s">
        <v>883</v>
      </c>
      <c r="B91" s="83">
        <v>89</v>
      </c>
      <c r="C91" s="63" t="s">
        <v>541</v>
      </c>
      <c r="D91" s="83"/>
      <c r="E91" s="65"/>
      <c r="F91" s="83">
        <v>14</v>
      </c>
      <c r="G91" s="33" t="s">
        <v>884</v>
      </c>
      <c r="H91" s="50" t="s">
        <v>821</v>
      </c>
      <c r="I91" s="48" t="s">
        <v>885</v>
      </c>
      <c r="J91" s="22"/>
      <c r="K91" s="22"/>
      <c r="L91" s="22"/>
    </row>
    <row r="92" spans="1:12" ht="15">
      <c r="A92" s="48" t="s">
        <v>886</v>
      </c>
      <c r="B92" s="84"/>
      <c r="C92" s="66"/>
      <c r="D92" s="84"/>
      <c r="E92" s="65"/>
      <c r="F92" s="84"/>
      <c r="G92" s="48"/>
      <c r="H92" s="58" t="s">
        <v>821</v>
      </c>
      <c r="I92" s="48" t="s">
        <v>887</v>
      </c>
      <c r="J92" s="22"/>
      <c r="K92" s="22"/>
      <c r="L92" s="22"/>
    </row>
    <row r="93" spans="1:12" ht="15">
      <c r="A93" s="48" t="s">
        <v>888</v>
      </c>
      <c r="B93" s="84"/>
      <c r="C93" s="66"/>
      <c r="D93" s="84"/>
      <c r="E93" s="65"/>
      <c r="F93" s="84"/>
      <c r="G93" s="48"/>
      <c r="H93" s="58" t="s">
        <v>821</v>
      </c>
      <c r="I93" s="26" t="s">
        <v>889</v>
      </c>
      <c r="J93" s="22"/>
      <c r="K93" s="22"/>
      <c r="L93" s="22"/>
    </row>
    <row r="94" spans="1:12" ht="15">
      <c r="A94" s="48" t="s">
        <v>890</v>
      </c>
      <c r="B94" s="84"/>
      <c r="C94" s="22"/>
      <c r="D94" s="84"/>
      <c r="E94" s="65"/>
      <c r="F94" s="84"/>
      <c r="G94" s="48"/>
      <c r="H94" s="58" t="s">
        <v>821</v>
      </c>
      <c r="I94" s="26" t="s">
        <v>889</v>
      </c>
      <c r="J94" s="22"/>
      <c r="K94" s="22"/>
      <c r="L94" s="22"/>
    </row>
    <row r="95" spans="1:12" ht="30">
      <c r="A95" s="48" t="s">
        <v>891</v>
      </c>
      <c r="B95" s="84"/>
      <c r="C95" s="67" t="s">
        <v>892</v>
      </c>
      <c r="D95" s="84"/>
      <c r="E95" s="52" t="s">
        <v>893</v>
      </c>
      <c r="F95" s="84"/>
      <c r="G95" s="48"/>
      <c r="H95" s="58" t="s">
        <v>821</v>
      </c>
      <c r="I95" s="26" t="s">
        <v>894</v>
      </c>
      <c r="J95" s="22"/>
      <c r="K95" s="22"/>
      <c r="L95" s="22"/>
    </row>
    <row r="96" spans="1:12" ht="15">
      <c r="A96" s="48" t="s">
        <v>895</v>
      </c>
      <c r="B96" s="85">
        <v>1</v>
      </c>
      <c r="C96" s="48" t="s">
        <v>516</v>
      </c>
      <c r="D96" s="85">
        <v>1</v>
      </c>
      <c r="E96" s="33" t="s">
        <v>896</v>
      </c>
      <c r="F96" s="85"/>
      <c r="G96" s="68" t="s">
        <v>897</v>
      </c>
      <c r="H96" s="58" t="s">
        <v>821</v>
      </c>
      <c r="I96" s="48" t="s">
        <v>898</v>
      </c>
      <c r="J96" s="22"/>
      <c r="K96" s="22"/>
      <c r="L96" s="22"/>
    </row>
    <row r="97" spans="1:12" ht="15">
      <c r="A97" s="48" t="s">
        <v>899</v>
      </c>
      <c r="B97" s="85">
        <v>2</v>
      </c>
      <c r="C97" s="48" t="s">
        <v>517</v>
      </c>
      <c r="D97" s="85">
        <v>2</v>
      </c>
      <c r="E97" s="33" t="s">
        <v>900</v>
      </c>
      <c r="F97" s="85">
        <v>1</v>
      </c>
      <c r="G97" s="48" t="s">
        <v>314</v>
      </c>
      <c r="H97" s="58" t="s">
        <v>821</v>
      </c>
      <c r="I97" s="48" t="s">
        <v>901</v>
      </c>
      <c r="J97" s="22"/>
      <c r="K97" s="22"/>
      <c r="L97" s="22"/>
    </row>
    <row r="98" spans="1:12" ht="15">
      <c r="A98" s="48"/>
      <c r="B98" s="84"/>
      <c r="C98" s="22"/>
      <c r="D98" s="84">
        <v>3</v>
      </c>
      <c r="E98" s="33" t="s">
        <v>902</v>
      </c>
      <c r="F98" s="84">
        <v>2</v>
      </c>
      <c r="G98" s="48" t="s">
        <v>316</v>
      </c>
      <c r="H98" s="69" t="s">
        <v>903</v>
      </c>
      <c r="I98" s="33" t="s">
        <v>904</v>
      </c>
      <c r="J98" s="22"/>
      <c r="K98" s="22"/>
      <c r="L98" s="22"/>
    </row>
    <row r="99" spans="1:12" ht="15">
      <c r="A99" s="48"/>
      <c r="B99" s="86"/>
      <c r="C99" s="48"/>
      <c r="D99" s="86">
        <v>4</v>
      </c>
      <c r="E99" s="33" t="s">
        <v>905</v>
      </c>
      <c r="F99" s="86">
        <v>3</v>
      </c>
      <c r="G99" s="48" t="s">
        <v>493</v>
      </c>
      <c r="H99" s="69" t="s">
        <v>903</v>
      </c>
      <c r="I99" s="33" t="s">
        <v>906</v>
      </c>
      <c r="J99" s="22"/>
      <c r="K99" s="22"/>
      <c r="L99" s="22"/>
    </row>
    <row r="100" spans="1:12" ht="15">
      <c r="A100" s="48"/>
      <c r="B100" s="84"/>
      <c r="C100" s="70" t="s">
        <v>907</v>
      </c>
      <c r="D100" s="84">
        <v>5</v>
      </c>
      <c r="E100" s="33" t="s">
        <v>908</v>
      </c>
      <c r="F100" s="84">
        <v>4</v>
      </c>
      <c r="G100" s="48" t="s">
        <v>494</v>
      </c>
      <c r="H100" s="69" t="s">
        <v>903</v>
      </c>
      <c r="I100" s="48" t="s">
        <v>909</v>
      </c>
      <c r="J100" s="22"/>
      <c r="K100" s="22"/>
      <c r="L100" s="22"/>
    </row>
    <row r="101" spans="1:12" ht="15">
      <c r="A101" s="70" t="s">
        <v>910</v>
      </c>
      <c r="B101" s="87">
        <v>1</v>
      </c>
      <c r="C101" s="48" t="s">
        <v>49</v>
      </c>
      <c r="D101" s="87">
        <v>6</v>
      </c>
      <c r="E101" s="33" t="s">
        <v>911</v>
      </c>
      <c r="F101" s="87">
        <v>5</v>
      </c>
      <c r="G101" s="48" t="s">
        <v>481</v>
      </c>
      <c r="H101" s="69" t="s">
        <v>903</v>
      </c>
      <c r="I101" s="33" t="s">
        <v>912</v>
      </c>
      <c r="J101" s="22"/>
      <c r="K101" s="22"/>
      <c r="L101" s="22"/>
    </row>
    <row r="102" spans="1:12" ht="15">
      <c r="A102" s="48" t="s">
        <v>54</v>
      </c>
      <c r="B102" s="87">
        <v>2</v>
      </c>
      <c r="C102" s="48" t="s">
        <v>53</v>
      </c>
      <c r="D102" s="87">
        <v>7</v>
      </c>
      <c r="E102" s="33" t="s">
        <v>913</v>
      </c>
      <c r="F102" s="87">
        <v>6</v>
      </c>
      <c r="G102" s="48" t="s">
        <v>491</v>
      </c>
      <c r="H102" s="69" t="s">
        <v>903</v>
      </c>
      <c r="I102" s="33" t="s">
        <v>914</v>
      </c>
      <c r="J102" s="22"/>
      <c r="K102" s="22"/>
      <c r="L102" s="22"/>
    </row>
    <row r="103" spans="1:12" ht="15">
      <c r="A103" s="48" t="s">
        <v>915</v>
      </c>
      <c r="B103" s="87">
        <v>3</v>
      </c>
      <c r="C103" s="48" t="s">
        <v>468</v>
      </c>
      <c r="D103" s="87">
        <v>8</v>
      </c>
      <c r="E103" s="33" t="s">
        <v>916</v>
      </c>
      <c r="F103" s="87">
        <v>7</v>
      </c>
      <c r="G103" s="48" t="s">
        <v>483</v>
      </c>
      <c r="H103" s="69" t="s">
        <v>903</v>
      </c>
      <c r="I103" s="33" t="s">
        <v>917</v>
      </c>
      <c r="J103" s="22"/>
      <c r="K103" s="22"/>
      <c r="L103" s="22"/>
    </row>
    <row r="104" spans="1:12" ht="15">
      <c r="A104" s="48" t="s">
        <v>918</v>
      </c>
      <c r="B104" s="87">
        <v>4</v>
      </c>
      <c r="C104" s="48" t="s">
        <v>56</v>
      </c>
      <c r="D104" s="87">
        <v>9</v>
      </c>
      <c r="E104" s="33" t="s">
        <v>919</v>
      </c>
      <c r="F104" s="87">
        <v>8</v>
      </c>
      <c r="G104" s="48" t="s">
        <v>326</v>
      </c>
      <c r="H104" s="71" t="s">
        <v>920</v>
      </c>
      <c r="I104" s="48"/>
      <c r="J104" s="22"/>
      <c r="K104" s="22"/>
      <c r="L104" s="22"/>
    </row>
    <row r="105" spans="1:12" ht="15">
      <c r="A105" s="48" t="s">
        <v>921</v>
      </c>
      <c r="B105" s="87">
        <v>5</v>
      </c>
      <c r="C105" s="48" t="s">
        <v>58</v>
      </c>
      <c r="D105" s="87">
        <v>10</v>
      </c>
      <c r="E105" s="33" t="s">
        <v>922</v>
      </c>
      <c r="F105" s="87">
        <v>9</v>
      </c>
      <c r="G105" s="48" t="s">
        <v>923</v>
      </c>
      <c r="H105" s="72" t="s">
        <v>924</v>
      </c>
      <c r="I105" s="48" t="s">
        <v>925</v>
      </c>
      <c r="J105" s="22"/>
      <c r="K105" s="22"/>
      <c r="L105" s="22"/>
    </row>
    <row r="106" spans="1:12" ht="15">
      <c r="A106" s="48" t="s">
        <v>926</v>
      </c>
      <c r="B106" s="87">
        <v>6</v>
      </c>
      <c r="C106" s="48" t="s">
        <v>440</v>
      </c>
      <c r="D106" s="87">
        <v>11</v>
      </c>
      <c r="E106" s="33" t="s">
        <v>927</v>
      </c>
      <c r="F106" s="87">
        <v>10</v>
      </c>
      <c r="G106" s="48" t="s">
        <v>928</v>
      </c>
      <c r="H106" s="58" t="s">
        <v>924</v>
      </c>
      <c r="I106" s="48" t="s">
        <v>929</v>
      </c>
      <c r="J106" s="22"/>
      <c r="K106" s="22"/>
      <c r="L106" s="22"/>
    </row>
    <row r="107" spans="1:12" ht="15">
      <c r="A107" s="48" t="s">
        <v>930</v>
      </c>
      <c r="B107" s="87">
        <v>7</v>
      </c>
      <c r="C107" s="48" t="s">
        <v>470</v>
      </c>
      <c r="D107" s="87"/>
      <c r="E107" s="33"/>
      <c r="F107" s="87">
        <v>11</v>
      </c>
      <c r="G107" s="48" t="s">
        <v>931</v>
      </c>
      <c r="H107" s="58" t="s">
        <v>924</v>
      </c>
      <c r="I107" s="48" t="s">
        <v>932</v>
      </c>
      <c r="J107" s="22"/>
      <c r="K107" s="22"/>
      <c r="L107" s="22"/>
    </row>
    <row r="108" spans="1:12" ht="15">
      <c r="A108" s="48" t="s">
        <v>933</v>
      </c>
      <c r="B108" s="87">
        <v>8</v>
      </c>
      <c r="C108" s="48" t="s">
        <v>472</v>
      </c>
      <c r="D108" s="87"/>
      <c r="E108" s="33"/>
      <c r="F108" s="87"/>
      <c r="G108" s="22"/>
      <c r="H108" s="58" t="s">
        <v>924</v>
      </c>
      <c r="I108" s="48" t="s">
        <v>934</v>
      </c>
      <c r="J108" s="22"/>
      <c r="K108" s="22"/>
      <c r="L108" s="22"/>
    </row>
    <row r="109" spans="1:12" ht="15">
      <c r="A109" s="48"/>
      <c r="B109" s="87">
        <v>9</v>
      </c>
      <c r="C109" s="48" t="s">
        <v>474</v>
      </c>
      <c r="D109" s="87"/>
      <c r="E109" s="60" t="s">
        <v>935</v>
      </c>
      <c r="F109" s="87"/>
      <c r="G109" s="22"/>
      <c r="H109" s="49"/>
      <c r="I109" s="48"/>
      <c r="J109" s="22"/>
      <c r="K109" s="22"/>
      <c r="L109" s="22"/>
    </row>
    <row r="110" spans="1:12" ht="15">
      <c r="A110" s="48"/>
      <c r="B110" s="87">
        <v>10</v>
      </c>
      <c r="C110" s="33" t="s">
        <v>486</v>
      </c>
      <c r="D110" s="87">
        <v>1</v>
      </c>
      <c r="E110" s="33" t="s">
        <v>936</v>
      </c>
      <c r="F110" s="87"/>
      <c r="G110" s="22"/>
      <c r="H110" s="49"/>
      <c r="I110" s="48"/>
      <c r="J110" s="22"/>
      <c r="K110" s="22"/>
      <c r="L110" s="22"/>
    </row>
    <row r="111" spans="1:12" ht="15">
      <c r="A111" s="52" t="s">
        <v>937</v>
      </c>
      <c r="B111" s="87">
        <v>11</v>
      </c>
      <c r="C111" s="33" t="s">
        <v>487</v>
      </c>
      <c r="D111" s="87">
        <v>2</v>
      </c>
      <c r="E111" s="33" t="s">
        <v>938</v>
      </c>
      <c r="F111" s="87"/>
      <c r="G111" s="52" t="s">
        <v>939</v>
      </c>
      <c r="H111" s="69" t="s">
        <v>940</v>
      </c>
      <c r="I111" s="48" t="s">
        <v>941</v>
      </c>
      <c r="J111" s="22"/>
      <c r="K111" s="22"/>
      <c r="L111" s="22"/>
    </row>
    <row r="112" spans="1:12" ht="15">
      <c r="A112" s="33" t="s">
        <v>942</v>
      </c>
      <c r="B112" s="87">
        <v>12</v>
      </c>
      <c r="C112" s="33" t="s">
        <v>485</v>
      </c>
      <c r="D112" s="87">
        <v>3</v>
      </c>
      <c r="E112" s="33" t="s">
        <v>943</v>
      </c>
      <c r="F112" s="87">
        <v>1</v>
      </c>
      <c r="G112" s="33" t="s">
        <v>398</v>
      </c>
      <c r="H112" s="69" t="s">
        <v>940</v>
      </c>
      <c r="I112" s="48" t="s">
        <v>944</v>
      </c>
      <c r="J112" s="22"/>
      <c r="K112" s="22"/>
      <c r="L112" s="22"/>
    </row>
    <row r="113" spans="1:12" ht="15">
      <c r="A113" s="33" t="s">
        <v>945</v>
      </c>
      <c r="B113" s="84"/>
      <c r="C113" s="48"/>
      <c r="D113" s="84">
        <v>4</v>
      </c>
      <c r="E113" s="33" t="s">
        <v>946</v>
      </c>
      <c r="F113" s="84">
        <v>2</v>
      </c>
      <c r="G113" s="33" t="s">
        <v>947</v>
      </c>
      <c r="H113" s="69" t="s">
        <v>940</v>
      </c>
      <c r="I113" s="48" t="s">
        <v>948</v>
      </c>
      <c r="J113" s="22"/>
      <c r="K113" s="22"/>
      <c r="L113" s="22"/>
    </row>
    <row r="114" spans="1:12" ht="15">
      <c r="A114" s="33" t="s">
        <v>949</v>
      </c>
      <c r="B114" s="88"/>
      <c r="C114" s="48"/>
      <c r="D114" s="88">
        <v>5</v>
      </c>
      <c r="E114" s="33" t="s">
        <v>950</v>
      </c>
      <c r="F114" s="88">
        <v>3</v>
      </c>
      <c r="G114" s="33" t="s">
        <v>951</v>
      </c>
      <c r="H114" s="69" t="s">
        <v>940</v>
      </c>
      <c r="I114" s="33" t="s">
        <v>952</v>
      </c>
      <c r="J114" s="22"/>
      <c r="K114" s="22"/>
      <c r="L114" s="22"/>
    </row>
    <row r="115" spans="1:12" ht="15">
      <c r="A115" s="33" t="s">
        <v>953</v>
      </c>
      <c r="B115" s="84"/>
      <c r="C115" s="52" t="s">
        <v>954</v>
      </c>
      <c r="D115" s="84">
        <v>6</v>
      </c>
      <c r="E115" s="33" t="s">
        <v>955</v>
      </c>
      <c r="F115" s="84">
        <v>4</v>
      </c>
      <c r="G115" s="33" t="s">
        <v>956</v>
      </c>
      <c r="H115" s="69" t="s">
        <v>940</v>
      </c>
      <c r="I115" s="48" t="s">
        <v>957</v>
      </c>
      <c r="J115" s="48" t="s">
        <v>958</v>
      </c>
      <c r="K115" s="22"/>
      <c r="L115" s="22"/>
    </row>
    <row r="116" spans="1:12" ht="15">
      <c r="A116" s="73" t="s">
        <v>959</v>
      </c>
      <c r="B116" s="89">
        <v>1</v>
      </c>
      <c r="C116" s="33" t="s">
        <v>449</v>
      </c>
      <c r="D116" s="89">
        <v>7</v>
      </c>
      <c r="E116" s="33" t="s">
        <v>960</v>
      </c>
      <c r="F116" s="89">
        <v>5</v>
      </c>
      <c r="G116" s="33" t="s">
        <v>961</v>
      </c>
      <c r="H116" s="69" t="s">
        <v>940</v>
      </c>
      <c r="I116" s="48" t="s">
        <v>962</v>
      </c>
      <c r="J116" s="48" t="s">
        <v>958</v>
      </c>
      <c r="K116" s="22"/>
      <c r="L116" s="22"/>
    </row>
    <row r="117" spans="1:12" ht="15">
      <c r="A117" s="33" t="s">
        <v>963</v>
      </c>
      <c r="B117" s="89">
        <v>2</v>
      </c>
      <c r="C117" s="33" t="s">
        <v>340</v>
      </c>
      <c r="D117" s="89">
        <v>8</v>
      </c>
      <c r="E117" s="33" t="s">
        <v>964</v>
      </c>
      <c r="F117" s="89">
        <v>6</v>
      </c>
      <c r="G117" s="33" t="s">
        <v>965</v>
      </c>
      <c r="H117" s="69" t="s">
        <v>940</v>
      </c>
      <c r="I117" s="59" t="s">
        <v>966</v>
      </c>
      <c r="J117" s="48"/>
      <c r="K117" s="22"/>
      <c r="L117" s="22"/>
    </row>
    <row r="118" spans="1:12" ht="15">
      <c r="A118" s="33" t="s">
        <v>967</v>
      </c>
      <c r="B118" s="89">
        <v>3</v>
      </c>
      <c r="C118" s="33" t="s">
        <v>345</v>
      </c>
      <c r="D118" s="89"/>
      <c r="E118" s="65"/>
      <c r="F118" s="89">
        <v>7</v>
      </c>
      <c r="G118" s="33" t="s">
        <v>406</v>
      </c>
      <c r="H118" s="69" t="s">
        <v>940</v>
      </c>
      <c r="I118" s="59" t="s">
        <v>968</v>
      </c>
      <c r="J118" s="48"/>
      <c r="K118" s="22"/>
      <c r="L118" s="22"/>
    </row>
    <row r="119" spans="1:12" ht="15">
      <c r="A119" s="33" t="s">
        <v>969</v>
      </c>
      <c r="B119" s="89">
        <v>4</v>
      </c>
      <c r="C119" s="33" t="s">
        <v>343</v>
      </c>
      <c r="D119" s="89"/>
      <c r="E119" s="22"/>
      <c r="F119" s="89">
        <v>8</v>
      </c>
      <c r="G119" s="33" t="s">
        <v>404</v>
      </c>
      <c r="H119" s="69" t="s">
        <v>940</v>
      </c>
      <c r="I119" s="59" t="s">
        <v>970</v>
      </c>
      <c r="J119" s="48"/>
      <c r="K119" s="22"/>
      <c r="L119" s="22"/>
    </row>
    <row r="120" spans="1:12" ht="15">
      <c r="A120" s="33" t="s">
        <v>971</v>
      </c>
      <c r="B120" s="89">
        <v>5</v>
      </c>
      <c r="C120" s="33" t="s">
        <v>347</v>
      </c>
      <c r="D120" s="89"/>
      <c r="E120" s="22"/>
      <c r="F120" s="89">
        <v>9</v>
      </c>
      <c r="G120" s="33" t="s">
        <v>408</v>
      </c>
      <c r="H120" s="74"/>
      <c r="I120" s="48"/>
      <c r="J120" s="22"/>
      <c r="K120" s="22"/>
      <c r="L120" s="22"/>
    </row>
    <row r="121" spans="1:12" ht="15">
      <c r="A121" s="33" t="s">
        <v>972</v>
      </c>
      <c r="B121" s="89">
        <v>6</v>
      </c>
      <c r="C121" s="33" t="s">
        <v>586</v>
      </c>
      <c r="D121" s="89"/>
      <c r="E121" s="22"/>
      <c r="F121" s="89">
        <v>10</v>
      </c>
      <c r="G121" s="33" t="s">
        <v>973</v>
      </c>
      <c r="H121" s="74"/>
      <c r="I121" s="48"/>
      <c r="J121" s="22"/>
      <c r="K121" s="22"/>
      <c r="L121" s="22"/>
    </row>
    <row r="122" spans="1:12" ht="15">
      <c r="A122" s="33" t="s">
        <v>974</v>
      </c>
      <c r="B122" s="89">
        <v>7</v>
      </c>
      <c r="C122" s="33" t="s">
        <v>351</v>
      </c>
      <c r="D122" s="89"/>
      <c r="E122" s="22"/>
      <c r="F122" s="89">
        <v>11</v>
      </c>
      <c r="G122" s="33" t="s">
        <v>975</v>
      </c>
      <c r="H122" s="74"/>
      <c r="I122" s="48"/>
      <c r="J122" s="22"/>
      <c r="K122" s="22"/>
      <c r="L122" s="22"/>
    </row>
    <row r="123" spans="1:12" ht="15">
      <c r="A123" s="33" t="s">
        <v>976</v>
      </c>
      <c r="B123" s="89">
        <v>8</v>
      </c>
      <c r="C123" s="33" t="s">
        <v>353</v>
      </c>
      <c r="D123" s="89"/>
      <c r="E123" s="22"/>
      <c r="F123" s="89">
        <v>12</v>
      </c>
      <c r="G123" s="33" t="s">
        <v>414</v>
      </c>
      <c r="H123" s="74"/>
      <c r="I123" s="48"/>
      <c r="J123" s="22"/>
      <c r="K123" s="22"/>
      <c r="L123" s="22"/>
    </row>
    <row r="124" spans="1:12" ht="15">
      <c r="A124" s="33" t="s">
        <v>977</v>
      </c>
      <c r="B124" s="89">
        <v>9</v>
      </c>
      <c r="C124" s="33" t="s">
        <v>355</v>
      </c>
      <c r="D124" s="89"/>
      <c r="E124" s="75" t="s">
        <v>978</v>
      </c>
      <c r="F124" s="89">
        <v>13</v>
      </c>
      <c r="G124" s="33" t="s">
        <v>416</v>
      </c>
      <c r="H124" s="58" t="s">
        <v>979</v>
      </c>
      <c r="I124" s="48" t="s">
        <v>980</v>
      </c>
      <c r="J124" s="22"/>
      <c r="K124" s="22"/>
      <c r="L124" s="22"/>
    </row>
    <row r="125" spans="1:12" ht="15">
      <c r="A125" s="33" t="s">
        <v>981</v>
      </c>
      <c r="B125" s="89">
        <v>10</v>
      </c>
      <c r="C125" s="33" t="s">
        <v>357</v>
      </c>
      <c r="D125" s="89">
        <v>1</v>
      </c>
      <c r="E125" s="33" t="s">
        <v>982</v>
      </c>
      <c r="F125" s="89">
        <v>14</v>
      </c>
      <c r="G125" s="33" t="s">
        <v>983</v>
      </c>
      <c r="H125" s="58" t="s">
        <v>979</v>
      </c>
      <c r="I125" s="59" t="s">
        <v>984</v>
      </c>
      <c r="J125" s="22"/>
      <c r="K125" s="22"/>
      <c r="L125" s="22"/>
    </row>
    <row r="126" spans="1:12" ht="15">
      <c r="A126" s="26" t="s">
        <v>985</v>
      </c>
      <c r="B126" s="89">
        <v>11</v>
      </c>
      <c r="C126" s="33" t="s">
        <v>359</v>
      </c>
      <c r="D126" s="89">
        <v>2</v>
      </c>
      <c r="E126" s="33" t="s">
        <v>986</v>
      </c>
      <c r="F126" s="89">
        <v>15</v>
      </c>
      <c r="G126" s="33" t="s">
        <v>987</v>
      </c>
      <c r="H126" s="58" t="s">
        <v>979</v>
      </c>
      <c r="I126" s="48" t="s">
        <v>988</v>
      </c>
      <c r="J126" s="22"/>
      <c r="K126" s="22"/>
      <c r="L126" s="22"/>
    </row>
    <row r="127" spans="1:12" ht="15">
      <c r="A127" s="33" t="s">
        <v>989</v>
      </c>
      <c r="B127" s="89">
        <v>12</v>
      </c>
      <c r="C127" s="33" t="s">
        <v>361</v>
      </c>
      <c r="D127" s="89">
        <v>3</v>
      </c>
      <c r="E127" s="33" t="s">
        <v>990</v>
      </c>
      <c r="F127" s="89">
        <v>16</v>
      </c>
      <c r="G127" s="33" t="s">
        <v>991</v>
      </c>
      <c r="H127" s="58" t="s">
        <v>979</v>
      </c>
      <c r="I127" s="48" t="s">
        <v>992</v>
      </c>
      <c r="J127" s="22"/>
      <c r="K127" s="22"/>
      <c r="L127" s="22"/>
    </row>
    <row r="128" spans="1:12" ht="15">
      <c r="A128" s="33" t="s">
        <v>993</v>
      </c>
      <c r="B128" s="89">
        <v>13</v>
      </c>
      <c r="C128" s="33" t="s">
        <v>363</v>
      </c>
      <c r="D128" s="89">
        <v>4</v>
      </c>
      <c r="E128" s="33" t="s">
        <v>417</v>
      </c>
      <c r="F128" s="89">
        <v>17</v>
      </c>
      <c r="G128" s="33" t="s">
        <v>419</v>
      </c>
      <c r="H128" s="58" t="s">
        <v>979</v>
      </c>
      <c r="I128" s="59" t="s">
        <v>994</v>
      </c>
      <c r="J128" s="22"/>
      <c r="K128" s="22"/>
      <c r="L128" s="22"/>
    </row>
    <row r="129" spans="1:12" ht="15">
      <c r="A129" s="33" t="s">
        <v>995</v>
      </c>
      <c r="B129" s="89">
        <v>14</v>
      </c>
      <c r="C129" s="33" t="s">
        <v>996</v>
      </c>
      <c r="D129" s="89">
        <v>5</v>
      </c>
      <c r="E129" s="33" t="s">
        <v>424</v>
      </c>
      <c r="F129" s="89">
        <v>18</v>
      </c>
      <c r="G129" s="33" t="s">
        <v>421</v>
      </c>
      <c r="H129" s="58" t="s">
        <v>979</v>
      </c>
      <c r="I129" s="48" t="s">
        <v>997</v>
      </c>
      <c r="J129" s="22"/>
      <c r="K129" s="22"/>
      <c r="L129" s="22"/>
    </row>
    <row r="130" spans="1:12" ht="15">
      <c r="A130" s="33" t="s">
        <v>387</v>
      </c>
      <c r="B130" s="89">
        <v>15</v>
      </c>
      <c r="C130" s="33" t="s">
        <v>457</v>
      </c>
      <c r="D130" s="89">
        <v>6</v>
      </c>
      <c r="E130" s="33" t="s">
        <v>425</v>
      </c>
      <c r="F130" s="89">
        <v>19</v>
      </c>
      <c r="G130" s="33" t="s">
        <v>423</v>
      </c>
      <c r="H130" s="58" t="s">
        <v>979</v>
      </c>
      <c r="I130" s="48" t="s">
        <v>998</v>
      </c>
      <c r="J130" s="22"/>
      <c r="K130" s="22"/>
      <c r="L130" s="22"/>
    </row>
    <row r="131" spans="1:12" ht="15">
      <c r="A131" s="33" t="s">
        <v>999</v>
      </c>
      <c r="B131" s="89">
        <v>16</v>
      </c>
      <c r="C131" s="33" t="s">
        <v>369</v>
      </c>
      <c r="D131" s="89">
        <v>7</v>
      </c>
      <c r="E131" s="33" t="s">
        <v>426</v>
      </c>
      <c r="F131" s="89">
        <v>20</v>
      </c>
      <c r="G131" s="76" t="s">
        <v>1000</v>
      </c>
      <c r="H131" s="74"/>
      <c r="I131" s="59"/>
      <c r="J131" s="22"/>
      <c r="K131" s="22"/>
      <c r="L131" s="22"/>
    </row>
    <row r="132" spans="1:12" ht="15">
      <c r="A132" s="33" t="s">
        <v>1001</v>
      </c>
      <c r="B132" s="89">
        <v>17</v>
      </c>
      <c r="C132" s="33" t="s">
        <v>371</v>
      </c>
      <c r="D132" s="89">
        <v>8</v>
      </c>
      <c r="E132" s="33" t="s">
        <v>1002</v>
      </c>
      <c r="F132" s="89">
        <v>21</v>
      </c>
      <c r="G132" s="76" t="s">
        <v>1003</v>
      </c>
      <c r="H132" s="74"/>
      <c r="I132" s="59"/>
      <c r="J132" s="22"/>
      <c r="K132" s="22"/>
      <c r="L132" s="22"/>
    </row>
    <row r="133" spans="1:12" ht="15">
      <c r="A133" s="33" t="s">
        <v>1004</v>
      </c>
      <c r="B133" s="89">
        <v>18</v>
      </c>
      <c r="C133" s="33" t="s">
        <v>373</v>
      </c>
      <c r="D133" s="89">
        <v>9</v>
      </c>
      <c r="E133" s="33" t="s">
        <v>1005</v>
      </c>
      <c r="F133" s="89">
        <v>22</v>
      </c>
      <c r="G133" s="76" t="s">
        <v>1006</v>
      </c>
      <c r="H133" s="69" t="s">
        <v>1007</v>
      </c>
      <c r="I133" s="48" t="s">
        <v>1008</v>
      </c>
      <c r="J133" s="22"/>
      <c r="K133" s="22"/>
      <c r="L133" s="22"/>
    </row>
    <row r="134" spans="1:12" ht="15">
      <c r="A134" s="33" t="s">
        <v>1009</v>
      </c>
      <c r="B134" s="89">
        <v>19</v>
      </c>
      <c r="C134" s="33" t="s">
        <v>1010</v>
      </c>
      <c r="D134" s="89">
        <v>10</v>
      </c>
      <c r="E134" s="33" t="s">
        <v>1011</v>
      </c>
      <c r="F134" s="89"/>
      <c r="G134" s="22"/>
      <c r="H134" s="69" t="s">
        <v>1007</v>
      </c>
      <c r="I134" s="33" t="s">
        <v>1012</v>
      </c>
      <c r="J134" s="22"/>
      <c r="K134" s="22"/>
      <c r="L134" s="22"/>
    </row>
    <row r="135" spans="1:12" ht="15">
      <c r="A135" s="33" t="s">
        <v>1013</v>
      </c>
      <c r="B135" s="89">
        <v>20</v>
      </c>
      <c r="C135" s="33" t="s">
        <v>378</v>
      </c>
      <c r="D135" s="89"/>
      <c r="E135" s="33"/>
      <c r="F135" s="89"/>
      <c r="G135" s="33"/>
      <c r="H135" s="77" t="s">
        <v>1007</v>
      </c>
      <c r="I135" s="78" t="s">
        <v>1014</v>
      </c>
      <c r="J135" s="22"/>
      <c r="K135" s="22"/>
      <c r="L135" s="22"/>
    </row>
    <row r="136" spans="1:12" ht="15">
      <c r="A136" s="33" t="s">
        <v>1015</v>
      </c>
      <c r="B136" s="89">
        <v>21</v>
      </c>
      <c r="C136" s="33" t="s">
        <v>380</v>
      </c>
      <c r="D136" s="89"/>
      <c r="E136" s="52" t="s">
        <v>1016</v>
      </c>
      <c r="F136" s="89"/>
      <c r="G136" s="33"/>
      <c r="H136" s="77" t="s">
        <v>1007</v>
      </c>
      <c r="I136" s="78" t="s">
        <v>1017</v>
      </c>
      <c r="J136" s="22"/>
      <c r="K136" s="22"/>
      <c r="L136" s="22"/>
    </row>
    <row r="137" spans="1:12" ht="15">
      <c r="A137" s="33" t="s">
        <v>388</v>
      </c>
      <c r="B137" s="89">
        <v>22</v>
      </c>
      <c r="C137" s="33" t="s">
        <v>382</v>
      </c>
      <c r="D137" s="89">
        <v>1</v>
      </c>
      <c r="E137" s="48" t="s">
        <v>1018</v>
      </c>
      <c r="F137" s="89"/>
      <c r="G137" s="33"/>
      <c r="H137" s="74"/>
      <c r="I137" s="59"/>
      <c r="J137" s="22"/>
      <c r="K137" s="22"/>
      <c r="L137" s="22"/>
    </row>
    <row r="138" spans="1:12" ht="15">
      <c r="A138" s="73" t="s">
        <v>1019</v>
      </c>
      <c r="B138" s="89">
        <v>23</v>
      </c>
      <c r="C138" s="33" t="s">
        <v>384</v>
      </c>
      <c r="D138" s="89"/>
      <c r="E138" s="33"/>
      <c r="F138" s="89"/>
      <c r="G138" s="33"/>
      <c r="H138" s="58" t="s">
        <v>1020</v>
      </c>
      <c r="I138" s="26" t="s">
        <v>1021</v>
      </c>
      <c r="J138" s="22"/>
      <c r="K138" s="22"/>
      <c r="L138" s="22"/>
    </row>
    <row r="139" spans="1:12" ht="15">
      <c r="A139" s="73" t="s">
        <v>1022</v>
      </c>
      <c r="B139" s="89">
        <v>24</v>
      </c>
      <c r="C139" s="33" t="s">
        <v>394</v>
      </c>
      <c r="D139" s="89"/>
      <c r="E139" s="22"/>
      <c r="F139" s="89"/>
      <c r="G139" s="33"/>
      <c r="H139" s="58" t="s">
        <v>1020</v>
      </c>
      <c r="I139" s="26" t="s">
        <v>1023</v>
      </c>
      <c r="J139" s="22"/>
      <c r="K139" s="22"/>
      <c r="L139" s="22"/>
    </row>
    <row r="140" spans="1:12" ht="15">
      <c r="A140" s="79" t="s">
        <v>1024</v>
      </c>
      <c r="B140" s="89">
        <v>25</v>
      </c>
      <c r="C140" s="33" t="s">
        <v>396</v>
      </c>
      <c r="D140" s="89"/>
      <c r="E140" s="22"/>
      <c r="F140" s="89"/>
      <c r="G140" s="33"/>
      <c r="H140" s="80"/>
      <c r="I140" s="48"/>
      <c r="J140" s="22"/>
      <c r="K140" s="22"/>
      <c r="L140" s="22"/>
    </row>
    <row r="141" spans="1:12" ht="15">
      <c r="A141" s="22"/>
      <c r="B141" s="89">
        <v>26</v>
      </c>
      <c r="C141" s="33" t="s">
        <v>390</v>
      </c>
      <c r="D141" s="89"/>
      <c r="E141" s="22"/>
      <c r="F141" s="89"/>
      <c r="G141" s="33"/>
      <c r="H141" s="77" t="s">
        <v>1025</v>
      </c>
      <c r="I141" s="48" t="s">
        <v>1026</v>
      </c>
      <c r="J141" s="22"/>
      <c r="K141" s="22"/>
      <c r="L141" s="22"/>
    </row>
    <row r="142" spans="1:12" ht="15">
      <c r="A142" s="52" t="s">
        <v>1027</v>
      </c>
      <c r="B142" s="89">
        <v>27</v>
      </c>
      <c r="C142" s="33" t="s">
        <v>392</v>
      </c>
      <c r="D142" s="89"/>
      <c r="E142" s="22"/>
      <c r="F142" s="89"/>
      <c r="G142" s="33"/>
      <c r="H142" s="69" t="s">
        <v>1025</v>
      </c>
      <c r="I142" s="48" t="s">
        <v>1028</v>
      </c>
      <c r="J142" s="22"/>
      <c r="K142" s="22"/>
      <c r="L142" s="22"/>
    </row>
    <row r="143" spans="1:12" ht="15">
      <c r="A143" s="79" t="s">
        <v>1029</v>
      </c>
      <c r="B143" s="89">
        <v>28</v>
      </c>
      <c r="C143" s="33" t="s">
        <v>547</v>
      </c>
      <c r="D143" s="89"/>
      <c r="E143" s="33"/>
      <c r="F143" s="89"/>
      <c r="G143" s="33"/>
      <c r="H143" s="74"/>
      <c r="I143" s="33"/>
      <c r="J143" s="22"/>
      <c r="K143" s="22"/>
      <c r="L143" s="22"/>
    </row>
    <row r="144" spans="1:12" ht="15">
      <c r="A144" s="79" t="s">
        <v>1030</v>
      </c>
      <c r="B144" s="89">
        <v>29</v>
      </c>
      <c r="C144" s="33" t="s">
        <v>1031</v>
      </c>
      <c r="D144" s="89"/>
      <c r="E144" s="33"/>
      <c r="F144" s="89"/>
      <c r="G144" s="33"/>
      <c r="H144" s="49"/>
      <c r="I144" s="49"/>
      <c r="J144" s="22"/>
      <c r="K144" s="22"/>
      <c r="L144" s="22"/>
    </row>
    <row r="145" spans="1:12" ht="15">
      <c r="A145" s="79" t="s">
        <v>1032</v>
      </c>
      <c r="B145" s="89">
        <v>30</v>
      </c>
      <c r="C145" s="33" t="s">
        <v>587</v>
      </c>
      <c r="D145" s="89"/>
      <c r="E145" s="33"/>
      <c r="F145" s="89"/>
      <c r="G145" s="33"/>
      <c r="H145" s="22"/>
      <c r="I145" s="22"/>
      <c r="J145" s="22"/>
      <c r="K145" s="22"/>
      <c r="L145" s="22"/>
    </row>
    <row r="146" spans="1:12" ht="15">
      <c r="A146" s="79" t="s">
        <v>1033</v>
      </c>
      <c r="B146" s="89">
        <v>31</v>
      </c>
      <c r="C146" s="33" t="s">
        <v>484</v>
      </c>
      <c r="D146" s="89"/>
      <c r="E146" s="33"/>
      <c r="F146" s="89"/>
      <c r="G146" s="33"/>
      <c r="H146" s="22"/>
      <c r="I146" s="22"/>
      <c r="J146" s="22"/>
      <c r="K146" s="22"/>
      <c r="L146" s="22"/>
    </row>
    <row r="147" spans="1:12" ht="15">
      <c r="A147" s="79" t="s">
        <v>1034</v>
      </c>
      <c r="B147" s="89">
        <v>32</v>
      </c>
      <c r="C147" s="33" t="s">
        <v>1035</v>
      </c>
      <c r="D147" s="89"/>
      <c r="E147" s="33"/>
      <c r="F147" s="89"/>
      <c r="G147" s="33"/>
      <c r="H147" s="64"/>
      <c r="I147" s="33"/>
      <c r="J147" s="22"/>
      <c r="K147" s="22"/>
      <c r="L147" s="22"/>
    </row>
    <row r="148" spans="1:12" ht="15">
      <c r="A148" s="79" t="s">
        <v>1036</v>
      </c>
      <c r="B148" s="89">
        <v>33</v>
      </c>
      <c r="C148" s="33" t="s">
        <v>1037</v>
      </c>
      <c r="D148" s="89"/>
      <c r="E148" s="33"/>
      <c r="F148" s="89"/>
      <c r="G148" s="22"/>
      <c r="H148" s="64"/>
      <c r="I148" s="33"/>
      <c r="J148" s="22"/>
      <c r="K148" s="22"/>
      <c r="L148" s="22"/>
    </row>
    <row r="149" spans="1:12" ht="15">
      <c r="A149" s="22"/>
      <c r="B149" s="89">
        <v>34</v>
      </c>
      <c r="C149" s="33" t="s">
        <v>564</v>
      </c>
      <c r="D149" s="89"/>
      <c r="E149" s="48"/>
      <c r="F149" s="89"/>
      <c r="G149" s="22"/>
      <c r="H149" s="64"/>
      <c r="I149" s="33"/>
      <c r="J149" s="22"/>
      <c r="K149" s="22"/>
      <c r="L149" s="22"/>
    </row>
    <row r="150" spans="1:12" ht="15">
      <c r="A150" s="22"/>
      <c r="B150" s="89">
        <v>35</v>
      </c>
      <c r="C150" s="81" t="s">
        <v>531</v>
      </c>
      <c r="D150" s="89"/>
      <c r="E150" s="48"/>
      <c r="F150" s="89"/>
      <c r="G150" s="22"/>
      <c r="H150" s="22"/>
      <c r="I150" s="22"/>
      <c r="J150" s="22"/>
      <c r="K150" s="22"/>
      <c r="L150" s="22"/>
    </row>
    <row r="151" spans="1:12" ht="15">
      <c r="A151" s="22"/>
      <c r="B151" s="89">
        <v>36</v>
      </c>
      <c r="C151" s="81" t="s">
        <v>589</v>
      </c>
      <c r="D151" s="89"/>
      <c r="E151" s="48"/>
      <c r="F151" s="89"/>
      <c r="G151" s="22"/>
      <c r="H151" s="22"/>
      <c r="I151" s="22"/>
      <c r="J151" s="22"/>
      <c r="K151" s="22"/>
      <c r="L151" s="22"/>
    </row>
    <row r="152" spans="1:12" ht="14.25">
      <c r="A152" s="22"/>
      <c r="B152" s="89">
        <v>37</v>
      </c>
      <c r="C152" s="81" t="s">
        <v>482</v>
      </c>
      <c r="D152" s="89"/>
      <c r="E152" s="22"/>
      <c r="F152" s="89"/>
      <c r="G152" s="22"/>
      <c r="H152" s="22"/>
      <c r="I152" s="22"/>
      <c r="J152" s="22"/>
      <c r="K152" s="22"/>
      <c r="L152" s="22"/>
    </row>
    <row r="153" spans="1:12" ht="15">
      <c r="A153" s="33"/>
      <c r="B153" s="90">
        <v>38</v>
      </c>
      <c r="C153" s="81" t="s">
        <v>1038</v>
      </c>
      <c r="D153" s="90"/>
      <c r="E153" s="22"/>
      <c r="F153" s="90"/>
      <c r="G153" s="22"/>
      <c r="H153" s="22"/>
      <c r="I153" s="22"/>
      <c r="J153" s="22"/>
      <c r="K153" s="22"/>
      <c r="L153" s="22"/>
    </row>
  </sheetData>
  <mergeCells count="1">
    <mergeCell ref="A1:C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06"/>
  <sheetViews>
    <sheetView tabSelected="1" view="pageBreakPreview" topLeftCell="Q1" zoomScale="130" zoomScaleNormal="48" zoomScaleSheetLayoutView="130" workbookViewId="0">
      <pane ySplit="9" topLeftCell="A570" activePane="bottomLeft" state="frozen"/>
      <selection activeCell="S672" sqref="S672"/>
      <selection pane="bottomLeft" activeCell="T5" sqref="T5:T8"/>
    </sheetView>
  </sheetViews>
  <sheetFormatPr defaultColWidth="14.7109375" defaultRowHeight="30" customHeight="1"/>
  <cols>
    <col min="1" max="1" width="8.42578125" style="103" customWidth="1"/>
    <col min="2" max="2" width="12" style="103" customWidth="1"/>
    <col min="3" max="3" width="40.5703125" style="103" customWidth="1"/>
    <col min="4" max="4" width="16" style="103" customWidth="1"/>
    <col min="5" max="5" width="11.5703125" style="103" customWidth="1"/>
    <col min="6" max="6" width="10.42578125" style="103" customWidth="1"/>
    <col min="7" max="7" width="18.7109375" style="103" customWidth="1"/>
    <col min="8" max="8" width="16.28515625" style="103" customWidth="1"/>
    <col min="9" max="9" width="10.7109375" style="103" customWidth="1"/>
    <col min="10" max="10" width="10.28515625" style="103" customWidth="1"/>
    <col min="11" max="11" width="9.7109375" style="103" customWidth="1"/>
    <col min="12" max="12" width="10.140625" style="103" customWidth="1"/>
    <col min="13" max="13" width="10" style="103" customWidth="1"/>
    <col min="14" max="14" width="18.5703125" style="103" customWidth="1"/>
    <col min="15" max="15" width="9.7109375" style="103" customWidth="1"/>
    <col min="16" max="16" width="12.7109375" style="103" customWidth="1"/>
    <col min="17" max="17" width="16.140625" style="103" customWidth="1"/>
    <col min="18" max="18" width="11.85546875" style="103" customWidth="1"/>
    <col min="19" max="19" width="11.5703125" style="103" hidden="1" customWidth="1"/>
    <col min="20" max="20" width="42.140625" style="107" customWidth="1"/>
    <col min="21" max="21" width="11.5703125" style="103" customWidth="1"/>
    <col min="22" max="22" width="9.85546875" style="249" hidden="1" customWidth="1"/>
    <col min="23" max="23" width="9.7109375" style="103" hidden="1" customWidth="1"/>
    <col min="24" max="24" width="10.7109375" style="103" hidden="1" customWidth="1"/>
    <col min="25" max="25" width="12.5703125" style="103" hidden="1" customWidth="1"/>
    <col min="26" max="26" width="14.28515625" style="103" hidden="1" customWidth="1"/>
    <col min="27" max="27" width="14.5703125" style="103" customWidth="1"/>
    <col min="28" max="28" width="17.7109375" style="111" customWidth="1"/>
    <col min="29" max="30" width="13.7109375" style="111" customWidth="1"/>
    <col min="31" max="32" width="13.7109375" style="394" customWidth="1"/>
    <col min="33" max="256" width="14.7109375" style="394"/>
    <col min="257" max="257" width="8.42578125" style="394" customWidth="1"/>
    <col min="258" max="258" width="12" style="394" customWidth="1"/>
    <col min="259" max="259" width="40.5703125" style="394" customWidth="1"/>
    <col min="260" max="260" width="11.5703125" style="394" customWidth="1"/>
    <col min="261" max="261" width="7.140625" style="394" customWidth="1"/>
    <col min="262" max="262" width="6.85546875" style="394" customWidth="1"/>
    <col min="263" max="263" width="18.7109375" style="394" customWidth="1"/>
    <col min="264" max="264" width="16.28515625" style="394" customWidth="1"/>
    <col min="265" max="267" width="14.7109375" style="394" customWidth="1"/>
    <col min="268" max="268" width="10.140625" style="394" customWidth="1"/>
    <col min="269" max="269" width="10" style="394" customWidth="1"/>
    <col min="270" max="270" width="10.5703125" style="394" customWidth="1"/>
    <col min="271" max="271" width="9.7109375" style="394" customWidth="1"/>
    <col min="272" max="274" width="14.7109375" style="394" customWidth="1"/>
    <col min="275" max="275" width="11.28515625" style="394" customWidth="1"/>
    <col min="276" max="276" width="42.5703125" style="394" customWidth="1"/>
    <col min="277" max="277" width="9.42578125" style="394" customWidth="1"/>
    <col min="278" max="278" width="9.85546875" style="394" customWidth="1"/>
    <col min="279" max="279" width="9.7109375" style="394" bestFit="1" customWidth="1"/>
    <col min="280" max="280" width="10.7109375" style="394" customWidth="1"/>
    <col min="281" max="281" width="12.5703125" style="394" customWidth="1"/>
    <col min="282" max="282" width="14.28515625" style="394" customWidth="1"/>
    <col min="283" max="283" width="11.5703125" style="394" customWidth="1"/>
    <col min="284" max="284" width="17.7109375" style="394" customWidth="1"/>
    <col min="285" max="288" width="13.7109375" style="394" customWidth="1"/>
    <col min="289" max="512" width="14.7109375" style="394"/>
    <col min="513" max="513" width="8.42578125" style="394" customWidth="1"/>
    <col min="514" max="514" width="12" style="394" customWidth="1"/>
    <col min="515" max="515" width="40.5703125" style="394" customWidth="1"/>
    <col min="516" max="516" width="11.5703125" style="394" customWidth="1"/>
    <col min="517" max="517" width="7.140625" style="394" customWidth="1"/>
    <col min="518" max="518" width="6.85546875" style="394" customWidth="1"/>
    <col min="519" max="519" width="18.7109375" style="394" customWidth="1"/>
    <col min="520" max="520" width="16.28515625" style="394" customWidth="1"/>
    <col min="521" max="523" width="14.7109375" style="394" customWidth="1"/>
    <col min="524" max="524" width="10.140625" style="394" customWidth="1"/>
    <col min="525" max="525" width="10" style="394" customWidth="1"/>
    <col min="526" max="526" width="10.5703125" style="394" customWidth="1"/>
    <col min="527" max="527" width="9.7109375" style="394" customWidth="1"/>
    <col min="528" max="530" width="14.7109375" style="394" customWidth="1"/>
    <col min="531" max="531" width="11.28515625" style="394" customWidth="1"/>
    <col min="532" max="532" width="42.5703125" style="394" customWidth="1"/>
    <col min="533" max="533" width="9.42578125" style="394" customWidth="1"/>
    <col min="534" max="534" width="9.85546875" style="394" customWidth="1"/>
    <col min="535" max="535" width="9.7109375" style="394" bestFit="1" customWidth="1"/>
    <col min="536" max="536" width="10.7109375" style="394" customWidth="1"/>
    <col min="537" max="537" width="12.5703125" style="394" customWidth="1"/>
    <col min="538" max="538" width="14.28515625" style="394" customWidth="1"/>
    <col min="539" max="539" width="11.5703125" style="394" customWidth="1"/>
    <col min="540" max="540" width="17.7109375" style="394" customWidth="1"/>
    <col min="541" max="544" width="13.7109375" style="394" customWidth="1"/>
    <col min="545" max="768" width="14.7109375" style="394"/>
    <col min="769" max="769" width="8.42578125" style="394" customWidth="1"/>
    <col min="770" max="770" width="12" style="394" customWidth="1"/>
    <col min="771" max="771" width="40.5703125" style="394" customWidth="1"/>
    <col min="772" max="772" width="11.5703125" style="394" customWidth="1"/>
    <col min="773" max="773" width="7.140625" style="394" customWidth="1"/>
    <col min="774" max="774" width="6.85546875" style="394" customWidth="1"/>
    <col min="775" max="775" width="18.7109375" style="394" customWidth="1"/>
    <col min="776" max="776" width="16.28515625" style="394" customWidth="1"/>
    <col min="777" max="779" width="14.7109375" style="394" customWidth="1"/>
    <col min="780" max="780" width="10.140625" style="394" customWidth="1"/>
    <col min="781" max="781" width="10" style="394" customWidth="1"/>
    <col min="782" max="782" width="10.5703125" style="394" customWidth="1"/>
    <col min="783" max="783" width="9.7109375" style="394" customWidth="1"/>
    <col min="784" max="786" width="14.7109375" style="394" customWidth="1"/>
    <col min="787" max="787" width="11.28515625" style="394" customWidth="1"/>
    <col min="788" max="788" width="42.5703125" style="394" customWidth="1"/>
    <col min="789" max="789" width="9.42578125" style="394" customWidth="1"/>
    <col min="790" max="790" width="9.85546875" style="394" customWidth="1"/>
    <col min="791" max="791" width="9.7109375" style="394" bestFit="1" customWidth="1"/>
    <col min="792" max="792" width="10.7109375" style="394" customWidth="1"/>
    <col min="793" max="793" width="12.5703125" style="394" customWidth="1"/>
    <col min="794" max="794" width="14.28515625" style="394" customWidth="1"/>
    <col min="795" max="795" width="11.5703125" style="394" customWidth="1"/>
    <col min="796" max="796" width="17.7109375" style="394" customWidth="1"/>
    <col min="797" max="800" width="13.7109375" style="394" customWidth="1"/>
    <col min="801" max="1024" width="14.7109375" style="394"/>
    <col min="1025" max="1025" width="8.42578125" style="394" customWidth="1"/>
    <col min="1026" max="1026" width="12" style="394" customWidth="1"/>
    <col min="1027" max="1027" width="40.5703125" style="394" customWidth="1"/>
    <col min="1028" max="1028" width="11.5703125" style="394" customWidth="1"/>
    <col min="1029" max="1029" width="7.140625" style="394" customWidth="1"/>
    <col min="1030" max="1030" width="6.85546875" style="394" customWidth="1"/>
    <col min="1031" max="1031" width="18.7109375" style="394" customWidth="1"/>
    <col min="1032" max="1032" width="16.28515625" style="394" customWidth="1"/>
    <col min="1033" max="1035" width="14.7109375" style="394" customWidth="1"/>
    <col min="1036" max="1036" width="10.140625" style="394" customWidth="1"/>
    <col min="1037" max="1037" width="10" style="394" customWidth="1"/>
    <col min="1038" max="1038" width="10.5703125" style="394" customWidth="1"/>
    <col min="1039" max="1039" width="9.7109375" style="394" customWidth="1"/>
    <col min="1040" max="1042" width="14.7109375" style="394" customWidth="1"/>
    <col min="1043" max="1043" width="11.28515625" style="394" customWidth="1"/>
    <col min="1044" max="1044" width="42.5703125" style="394" customWidth="1"/>
    <col min="1045" max="1045" width="9.42578125" style="394" customWidth="1"/>
    <col min="1046" max="1046" width="9.85546875" style="394" customWidth="1"/>
    <col min="1047" max="1047" width="9.7109375" style="394" bestFit="1" customWidth="1"/>
    <col min="1048" max="1048" width="10.7109375" style="394" customWidth="1"/>
    <col min="1049" max="1049" width="12.5703125" style="394" customWidth="1"/>
    <col min="1050" max="1050" width="14.28515625" style="394" customWidth="1"/>
    <col min="1051" max="1051" width="11.5703125" style="394" customWidth="1"/>
    <col min="1052" max="1052" width="17.7109375" style="394" customWidth="1"/>
    <col min="1053" max="1056" width="13.7109375" style="394" customWidth="1"/>
    <col min="1057" max="1280" width="14.7109375" style="394"/>
    <col min="1281" max="1281" width="8.42578125" style="394" customWidth="1"/>
    <col min="1282" max="1282" width="12" style="394" customWidth="1"/>
    <col min="1283" max="1283" width="40.5703125" style="394" customWidth="1"/>
    <col min="1284" max="1284" width="11.5703125" style="394" customWidth="1"/>
    <col min="1285" max="1285" width="7.140625" style="394" customWidth="1"/>
    <col min="1286" max="1286" width="6.85546875" style="394" customWidth="1"/>
    <col min="1287" max="1287" width="18.7109375" style="394" customWidth="1"/>
    <col min="1288" max="1288" width="16.28515625" style="394" customWidth="1"/>
    <col min="1289" max="1291" width="14.7109375" style="394" customWidth="1"/>
    <col min="1292" max="1292" width="10.140625" style="394" customWidth="1"/>
    <col min="1293" max="1293" width="10" style="394" customWidth="1"/>
    <col min="1294" max="1294" width="10.5703125" style="394" customWidth="1"/>
    <col min="1295" max="1295" width="9.7109375" style="394" customWidth="1"/>
    <col min="1296" max="1298" width="14.7109375" style="394" customWidth="1"/>
    <col min="1299" max="1299" width="11.28515625" style="394" customWidth="1"/>
    <col min="1300" max="1300" width="42.5703125" style="394" customWidth="1"/>
    <col min="1301" max="1301" width="9.42578125" style="394" customWidth="1"/>
    <col min="1302" max="1302" width="9.85546875" style="394" customWidth="1"/>
    <col min="1303" max="1303" width="9.7109375" style="394" bestFit="1" customWidth="1"/>
    <col min="1304" max="1304" width="10.7109375" style="394" customWidth="1"/>
    <col min="1305" max="1305" width="12.5703125" style="394" customWidth="1"/>
    <col min="1306" max="1306" width="14.28515625" style="394" customWidth="1"/>
    <col min="1307" max="1307" width="11.5703125" style="394" customWidth="1"/>
    <col min="1308" max="1308" width="17.7109375" style="394" customWidth="1"/>
    <col min="1309" max="1312" width="13.7109375" style="394" customWidth="1"/>
    <col min="1313" max="1536" width="14.7109375" style="394"/>
    <col min="1537" max="1537" width="8.42578125" style="394" customWidth="1"/>
    <col min="1538" max="1538" width="12" style="394" customWidth="1"/>
    <col min="1539" max="1539" width="40.5703125" style="394" customWidth="1"/>
    <col min="1540" max="1540" width="11.5703125" style="394" customWidth="1"/>
    <col min="1541" max="1541" width="7.140625" style="394" customWidth="1"/>
    <col min="1542" max="1542" width="6.85546875" style="394" customWidth="1"/>
    <col min="1543" max="1543" width="18.7109375" style="394" customWidth="1"/>
    <col min="1544" max="1544" width="16.28515625" style="394" customWidth="1"/>
    <col min="1545" max="1547" width="14.7109375" style="394" customWidth="1"/>
    <col min="1548" max="1548" width="10.140625" style="394" customWidth="1"/>
    <col min="1549" max="1549" width="10" style="394" customWidth="1"/>
    <col min="1550" max="1550" width="10.5703125" style="394" customWidth="1"/>
    <col min="1551" max="1551" width="9.7109375" style="394" customWidth="1"/>
    <col min="1552" max="1554" width="14.7109375" style="394" customWidth="1"/>
    <col min="1555" max="1555" width="11.28515625" style="394" customWidth="1"/>
    <col min="1556" max="1556" width="42.5703125" style="394" customWidth="1"/>
    <col min="1557" max="1557" width="9.42578125" style="394" customWidth="1"/>
    <col min="1558" max="1558" width="9.85546875" style="394" customWidth="1"/>
    <col min="1559" max="1559" width="9.7109375" style="394" bestFit="1" customWidth="1"/>
    <col min="1560" max="1560" width="10.7109375" style="394" customWidth="1"/>
    <col min="1561" max="1561" width="12.5703125" style="394" customWidth="1"/>
    <col min="1562" max="1562" width="14.28515625" style="394" customWidth="1"/>
    <col min="1563" max="1563" width="11.5703125" style="394" customWidth="1"/>
    <col min="1564" max="1564" width="17.7109375" style="394" customWidth="1"/>
    <col min="1565" max="1568" width="13.7109375" style="394" customWidth="1"/>
    <col min="1569" max="1792" width="14.7109375" style="394"/>
    <col min="1793" max="1793" width="8.42578125" style="394" customWidth="1"/>
    <col min="1794" max="1794" width="12" style="394" customWidth="1"/>
    <col min="1795" max="1795" width="40.5703125" style="394" customWidth="1"/>
    <col min="1796" max="1796" width="11.5703125" style="394" customWidth="1"/>
    <col min="1797" max="1797" width="7.140625" style="394" customWidth="1"/>
    <col min="1798" max="1798" width="6.85546875" style="394" customWidth="1"/>
    <col min="1799" max="1799" width="18.7109375" style="394" customWidth="1"/>
    <col min="1800" max="1800" width="16.28515625" style="394" customWidth="1"/>
    <col min="1801" max="1803" width="14.7109375" style="394" customWidth="1"/>
    <col min="1804" max="1804" width="10.140625" style="394" customWidth="1"/>
    <col min="1805" max="1805" width="10" style="394" customWidth="1"/>
    <col min="1806" max="1806" width="10.5703125" style="394" customWidth="1"/>
    <col min="1807" max="1807" width="9.7109375" style="394" customWidth="1"/>
    <col min="1808" max="1810" width="14.7109375" style="394" customWidth="1"/>
    <col min="1811" max="1811" width="11.28515625" style="394" customWidth="1"/>
    <col min="1812" max="1812" width="42.5703125" style="394" customWidth="1"/>
    <col min="1813" max="1813" width="9.42578125" style="394" customWidth="1"/>
    <col min="1814" max="1814" width="9.85546875" style="394" customWidth="1"/>
    <col min="1815" max="1815" width="9.7109375" style="394" bestFit="1" customWidth="1"/>
    <col min="1816" max="1816" width="10.7109375" style="394" customWidth="1"/>
    <col min="1817" max="1817" width="12.5703125" style="394" customWidth="1"/>
    <col min="1818" max="1818" width="14.28515625" style="394" customWidth="1"/>
    <col min="1819" max="1819" width="11.5703125" style="394" customWidth="1"/>
    <col min="1820" max="1820" width="17.7109375" style="394" customWidth="1"/>
    <col min="1821" max="1824" width="13.7109375" style="394" customWidth="1"/>
    <col min="1825" max="2048" width="14.7109375" style="394"/>
    <col min="2049" max="2049" width="8.42578125" style="394" customWidth="1"/>
    <col min="2050" max="2050" width="12" style="394" customWidth="1"/>
    <col min="2051" max="2051" width="40.5703125" style="394" customWidth="1"/>
    <col min="2052" max="2052" width="11.5703125" style="394" customWidth="1"/>
    <col min="2053" max="2053" width="7.140625" style="394" customWidth="1"/>
    <col min="2054" max="2054" width="6.85546875" style="394" customWidth="1"/>
    <col min="2055" max="2055" width="18.7109375" style="394" customWidth="1"/>
    <col min="2056" max="2056" width="16.28515625" style="394" customWidth="1"/>
    <col min="2057" max="2059" width="14.7109375" style="394" customWidth="1"/>
    <col min="2060" max="2060" width="10.140625" style="394" customWidth="1"/>
    <col min="2061" max="2061" width="10" style="394" customWidth="1"/>
    <col min="2062" max="2062" width="10.5703125" style="394" customWidth="1"/>
    <col min="2063" max="2063" width="9.7109375" style="394" customWidth="1"/>
    <col min="2064" max="2066" width="14.7109375" style="394" customWidth="1"/>
    <col min="2067" max="2067" width="11.28515625" style="394" customWidth="1"/>
    <col min="2068" max="2068" width="42.5703125" style="394" customWidth="1"/>
    <col min="2069" max="2069" width="9.42578125" style="394" customWidth="1"/>
    <col min="2070" max="2070" width="9.85546875" style="394" customWidth="1"/>
    <col min="2071" max="2071" width="9.7109375" style="394" bestFit="1" customWidth="1"/>
    <col min="2072" max="2072" width="10.7109375" style="394" customWidth="1"/>
    <col min="2073" max="2073" width="12.5703125" style="394" customWidth="1"/>
    <col min="2074" max="2074" width="14.28515625" style="394" customWidth="1"/>
    <col min="2075" max="2075" width="11.5703125" style="394" customWidth="1"/>
    <col min="2076" max="2076" width="17.7109375" style="394" customWidth="1"/>
    <col min="2077" max="2080" width="13.7109375" style="394" customWidth="1"/>
    <col min="2081" max="2304" width="14.7109375" style="394"/>
    <col min="2305" max="2305" width="8.42578125" style="394" customWidth="1"/>
    <col min="2306" max="2306" width="12" style="394" customWidth="1"/>
    <col min="2307" max="2307" width="40.5703125" style="394" customWidth="1"/>
    <col min="2308" max="2308" width="11.5703125" style="394" customWidth="1"/>
    <col min="2309" max="2309" width="7.140625" style="394" customWidth="1"/>
    <col min="2310" max="2310" width="6.85546875" style="394" customWidth="1"/>
    <col min="2311" max="2311" width="18.7109375" style="394" customWidth="1"/>
    <col min="2312" max="2312" width="16.28515625" style="394" customWidth="1"/>
    <col min="2313" max="2315" width="14.7109375" style="394" customWidth="1"/>
    <col min="2316" max="2316" width="10.140625" style="394" customWidth="1"/>
    <col min="2317" max="2317" width="10" style="394" customWidth="1"/>
    <col min="2318" max="2318" width="10.5703125" style="394" customWidth="1"/>
    <col min="2319" max="2319" width="9.7109375" style="394" customWidth="1"/>
    <col min="2320" max="2322" width="14.7109375" style="394" customWidth="1"/>
    <col min="2323" max="2323" width="11.28515625" style="394" customWidth="1"/>
    <col min="2324" max="2324" width="42.5703125" style="394" customWidth="1"/>
    <col min="2325" max="2325" width="9.42578125" style="394" customWidth="1"/>
    <col min="2326" max="2326" width="9.85546875" style="394" customWidth="1"/>
    <col min="2327" max="2327" width="9.7109375" style="394" bestFit="1" customWidth="1"/>
    <col min="2328" max="2328" width="10.7109375" style="394" customWidth="1"/>
    <col min="2329" max="2329" width="12.5703125" style="394" customWidth="1"/>
    <col min="2330" max="2330" width="14.28515625" style="394" customWidth="1"/>
    <col min="2331" max="2331" width="11.5703125" style="394" customWidth="1"/>
    <col min="2332" max="2332" width="17.7109375" style="394" customWidth="1"/>
    <col min="2333" max="2336" width="13.7109375" style="394" customWidth="1"/>
    <col min="2337" max="2560" width="14.7109375" style="394"/>
    <col min="2561" max="2561" width="8.42578125" style="394" customWidth="1"/>
    <col min="2562" max="2562" width="12" style="394" customWidth="1"/>
    <col min="2563" max="2563" width="40.5703125" style="394" customWidth="1"/>
    <col min="2564" max="2564" width="11.5703125" style="394" customWidth="1"/>
    <col min="2565" max="2565" width="7.140625" style="394" customWidth="1"/>
    <col min="2566" max="2566" width="6.85546875" style="394" customWidth="1"/>
    <col min="2567" max="2567" width="18.7109375" style="394" customWidth="1"/>
    <col min="2568" max="2568" width="16.28515625" style="394" customWidth="1"/>
    <col min="2569" max="2571" width="14.7109375" style="394" customWidth="1"/>
    <col min="2572" max="2572" width="10.140625" style="394" customWidth="1"/>
    <col min="2573" max="2573" width="10" style="394" customWidth="1"/>
    <col min="2574" max="2574" width="10.5703125" style="394" customWidth="1"/>
    <col min="2575" max="2575" width="9.7109375" style="394" customWidth="1"/>
    <col min="2576" max="2578" width="14.7109375" style="394" customWidth="1"/>
    <col min="2579" max="2579" width="11.28515625" style="394" customWidth="1"/>
    <col min="2580" max="2580" width="42.5703125" style="394" customWidth="1"/>
    <col min="2581" max="2581" width="9.42578125" style="394" customWidth="1"/>
    <col min="2582" max="2582" width="9.85546875" style="394" customWidth="1"/>
    <col min="2583" max="2583" width="9.7109375" style="394" bestFit="1" customWidth="1"/>
    <col min="2584" max="2584" width="10.7109375" style="394" customWidth="1"/>
    <col min="2585" max="2585" width="12.5703125" style="394" customWidth="1"/>
    <col min="2586" max="2586" width="14.28515625" style="394" customWidth="1"/>
    <col min="2587" max="2587" width="11.5703125" style="394" customWidth="1"/>
    <col min="2588" max="2588" width="17.7109375" style="394" customWidth="1"/>
    <col min="2589" max="2592" width="13.7109375" style="394" customWidth="1"/>
    <col min="2593" max="2816" width="14.7109375" style="394"/>
    <col min="2817" max="2817" width="8.42578125" style="394" customWidth="1"/>
    <col min="2818" max="2818" width="12" style="394" customWidth="1"/>
    <col min="2819" max="2819" width="40.5703125" style="394" customWidth="1"/>
    <col min="2820" max="2820" width="11.5703125" style="394" customWidth="1"/>
    <col min="2821" max="2821" width="7.140625" style="394" customWidth="1"/>
    <col min="2822" max="2822" width="6.85546875" style="394" customWidth="1"/>
    <col min="2823" max="2823" width="18.7109375" style="394" customWidth="1"/>
    <col min="2824" max="2824" width="16.28515625" style="394" customWidth="1"/>
    <col min="2825" max="2827" width="14.7109375" style="394" customWidth="1"/>
    <col min="2828" max="2828" width="10.140625" style="394" customWidth="1"/>
    <col min="2829" max="2829" width="10" style="394" customWidth="1"/>
    <col min="2830" max="2830" width="10.5703125" style="394" customWidth="1"/>
    <col min="2831" max="2831" width="9.7109375" style="394" customWidth="1"/>
    <col min="2832" max="2834" width="14.7109375" style="394" customWidth="1"/>
    <col min="2835" max="2835" width="11.28515625" style="394" customWidth="1"/>
    <col min="2836" max="2836" width="42.5703125" style="394" customWidth="1"/>
    <col min="2837" max="2837" width="9.42578125" style="394" customWidth="1"/>
    <col min="2838" max="2838" width="9.85546875" style="394" customWidth="1"/>
    <col min="2839" max="2839" width="9.7109375" style="394" bestFit="1" customWidth="1"/>
    <col min="2840" max="2840" width="10.7109375" style="394" customWidth="1"/>
    <col min="2841" max="2841" width="12.5703125" style="394" customWidth="1"/>
    <col min="2842" max="2842" width="14.28515625" style="394" customWidth="1"/>
    <col min="2843" max="2843" width="11.5703125" style="394" customWidth="1"/>
    <col min="2844" max="2844" width="17.7109375" style="394" customWidth="1"/>
    <col min="2845" max="2848" width="13.7109375" style="394" customWidth="1"/>
    <col min="2849" max="3072" width="14.7109375" style="394"/>
    <col min="3073" max="3073" width="8.42578125" style="394" customWidth="1"/>
    <col min="3074" max="3074" width="12" style="394" customWidth="1"/>
    <col min="3075" max="3075" width="40.5703125" style="394" customWidth="1"/>
    <col min="3076" max="3076" width="11.5703125" style="394" customWidth="1"/>
    <col min="3077" max="3077" width="7.140625" style="394" customWidth="1"/>
    <col min="3078" max="3078" width="6.85546875" style="394" customWidth="1"/>
    <col min="3079" max="3079" width="18.7109375" style="394" customWidth="1"/>
    <col min="3080" max="3080" width="16.28515625" style="394" customWidth="1"/>
    <col min="3081" max="3083" width="14.7109375" style="394" customWidth="1"/>
    <col min="3084" max="3084" width="10.140625" style="394" customWidth="1"/>
    <col min="3085" max="3085" width="10" style="394" customWidth="1"/>
    <col min="3086" max="3086" width="10.5703125" style="394" customWidth="1"/>
    <col min="3087" max="3087" width="9.7109375" style="394" customWidth="1"/>
    <col min="3088" max="3090" width="14.7109375" style="394" customWidth="1"/>
    <col min="3091" max="3091" width="11.28515625" style="394" customWidth="1"/>
    <col min="3092" max="3092" width="42.5703125" style="394" customWidth="1"/>
    <col min="3093" max="3093" width="9.42578125" style="394" customWidth="1"/>
    <col min="3094" max="3094" width="9.85546875" style="394" customWidth="1"/>
    <col min="3095" max="3095" width="9.7109375" style="394" bestFit="1" customWidth="1"/>
    <col min="3096" max="3096" width="10.7109375" style="394" customWidth="1"/>
    <col min="3097" max="3097" width="12.5703125" style="394" customWidth="1"/>
    <col min="3098" max="3098" width="14.28515625" style="394" customWidth="1"/>
    <col min="3099" max="3099" width="11.5703125" style="394" customWidth="1"/>
    <col min="3100" max="3100" width="17.7109375" style="394" customWidth="1"/>
    <col min="3101" max="3104" width="13.7109375" style="394" customWidth="1"/>
    <col min="3105" max="3328" width="14.7109375" style="394"/>
    <col min="3329" max="3329" width="8.42578125" style="394" customWidth="1"/>
    <col min="3330" max="3330" width="12" style="394" customWidth="1"/>
    <col min="3331" max="3331" width="40.5703125" style="394" customWidth="1"/>
    <col min="3332" max="3332" width="11.5703125" style="394" customWidth="1"/>
    <col min="3333" max="3333" width="7.140625" style="394" customWidth="1"/>
    <col min="3334" max="3334" width="6.85546875" style="394" customWidth="1"/>
    <col min="3335" max="3335" width="18.7109375" style="394" customWidth="1"/>
    <col min="3336" max="3336" width="16.28515625" style="394" customWidth="1"/>
    <col min="3337" max="3339" width="14.7109375" style="394" customWidth="1"/>
    <col min="3340" max="3340" width="10.140625" style="394" customWidth="1"/>
    <col min="3341" max="3341" width="10" style="394" customWidth="1"/>
    <col min="3342" max="3342" width="10.5703125" style="394" customWidth="1"/>
    <col min="3343" max="3343" width="9.7109375" style="394" customWidth="1"/>
    <col min="3344" max="3346" width="14.7109375" style="394" customWidth="1"/>
    <col min="3347" max="3347" width="11.28515625" style="394" customWidth="1"/>
    <col min="3348" max="3348" width="42.5703125" style="394" customWidth="1"/>
    <col min="3349" max="3349" width="9.42578125" style="394" customWidth="1"/>
    <col min="3350" max="3350" width="9.85546875" style="394" customWidth="1"/>
    <col min="3351" max="3351" width="9.7109375" style="394" bestFit="1" customWidth="1"/>
    <col min="3352" max="3352" width="10.7109375" style="394" customWidth="1"/>
    <col min="3353" max="3353" width="12.5703125" style="394" customWidth="1"/>
    <col min="3354" max="3354" width="14.28515625" style="394" customWidth="1"/>
    <col min="3355" max="3355" width="11.5703125" style="394" customWidth="1"/>
    <col min="3356" max="3356" width="17.7109375" style="394" customWidth="1"/>
    <col min="3357" max="3360" width="13.7109375" style="394" customWidth="1"/>
    <col min="3361" max="3584" width="14.7109375" style="394"/>
    <col min="3585" max="3585" width="8.42578125" style="394" customWidth="1"/>
    <col min="3586" max="3586" width="12" style="394" customWidth="1"/>
    <col min="3587" max="3587" width="40.5703125" style="394" customWidth="1"/>
    <col min="3588" max="3588" width="11.5703125" style="394" customWidth="1"/>
    <col min="3589" max="3589" width="7.140625" style="394" customWidth="1"/>
    <col min="3590" max="3590" width="6.85546875" style="394" customWidth="1"/>
    <col min="3591" max="3591" width="18.7109375" style="394" customWidth="1"/>
    <col min="3592" max="3592" width="16.28515625" style="394" customWidth="1"/>
    <col min="3593" max="3595" width="14.7109375" style="394" customWidth="1"/>
    <col min="3596" max="3596" width="10.140625" style="394" customWidth="1"/>
    <col min="3597" max="3597" width="10" style="394" customWidth="1"/>
    <col min="3598" max="3598" width="10.5703125" style="394" customWidth="1"/>
    <col min="3599" max="3599" width="9.7109375" style="394" customWidth="1"/>
    <col min="3600" max="3602" width="14.7109375" style="394" customWidth="1"/>
    <col min="3603" max="3603" width="11.28515625" style="394" customWidth="1"/>
    <col min="3604" max="3604" width="42.5703125" style="394" customWidth="1"/>
    <col min="3605" max="3605" width="9.42578125" style="394" customWidth="1"/>
    <col min="3606" max="3606" width="9.85546875" style="394" customWidth="1"/>
    <col min="3607" max="3607" width="9.7109375" style="394" bestFit="1" customWidth="1"/>
    <col min="3608" max="3608" width="10.7109375" style="394" customWidth="1"/>
    <col min="3609" max="3609" width="12.5703125" style="394" customWidth="1"/>
    <col min="3610" max="3610" width="14.28515625" style="394" customWidth="1"/>
    <col min="3611" max="3611" width="11.5703125" style="394" customWidth="1"/>
    <col min="3612" max="3612" width="17.7109375" style="394" customWidth="1"/>
    <col min="3613" max="3616" width="13.7109375" style="394" customWidth="1"/>
    <col min="3617" max="3840" width="14.7109375" style="394"/>
    <col min="3841" max="3841" width="8.42578125" style="394" customWidth="1"/>
    <col min="3842" max="3842" width="12" style="394" customWidth="1"/>
    <col min="3843" max="3843" width="40.5703125" style="394" customWidth="1"/>
    <col min="3844" max="3844" width="11.5703125" style="394" customWidth="1"/>
    <col min="3845" max="3845" width="7.140625" style="394" customWidth="1"/>
    <col min="3846" max="3846" width="6.85546875" style="394" customWidth="1"/>
    <col min="3847" max="3847" width="18.7109375" style="394" customWidth="1"/>
    <col min="3848" max="3848" width="16.28515625" style="394" customWidth="1"/>
    <col min="3849" max="3851" width="14.7109375" style="394" customWidth="1"/>
    <col min="3852" max="3852" width="10.140625" style="394" customWidth="1"/>
    <col min="3853" max="3853" width="10" style="394" customWidth="1"/>
    <col min="3854" max="3854" width="10.5703125" style="394" customWidth="1"/>
    <col min="3855" max="3855" width="9.7109375" style="394" customWidth="1"/>
    <col min="3856" max="3858" width="14.7109375" style="394" customWidth="1"/>
    <col min="3859" max="3859" width="11.28515625" style="394" customWidth="1"/>
    <col min="3860" max="3860" width="42.5703125" style="394" customWidth="1"/>
    <col min="3861" max="3861" width="9.42578125" style="394" customWidth="1"/>
    <col min="3862" max="3862" width="9.85546875" style="394" customWidth="1"/>
    <col min="3863" max="3863" width="9.7109375" style="394" bestFit="1" customWidth="1"/>
    <col min="3864" max="3864" width="10.7109375" style="394" customWidth="1"/>
    <col min="3865" max="3865" width="12.5703125" style="394" customWidth="1"/>
    <col min="3866" max="3866" width="14.28515625" style="394" customWidth="1"/>
    <col min="3867" max="3867" width="11.5703125" style="394" customWidth="1"/>
    <col min="3868" max="3868" width="17.7109375" style="394" customWidth="1"/>
    <col min="3869" max="3872" width="13.7109375" style="394" customWidth="1"/>
    <col min="3873" max="4096" width="14.7109375" style="394"/>
    <col min="4097" max="4097" width="8.42578125" style="394" customWidth="1"/>
    <col min="4098" max="4098" width="12" style="394" customWidth="1"/>
    <col min="4099" max="4099" width="40.5703125" style="394" customWidth="1"/>
    <col min="4100" max="4100" width="11.5703125" style="394" customWidth="1"/>
    <col min="4101" max="4101" width="7.140625" style="394" customWidth="1"/>
    <col min="4102" max="4102" width="6.85546875" style="394" customWidth="1"/>
    <col min="4103" max="4103" width="18.7109375" style="394" customWidth="1"/>
    <col min="4104" max="4104" width="16.28515625" style="394" customWidth="1"/>
    <col min="4105" max="4107" width="14.7109375" style="394" customWidth="1"/>
    <col min="4108" max="4108" width="10.140625" style="394" customWidth="1"/>
    <col min="4109" max="4109" width="10" style="394" customWidth="1"/>
    <col min="4110" max="4110" width="10.5703125" style="394" customWidth="1"/>
    <col min="4111" max="4111" width="9.7109375" style="394" customWidth="1"/>
    <col min="4112" max="4114" width="14.7109375" style="394" customWidth="1"/>
    <col min="4115" max="4115" width="11.28515625" style="394" customWidth="1"/>
    <col min="4116" max="4116" width="42.5703125" style="394" customWidth="1"/>
    <col min="4117" max="4117" width="9.42578125" style="394" customWidth="1"/>
    <col min="4118" max="4118" width="9.85546875" style="394" customWidth="1"/>
    <col min="4119" max="4119" width="9.7109375" style="394" bestFit="1" customWidth="1"/>
    <col min="4120" max="4120" width="10.7109375" style="394" customWidth="1"/>
    <col min="4121" max="4121" width="12.5703125" style="394" customWidth="1"/>
    <col min="4122" max="4122" width="14.28515625" style="394" customWidth="1"/>
    <col min="4123" max="4123" width="11.5703125" style="394" customWidth="1"/>
    <col min="4124" max="4124" width="17.7109375" style="394" customWidth="1"/>
    <col min="4125" max="4128" width="13.7109375" style="394" customWidth="1"/>
    <col min="4129" max="4352" width="14.7109375" style="394"/>
    <col min="4353" max="4353" width="8.42578125" style="394" customWidth="1"/>
    <col min="4354" max="4354" width="12" style="394" customWidth="1"/>
    <col min="4355" max="4355" width="40.5703125" style="394" customWidth="1"/>
    <col min="4356" max="4356" width="11.5703125" style="394" customWidth="1"/>
    <col min="4357" max="4357" width="7.140625" style="394" customWidth="1"/>
    <col min="4358" max="4358" width="6.85546875" style="394" customWidth="1"/>
    <col min="4359" max="4359" width="18.7109375" style="394" customWidth="1"/>
    <col min="4360" max="4360" width="16.28515625" style="394" customWidth="1"/>
    <col min="4361" max="4363" width="14.7109375" style="394" customWidth="1"/>
    <col min="4364" max="4364" width="10.140625" style="394" customWidth="1"/>
    <col min="4365" max="4365" width="10" style="394" customWidth="1"/>
    <col min="4366" max="4366" width="10.5703125" style="394" customWidth="1"/>
    <col min="4367" max="4367" width="9.7109375" style="394" customWidth="1"/>
    <col min="4368" max="4370" width="14.7109375" style="394" customWidth="1"/>
    <col min="4371" max="4371" width="11.28515625" style="394" customWidth="1"/>
    <col min="4372" max="4372" width="42.5703125" style="394" customWidth="1"/>
    <col min="4373" max="4373" width="9.42578125" style="394" customWidth="1"/>
    <col min="4374" max="4374" width="9.85546875" style="394" customWidth="1"/>
    <col min="4375" max="4375" width="9.7109375" style="394" bestFit="1" customWidth="1"/>
    <col min="4376" max="4376" width="10.7109375" style="394" customWidth="1"/>
    <col min="4377" max="4377" width="12.5703125" style="394" customWidth="1"/>
    <col min="4378" max="4378" width="14.28515625" style="394" customWidth="1"/>
    <col min="4379" max="4379" width="11.5703125" style="394" customWidth="1"/>
    <col min="4380" max="4380" width="17.7109375" style="394" customWidth="1"/>
    <col min="4381" max="4384" width="13.7109375" style="394" customWidth="1"/>
    <col min="4385" max="4608" width="14.7109375" style="394"/>
    <col min="4609" max="4609" width="8.42578125" style="394" customWidth="1"/>
    <col min="4610" max="4610" width="12" style="394" customWidth="1"/>
    <col min="4611" max="4611" width="40.5703125" style="394" customWidth="1"/>
    <col min="4612" max="4612" width="11.5703125" style="394" customWidth="1"/>
    <col min="4613" max="4613" width="7.140625" style="394" customWidth="1"/>
    <col min="4614" max="4614" width="6.85546875" style="394" customWidth="1"/>
    <col min="4615" max="4615" width="18.7109375" style="394" customWidth="1"/>
    <col min="4616" max="4616" width="16.28515625" style="394" customWidth="1"/>
    <col min="4617" max="4619" width="14.7109375" style="394" customWidth="1"/>
    <col min="4620" max="4620" width="10.140625" style="394" customWidth="1"/>
    <col min="4621" max="4621" width="10" style="394" customWidth="1"/>
    <col min="4622" max="4622" width="10.5703125" style="394" customWidth="1"/>
    <col min="4623" max="4623" width="9.7109375" style="394" customWidth="1"/>
    <col min="4624" max="4626" width="14.7109375" style="394" customWidth="1"/>
    <col min="4627" max="4627" width="11.28515625" style="394" customWidth="1"/>
    <col min="4628" max="4628" width="42.5703125" style="394" customWidth="1"/>
    <col min="4629" max="4629" width="9.42578125" style="394" customWidth="1"/>
    <col min="4630" max="4630" width="9.85546875" style="394" customWidth="1"/>
    <col min="4631" max="4631" width="9.7109375" style="394" bestFit="1" customWidth="1"/>
    <col min="4632" max="4632" width="10.7109375" style="394" customWidth="1"/>
    <col min="4633" max="4633" width="12.5703125" style="394" customWidth="1"/>
    <col min="4634" max="4634" width="14.28515625" style="394" customWidth="1"/>
    <col min="4635" max="4635" width="11.5703125" style="394" customWidth="1"/>
    <col min="4636" max="4636" width="17.7109375" style="394" customWidth="1"/>
    <col min="4637" max="4640" width="13.7109375" style="394" customWidth="1"/>
    <col min="4641" max="4864" width="14.7109375" style="394"/>
    <col min="4865" max="4865" width="8.42578125" style="394" customWidth="1"/>
    <col min="4866" max="4866" width="12" style="394" customWidth="1"/>
    <col min="4867" max="4867" width="40.5703125" style="394" customWidth="1"/>
    <col min="4868" max="4868" width="11.5703125" style="394" customWidth="1"/>
    <col min="4869" max="4869" width="7.140625" style="394" customWidth="1"/>
    <col min="4870" max="4870" width="6.85546875" style="394" customWidth="1"/>
    <col min="4871" max="4871" width="18.7109375" style="394" customWidth="1"/>
    <col min="4872" max="4872" width="16.28515625" style="394" customWidth="1"/>
    <col min="4873" max="4875" width="14.7109375" style="394" customWidth="1"/>
    <col min="4876" max="4876" width="10.140625" style="394" customWidth="1"/>
    <col min="4877" max="4877" width="10" style="394" customWidth="1"/>
    <col min="4878" max="4878" width="10.5703125" style="394" customWidth="1"/>
    <col min="4879" max="4879" width="9.7109375" style="394" customWidth="1"/>
    <col min="4880" max="4882" width="14.7109375" style="394" customWidth="1"/>
    <col min="4883" max="4883" width="11.28515625" style="394" customWidth="1"/>
    <col min="4884" max="4884" width="42.5703125" style="394" customWidth="1"/>
    <col min="4885" max="4885" width="9.42578125" style="394" customWidth="1"/>
    <col min="4886" max="4886" width="9.85546875" style="394" customWidth="1"/>
    <col min="4887" max="4887" width="9.7109375" style="394" bestFit="1" customWidth="1"/>
    <col min="4888" max="4888" width="10.7109375" style="394" customWidth="1"/>
    <col min="4889" max="4889" width="12.5703125" style="394" customWidth="1"/>
    <col min="4890" max="4890" width="14.28515625" style="394" customWidth="1"/>
    <col min="4891" max="4891" width="11.5703125" style="394" customWidth="1"/>
    <col min="4892" max="4892" width="17.7109375" style="394" customWidth="1"/>
    <col min="4893" max="4896" width="13.7109375" style="394" customWidth="1"/>
    <col min="4897" max="5120" width="14.7109375" style="394"/>
    <col min="5121" max="5121" width="8.42578125" style="394" customWidth="1"/>
    <col min="5122" max="5122" width="12" style="394" customWidth="1"/>
    <col min="5123" max="5123" width="40.5703125" style="394" customWidth="1"/>
    <col min="5124" max="5124" width="11.5703125" style="394" customWidth="1"/>
    <col min="5125" max="5125" width="7.140625" style="394" customWidth="1"/>
    <col min="5126" max="5126" width="6.85546875" style="394" customWidth="1"/>
    <col min="5127" max="5127" width="18.7109375" style="394" customWidth="1"/>
    <col min="5128" max="5128" width="16.28515625" style="394" customWidth="1"/>
    <col min="5129" max="5131" width="14.7109375" style="394" customWidth="1"/>
    <col min="5132" max="5132" width="10.140625" style="394" customWidth="1"/>
    <col min="5133" max="5133" width="10" style="394" customWidth="1"/>
    <col min="5134" max="5134" width="10.5703125" style="394" customWidth="1"/>
    <col min="5135" max="5135" width="9.7109375" style="394" customWidth="1"/>
    <col min="5136" max="5138" width="14.7109375" style="394" customWidth="1"/>
    <col min="5139" max="5139" width="11.28515625" style="394" customWidth="1"/>
    <col min="5140" max="5140" width="42.5703125" style="394" customWidth="1"/>
    <col min="5141" max="5141" width="9.42578125" style="394" customWidth="1"/>
    <col min="5142" max="5142" width="9.85546875" style="394" customWidth="1"/>
    <col min="5143" max="5143" width="9.7109375" style="394" bestFit="1" customWidth="1"/>
    <col min="5144" max="5144" width="10.7109375" style="394" customWidth="1"/>
    <col min="5145" max="5145" width="12.5703125" style="394" customWidth="1"/>
    <col min="5146" max="5146" width="14.28515625" style="394" customWidth="1"/>
    <col min="5147" max="5147" width="11.5703125" style="394" customWidth="1"/>
    <col min="5148" max="5148" width="17.7109375" style="394" customWidth="1"/>
    <col min="5149" max="5152" width="13.7109375" style="394" customWidth="1"/>
    <col min="5153" max="5376" width="14.7109375" style="394"/>
    <col min="5377" max="5377" width="8.42578125" style="394" customWidth="1"/>
    <col min="5378" max="5378" width="12" style="394" customWidth="1"/>
    <col min="5379" max="5379" width="40.5703125" style="394" customWidth="1"/>
    <col min="5380" max="5380" width="11.5703125" style="394" customWidth="1"/>
    <col min="5381" max="5381" width="7.140625" style="394" customWidth="1"/>
    <col min="5382" max="5382" width="6.85546875" style="394" customWidth="1"/>
    <col min="5383" max="5383" width="18.7109375" style="394" customWidth="1"/>
    <col min="5384" max="5384" width="16.28515625" style="394" customWidth="1"/>
    <col min="5385" max="5387" width="14.7109375" style="394" customWidth="1"/>
    <col min="5388" max="5388" width="10.140625" style="394" customWidth="1"/>
    <col min="5389" max="5389" width="10" style="394" customWidth="1"/>
    <col min="5390" max="5390" width="10.5703125" style="394" customWidth="1"/>
    <col min="5391" max="5391" width="9.7109375" style="394" customWidth="1"/>
    <col min="5392" max="5394" width="14.7109375" style="394" customWidth="1"/>
    <col min="5395" max="5395" width="11.28515625" style="394" customWidth="1"/>
    <col min="5396" max="5396" width="42.5703125" style="394" customWidth="1"/>
    <col min="5397" max="5397" width="9.42578125" style="394" customWidth="1"/>
    <col min="5398" max="5398" width="9.85546875" style="394" customWidth="1"/>
    <col min="5399" max="5399" width="9.7109375" style="394" bestFit="1" customWidth="1"/>
    <col min="5400" max="5400" width="10.7109375" style="394" customWidth="1"/>
    <col min="5401" max="5401" width="12.5703125" style="394" customWidth="1"/>
    <col min="5402" max="5402" width="14.28515625" style="394" customWidth="1"/>
    <col min="5403" max="5403" width="11.5703125" style="394" customWidth="1"/>
    <col min="5404" max="5404" width="17.7109375" style="394" customWidth="1"/>
    <col min="5405" max="5408" width="13.7109375" style="394" customWidth="1"/>
    <col min="5409" max="5632" width="14.7109375" style="394"/>
    <col min="5633" max="5633" width="8.42578125" style="394" customWidth="1"/>
    <col min="5634" max="5634" width="12" style="394" customWidth="1"/>
    <col min="5635" max="5635" width="40.5703125" style="394" customWidth="1"/>
    <col min="5636" max="5636" width="11.5703125" style="394" customWidth="1"/>
    <col min="5637" max="5637" width="7.140625" style="394" customWidth="1"/>
    <col min="5638" max="5638" width="6.85546875" style="394" customWidth="1"/>
    <col min="5639" max="5639" width="18.7109375" style="394" customWidth="1"/>
    <col min="5640" max="5640" width="16.28515625" style="394" customWidth="1"/>
    <col min="5641" max="5643" width="14.7109375" style="394" customWidth="1"/>
    <col min="5644" max="5644" width="10.140625" style="394" customWidth="1"/>
    <col min="5645" max="5645" width="10" style="394" customWidth="1"/>
    <col min="5646" max="5646" width="10.5703125" style="394" customWidth="1"/>
    <col min="5647" max="5647" width="9.7109375" style="394" customWidth="1"/>
    <col min="5648" max="5650" width="14.7109375" style="394" customWidth="1"/>
    <col min="5651" max="5651" width="11.28515625" style="394" customWidth="1"/>
    <col min="5652" max="5652" width="42.5703125" style="394" customWidth="1"/>
    <col min="5653" max="5653" width="9.42578125" style="394" customWidth="1"/>
    <col min="5654" max="5654" width="9.85546875" style="394" customWidth="1"/>
    <col min="5655" max="5655" width="9.7109375" style="394" bestFit="1" customWidth="1"/>
    <col min="5656" max="5656" width="10.7109375" style="394" customWidth="1"/>
    <col min="5657" max="5657" width="12.5703125" style="394" customWidth="1"/>
    <col min="5658" max="5658" width="14.28515625" style="394" customWidth="1"/>
    <col min="5659" max="5659" width="11.5703125" style="394" customWidth="1"/>
    <col min="5660" max="5660" width="17.7109375" style="394" customWidth="1"/>
    <col min="5661" max="5664" width="13.7109375" style="394" customWidth="1"/>
    <col min="5665" max="5888" width="14.7109375" style="394"/>
    <col min="5889" max="5889" width="8.42578125" style="394" customWidth="1"/>
    <col min="5890" max="5890" width="12" style="394" customWidth="1"/>
    <col min="5891" max="5891" width="40.5703125" style="394" customWidth="1"/>
    <col min="5892" max="5892" width="11.5703125" style="394" customWidth="1"/>
    <col min="5893" max="5893" width="7.140625" style="394" customWidth="1"/>
    <col min="5894" max="5894" width="6.85546875" style="394" customWidth="1"/>
    <col min="5895" max="5895" width="18.7109375" style="394" customWidth="1"/>
    <col min="5896" max="5896" width="16.28515625" style="394" customWidth="1"/>
    <col min="5897" max="5899" width="14.7109375" style="394" customWidth="1"/>
    <col min="5900" max="5900" width="10.140625" style="394" customWidth="1"/>
    <col min="5901" max="5901" width="10" style="394" customWidth="1"/>
    <col min="5902" max="5902" width="10.5703125" style="394" customWidth="1"/>
    <col min="5903" max="5903" width="9.7109375" style="394" customWidth="1"/>
    <col min="5904" max="5906" width="14.7109375" style="394" customWidth="1"/>
    <col min="5907" max="5907" width="11.28515625" style="394" customWidth="1"/>
    <col min="5908" max="5908" width="42.5703125" style="394" customWidth="1"/>
    <col min="5909" max="5909" width="9.42578125" style="394" customWidth="1"/>
    <col min="5910" max="5910" width="9.85546875" style="394" customWidth="1"/>
    <col min="5911" max="5911" width="9.7109375" style="394" bestFit="1" customWidth="1"/>
    <col min="5912" max="5912" width="10.7109375" style="394" customWidth="1"/>
    <col min="5913" max="5913" width="12.5703125" style="394" customWidth="1"/>
    <col min="5914" max="5914" width="14.28515625" style="394" customWidth="1"/>
    <col min="5915" max="5915" width="11.5703125" style="394" customWidth="1"/>
    <col min="5916" max="5916" width="17.7109375" style="394" customWidth="1"/>
    <col min="5917" max="5920" width="13.7109375" style="394" customWidth="1"/>
    <col min="5921" max="6144" width="14.7109375" style="394"/>
    <col min="6145" max="6145" width="8.42578125" style="394" customWidth="1"/>
    <col min="6146" max="6146" width="12" style="394" customWidth="1"/>
    <col min="6147" max="6147" width="40.5703125" style="394" customWidth="1"/>
    <col min="6148" max="6148" width="11.5703125" style="394" customWidth="1"/>
    <col min="6149" max="6149" width="7.140625" style="394" customWidth="1"/>
    <col min="6150" max="6150" width="6.85546875" style="394" customWidth="1"/>
    <col min="6151" max="6151" width="18.7109375" style="394" customWidth="1"/>
    <col min="6152" max="6152" width="16.28515625" style="394" customWidth="1"/>
    <col min="6153" max="6155" width="14.7109375" style="394" customWidth="1"/>
    <col min="6156" max="6156" width="10.140625" style="394" customWidth="1"/>
    <col min="6157" max="6157" width="10" style="394" customWidth="1"/>
    <col min="6158" max="6158" width="10.5703125" style="394" customWidth="1"/>
    <col min="6159" max="6159" width="9.7109375" style="394" customWidth="1"/>
    <col min="6160" max="6162" width="14.7109375" style="394" customWidth="1"/>
    <col min="6163" max="6163" width="11.28515625" style="394" customWidth="1"/>
    <col min="6164" max="6164" width="42.5703125" style="394" customWidth="1"/>
    <col min="6165" max="6165" width="9.42578125" style="394" customWidth="1"/>
    <col min="6166" max="6166" width="9.85546875" style="394" customWidth="1"/>
    <col min="6167" max="6167" width="9.7109375" style="394" bestFit="1" customWidth="1"/>
    <col min="6168" max="6168" width="10.7109375" style="394" customWidth="1"/>
    <col min="6169" max="6169" width="12.5703125" style="394" customWidth="1"/>
    <col min="6170" max="6170" width="14.28515625" style="394" customWidth="1"/>
    <col min="6171" max="6171" width="11.5703125" style="394" customWidth="1"/>
    <col min="6172" max="6172" width="17.7109375" style="394" customWidth="1"/>
    <col min="6173" max="6176" width="13.7109375" style="394" customWidth="1"/>
    <col min="6177" max="6400" width="14.7109375" style="394"/>
    <col min="6401" max="6401" width="8.42578125" style="394" customWidth="1"/>
    <col min="6402" max="6402" width="12" style="394" customWidth="1"/>
    <col min="6403" max="6403" width="40.5703125" style="394" customWidth="1"/>
    <col min="6404" max="6404" width="11.5703125" style="394" customWidth="1"/>
    <col min="6405" max="6405" width="7.140625" style="394" customWidth="1"/>
    <col min="6406" max="6406" width="6.85546875" style="394" customWidth="1"/>
    <col min="6407" max="6407" width="18.7109375" style="394" customWidth="1"/>
    <col min="6408" max="6408" width="16.28515625" style="394" customWidth="1"/>
    <col min="6409" max="6411" width="14.7109375" style="394" customWidth="1"/>
    <col min="6412" max="6412" width="10.140625" style="394" customWidth="1"/>
    <col min="6413" max="6413" width="10" style="394" customWidth="1"/>
    <col min="6414" max="6414" width="10.5703125" style="394" customWidth="1"/>
    <col min="6415" max="6415" width="9.7109375" style="394" customWidth="1"/>
    <col min="6416" max="6418" width="14.7109375" style="394" customWidth="1"/>
    <col min="6419" max="6419" width="11.28515625" style="394" customWidth="1"/>
    <col min="6420" max="6420" width="42.5703125" style="394" customWidth="1"/>
    <col min="6421" max="6421" width="9.42578125" style="394" customWidth="1"/>
    <col min="6422" max="6422" width="9.85546875" style="394" customWidth="1"/>
    <col min="6423" max="6423" width="9.7109375" style="394" bestFit="1" customWidth="1"/>
    <col min="6424" max="6424" width="10.7109375" style="394" customWidth="1"/>
    <col min="6425" max="6425" width="12.5703125" style="394" customWidth="1"/>
    <col min="6426" max="6426" width="14.28515625" style="394" customWidth="1"/>
    <col min="6427" max="6427" width="11.5703125" style="394" customWidth="1"/>
    <col min="6428" max="6428" width="17.7109375" style="394" customWidth="1"/>
    <col min="6429" max="6432" width="13.7109375" style="394" customWidth="1"/>
    <col min="6433" max="6656" width="14.7109375" style="394"/>
    <col min="6657" max="6657" width="8.42578125" style="394" customWidth="1"/>
    <col min="6658" max="6658" width="12" style="394" customWidth="1"/>
    <col min="6659" max="6659" width="40.5703125" style="394" customWidth="1"/>
    <col min="6660" max="6660" width="11.5703125" style="394" customWidth="1"/>
    <col min="6661" max="6661" width="7.140625" style="394" customWidth="1"/>
    <col min="6662" max="6662" width="6.85546875" style="394" customWidth="1"/>
    <col min="6663" max="6663" width="18.7109375" style="394" customWidth="1"/>
    <col min="6664" max="6664" width="16.28515625" style="394" customWidth="1"/>
    <col min="6665" max="6667" width="14.7109375" style="394" customWidth="1"/>
    <col min="6668" max="6668" width="10.140625" style="394" customWidth="1"/>
    <col min="6669" max="6669" width="10" style="394" customWidth="1"/>
    <col min="6670" max="6670" width="10.5703125" style="394" customWidth="1"/>
    <col min="6671" max="6671" width="9.7109375" style="394" customWidth="1"/>
    <col min="6672" max="6674" width="14.7109375" style="394" customWidth="1"/>
    <col min="6675" max="6675" width="11.28515625" style="394" customWidth="1"/>
    <col min="6676" max="6676" width="42.5703125" style="394" customWidth="1"/>
    <col min="6677" max="6677" width="9.42578125" style="394" customWidth="1"/>
    <col min="6678" max="6678" width="9.85546875" style="394" customWidth="1"/>
    <col min="6679" max="6679" width="9.7109375" style="394" bestFit="1" customWidth="1"/>
    <col min="6680" max="6680" width="10.7109375" style="394" customWidth="1"/>
    <col min="6681" max="6681" width="12.5703125" style="394" customWidth="1"/>
    <col min="6682" max="6682" width="14.28515625" style="394" customWidth="1"/>
    <col min="6683" max="6683" width="11.5703125" style="394" customWidth="1"/>
    <col min="6684" max="6684" width="17.7109375" style="394" customWidth="1"/>
    <col min="6685" max="6688" width="13.7109375" style="394" customWidth="1"/>
    <col min="6689" max="6912" width="14.7109375" style="394"/>
    <col min="6913" max="6913" width="8.42578125" style="394" customWidth="1"/>
    <col min="6914" max="6914" width="12" style="394" customWidth="1"/>
    <col min="6915" max="6915" width="40.5703125" style="394" customWidth="1"/>
    <col min="6916" max="6916" width="11.5703125" style="394" customWidth="1"/>
    <col min="6917" max="6917" width="7.140625" style="394" customWidth="1"/>
    <col min="6918" max="6918" width="6.85546875" style="394" customWidth="1"/>
    <col min="6919" max="6919" width="18.7109375" style="394" customWidth="1"/>
    <col min="6920" max="6920" width="16.28515625" style="394" customWidth="1"/>
    <col min="6921" max="6923" width="14.7109375" style="394" customWidth="1"/>
    <col min="6924" max="6924" width="10.140625" style="394" customWidth="1"/>
    <col min="6925" max="6925" width="10" style="394" customWidth="1"/>
    <col min="6926" max="6926" width="10.5703125" style="394" customWidth="1"/>
    <col min="6927" max="6927" width="9.7109375" style="394" customWidth="1"/>
    <col min="6928" max="6930" width="14.7109375" style="394" customWidth="1"/>
    <col min="6931" max="6931" width="11.28515625" style="394" customWidth="1"/>
    <col min="6932" max="6932" width="42.5703125" style="394" customWidth="1"/>
    <col min="6933" max="6933" width="9.42578125" style="394" customWidth="1"/>
    <col min="6934" max="6934" width="9.85546875" style="394" customWidth="1"/>
    <col min="6935" max="6935" width="9.7109375" style="394" bestFit="1" customWidth="1"/>
    <col min="6936" max="6936" width="10.7109375" style="394" customWidth="1"/>
    <col min="6937" max="6937" width="12.5703125" style="394" customWidth="1"/>
    <col min="6938" max="6938" width="14.28515625" style="394" customWidth="1"/>
    <col min="6939" max="6939" width="11.5703125" style="394" customWidth="1"/>
    <col min="6940" max="6940" width="17.7109375" style="394" customWidth="1"/>
    <col min="6941" max="6944" width="13.7109375" style="394" customWidth="1"/>
    <col min="6945" max="7168" width="14.7109375" style="394"/>
    <col min="7169" max="7169" width="8.42578125" style="394" customWidth="1"/>
    <col min="7170" max="7170" width="12" style="394" customWidth="1"/>
    <col min="7171" max="7171" width="40.5703125" style="394" customWidth="1"/>
    <col min="7172" max="7172" width="11.5703125" style="394" customWidth="1"/>
    <col min="7173" max="7173" width="7.140625" style="394" customWidth="1"/>
    <col min="7174" max="7174" width="6.85546875" style="394" customWidth="1"/>
    <col min="7175" max="7175" width="18.7109375" style="394" customWidth="1"/>
    <col min="7176" max="7176" width="16.28515625" style="394" customWidth="1"/>
    <col min="7177" max="7179" width="14.7109375" style="394" customWidth="1"/>
    <col min="7180" max="7180" width="10.140625" style="394" customWidth="1"/>
    <col min="7181" max="7181" width="10" style="394" customWidth="1"/>
    <col min="7182" max="7182" width="10.5703125" style="394" customWidth="1"/>
    <col min="7183" max="7183" width="9.7109375" style="394" customWidth="1"/>
    <col min="7184" max="7186" width="14.7109375" style="394" customWidth="1"/>
    <col min="7187" max="7187" width="11.28515625" style="394" customWidth="1"/>
    <col min="7188" max="7188" width="42.5703125" style="394" customWidth="1"/>
    <col min="7189" max="7189" width="9.42578125" style="394" customWidth="1"/>
    <col min="7190" max="7190" width="9.85546875" style="394" customWidth="1"/>
    <col min="7191" max="7191" width="9.7109375" style="394" bestFit="1" customWidth="1"/>
    <col min="7192" max="7192" width="10.7109375" style="394" customWidth="1"/>
    <col min="7193" max="7193" width="12.5703125" style="394" customWidth="1"/>
    <col min="7194" max="7194" width="14.28515625" style="394" customWidth="1"/>
    <col min="7195" max="7195" width="11.5703125" style="394" customWidth="1"/>
    <col min="7196" max="7196" width="17.7109375" style="394" customWidth="1"/>
    <col min="7197" max="7200" width="13.7109375" style="394" customWidth="1"/>
    <col min="7201" max="7424" width="14.7109375" style="394"/>
    <col min="7425" max="7425" width="8.42578125" style="394" customWidth="1"/>
    <col min="7426" max="7426" width="12" style="394" customWidth="1"/>
    <col min="7427" max="7427" width="40.5703125" style="394" customWidth="1"/>
    <col min="7428" max="7428" width="11.5703125" style="394" customWidth="1"/>
    <col min="7429" max="7429" width="7.140625" style="394" customWidth="1"/>
    <col min="7430" max="7430" width="6.85546875" style="394" customWidth="1"/>
    <col min="7431" max="7431" width="18.7109375" style="394" customWidth="1"/>
    <col min="7432" max="7432" width="16.28515625" style="394" customWidth="1"/>
    <col min="7433" max="7435" width="14.7109375" style="394" customWidth="1"/>
    <col min="7436" max="7436" width="10.140625" style="394" customWidth="1"/>
    <col min="7437" max="7437" width="10" style="394" customWidth="1"/>
    <col min="7438" max="7438" width="10.5703125" style="394" customWidth="1"/>
    <col min="7439" max="7439" width="9.7109375" style="394" customWidth="1"/>
    <col min="7440" max="7442" width="14.7109375" style="394" customWidth="1"/>
    <col min="7443" max="7443" width="11.28515625" style="394" customWidth="1"/>
    <col min="7444" max="7444" width="42.5703125" style="394" customWidth="1"/>
    <col min="7445" max="7445" width="9.42578125" style="394" customWidth="1"/>
    <col min="7446" max="7446" width="9.85546875" style="394" customWidth="1"/>
    <col min="7447" max="7447" width="9.7109375" style="394" bestFit="1" customWidth="1"/>
    <col min="7448" max="7448" width="10.7109375" style="394" customWidth="1"/>
    <col min="7449" max="7449" width="12.5703125" style="394" customWidth="1"/>
    <col min="7450" max="7450" width="14.28515625" style="394" customWidth="1"/>
    <col min="7451" max="7451" width="11.5703125" style="394" customWidth="1"/>
    <col min="7452" max="7452" width="17.7109375" style="394" customWidth="1"/>
    <col min="7453" max="7456" width="13.7109375" style="394" customWidth="1"/>
    <col min="7457" max="7680" width="14.7109375" style="394"/>
    <col min="7681" max="7681" width="8.42578125" style="394" customWidth="1"/>
    <col min="7682" max="7682" width="12" style="394" customWidth="1"/>
    <col min="7683" max="7683" width="40.5703125" style="394" customWidth="1"/>
    <col min="7684" max="7684" width="11.5703125" style="394" customWidth="1"/>
    <col min="7685" max="7685" width="7.140625" style="394" customWidth="1"/>
    <col min="7686" max="7686" width="6.85546875" style="394" customWidth="1"/>
    <col min="7687" max="7687" width="18.7109375" style="394" customWidth="1"/>
    <col min="7688" max="7688" width="16.28515625" style="394" customWidth="1"/>
    <col min="7689" max="7691" width="14.7109375" style="394" customWidth="1"/>
    <col min="7692" max="7692" width="10.140625" style="394" customWidth="1"/>
    <col min="7693" max="7693" width="10" style="394" customWidth="1"/>
    <col min="7694" max="7694" width="10.5703125" style="394" customWidth="1"/>
    <col min="7695" max="7695" width="9.7109375" style="394" customWidth="1"/>
    <col min="7696" max="7698" width="14.7109375" style="394" customWidth="1"/>
    <col min="7699" max="7699" width="11.28515625" style="394" customWidth="1"/>
    <col min="7700" max="7700" width="42.5703125" style="394" customWidth="1"/>
    <col min="7701" max="7701" width="9.42578125" style="394" customWidth="1"/>
    <col min="7702" max="7702" width="9.85546875" style="394" customWidth="1"/>
    <col min="7703" max="7703" width="9.7109375" style="394" bestFit="1" customWidth="1"/>
    <col min="7704" max="7704" width="10.7109375" style="394" customWidth="1"/>
    <col min="7705" max="7705" width="12.5703125" style="394" customWidth="1"/>
    <col min="7706" max="7706" width="14.28515625" style="394" customWidth="1"/>
    <col min="7707" max="7707" width="11.5703125" style="394" customWidth="1"/>
    <col min="7708" max="7708" width="17.7109375" style="394" customWidth="1"/>
    <col min="7709" max="7712" width="13.7109375" style="394" customWidth="1"/>
    <col min="7713" max="7936" width="14.7109375" style="394"/>
    <col min="7937" max="7937" width="8.42578125" style="394" customWidth="1"/>
    <col min="7938" max="7938" width="12" style="394" customWidth="1"/>
    <col min="7939" max="7939" width="40.5703125" style="394" customWidth="1"/>
    <col min="7940" max="7940" width="11.5703125" style="394" customWidth="1"/>
    <col min="7941" max="7941" width="7.140625" style="394" customWidth="1"/>
    <col min="7942" max="7942" width="6.85546875" style="394" customWidth="1"/>
    <col min="7943" max="7943" width="18.7109375" style="394" customWidth="1"/>
    <col min="7944" max="7944" width="16.28515625" style="394" customWidth="1"/>
    <col min="7945" max="7947" width="14.7109375" style="394" customWidth="1"/>
    <col min="7948" max="7948" width="10.140625" style="394" customWidth="1"/>
    <col min="7949" max="7949" width="10" style="394" customWidth="1"/>
    <col min="7950" max="7950" width="10.5703125" style="394" customWidth="1"/>
    <col min="7951" max="7951" width="9.7109375" style="394" customWidth="1"/>
    <col min="7952" max="7954" width="14.7109375" style="394" customWidth="1"/>
    <col min="7955" max="7955" width="11.28515625" style="394" customWidth="1"/>
    <col min="7956" max="7956" width="42.5703125" style="394" customWidth="1"/>
    <col min="7957" max="7957" width="9.42578125" style="394" customWidth="1"/>
    <col min="7958" max="7958" width="9.85546875" style="394" customWidth="1"/>
    <col min="7959" max="7959" width="9.7109375" style="394" bestFit="1" customWidth="1"/>
    <col min="7960" max="7960" width="10.7109375" style="394" customWidth="1"/>
    <col min="7961" max="7961" width="12.5703125" style="394" customWidth="1"/>
    <col min="7962" max="7962" width="14.28515625" style="394" customWidth="1"/>
    <col min="7963" max="7963" width="11.5703125" style="394" customWidth="1"/>
    <col min="7964" max="7964" width="17.7109375" style="394" customWidth="1"/>
    <col min="7965" max="7968" width="13.7109375" style="394" customWidth="1"/>
    <col min="7969" max="8192" width="14.7109375" style="394"/>
    <col min="8193" max="8193" width="8.42578125" style="394" customWidth="1"/>
    <col min="8194" max="8194" width="12" style="394" customWidth="1"/>
    <col min="8195" max="8195" width="40.5703125" style="394" customWidth="1"/>
    <col min="8196" max="8196" width="11.5703125" style="394" customWidth="1"/>
    <col min="8197" max="8197" width="7.140625" style="394" customWidth="1"/>
    <col min="8198" max="8198" width="6.85546875" style="394" customWidth="1"/>
    <col min="8199" max="8199" width="18.7109375" style="394" customWidth="1"/>
    <col min="8200" max="8200" width="16.28515625" style="394" customWidth="1"/>
    <col min="8201" max="8203" width="14.7109375" style="394" customWidth="1"/>
    <col min="8204" max="8204" width="10.140625" style="394" customWidth="1"/>
    <col min="8205" max="8205" width="10" style="394" customWidth="1"/>
    <col min="8206" max="8206" width="10.5703125" style="394" customWidth="1"/>
    <col min="8207" max="8207" width="9.7109375" style="394" customWidth="1"/>
    <col min="8208" max="8210" width="14.7109375" style="394" customWidth="1"/>
    <col min="8211" max="8211" width="11.28515625" style="394" customWidth="1"/>
    <col min="8212" max="8212" width="42.5703125" style="394" customWidth="1"/>
    <col min="8213" max="8213" width="9.42578125" style="394" customWidth="1"/>
    <col min="8214" max="8214" width="9.85546875" style="394" customWidth="1"/>
    <col min="8215" max="8215" width="9.7109375" style="394" bestFit="1" customWidth="1"/>
    <col min="8216" max="8216" width="10.7109375" style="394" customWidth="1"/>
    <col min="8217" max="8217" width="12.5703125" style="394" customWidth="1"/>
    <col min="8218" max="8218" width="14.28515625" style="394" customWidth="1"/>
    <col min="8219" max="8219" width="11.5703125" style="394" customWidth="1"/>
    <col min="8220" max="8220" width="17.7109375" style="394" customWidth="1"/>
    <col min="8221" max="8224" width="13.7109375" style="394" customWidth="1"/>
    <col min="8225" max="8448" width="14.7109375" style="394"/>
    <col min="8449" max="8449" width="8.42578125" style="394" customWidth="1"/>
    <col min="8450" max="8450" width="12" style="394" customWidth="1"/>
    <col min="8451" max="8451" width="40.5703125" style="394" customWidth="1"/>
    <col min="8452" max="8452" width="11.5703125" style="394" customWidth="1"/>
    <col min="8453" max="8453" width="7.140625" style="394" customWidth="1"/>
    <col min="8454" max="8454" width="6.85546875" style="394" customWidth="1"/>
    <col min="8455" max="8455" width="18.7109375" style="394" customWidth="1"/>
    <col min="8456" max="8456" width="16.28515625" style="394" customWidth="1"/>
    <col min="8457" max="8459" width="14.7109375" style="394" customWidth="1"/>
    <col min="8460" max="8460" width="10.140625" style="394" customWidth="1"/>
    <col min="8461" max="8461" width="10" style="394" customWidth="1"/>
    <col min="8462" max="8462" width="10.5703125" style="394" customWidth="1"/>
    <col min="8463" max="8463" width="9.7109375" style="394" customWidth="1"/>
    <col min="8464" max="8466" width="14.7109375" style="394" customWidth="1"/>
    <col min="8467" max="8467" width="11.28515625" style="394" customWidth="1"/>
    <col min="8468" max="8468" width="42.5703125" style="394" customWidth="1"/>
    <col min="8469" max="8469" width="9.42578125" style="394" customWidth="1"/>
    <col min="8470" max="8470" width="9.85546875" style="394" customWidth="1"/>
    <col min="8471" max="8471" width="9.7109375" style="394" bestFit="1" customWidth="1"/>
    <col min="8472" max="8472" width="10.7109375" style="394" customWidth="1"/>
    <col min="8473" max="8473" width="12.5703125" style="394" customWidth="1"/>
    <col min="8474" max="8474" width="14.28515625" style="394" customWidth="1"/>
    <col min="8475" max="8475" width="11.5703125" style="394" customWidth="1"/>
    <col min="8476" max="8476" width="17.7109375" style="394" customWidth="1"/>
    <col min="8477" max="8480" width="13.7109375" style="394" customWidth="1"/>
    <col min="8481" max="8704" width="14.7109375" style="394"/>
    <col min="8705" max="8705" width="8.42578125" style="394" customWidth="1"/>
    <col min="8706" max="8706" width="12" style="394" customWidth="1"/>
    <col min="8707" max="8707" width="40.5703125" style="394" customWidth="1"/>
    <col min="8708" max="8708" width="11.5703125" style="394" customWidth="1"/>
    <col min="8709" max="8709" width="7.140625" style="394" customWidth="1"/>
    <col min="8710" max="8710" width="6.85546875" style="394" customWidth="1"/>
    <col min="8711" max="8711" width="18.7109375" style="394" customWidth="1"/>
    <col min="8712" max="8712" width="16.28515625" style="394" customWidth="1"/>
    <col min="8713" max="8715" width="14.7109375" style="394" customWidth="1"/>
    <col min="8716" max="8716" width="10.140625" style="394" customWidth="1"/>
    <col min="8717" max="8717" width="10" style="394" customWidth="1"/>
    <col min="8718" max="8718" width="10.5703125" style="394" customWidth="1"/>
    <col min="8719" max="8719" width="9.7109375" style="394" customWidth="1"/>
    <col min="8720" max="8722" width="14.7109375" style="394" customWidth="1"/>
    <col min="8723" max="8723" width="11.28515625" style="394" customWidth="1"/>
    <col min="8724" max="8724" width="42.5703125" style="394" customWidth="1"/>
    <col min="8725" max="8725" width="9.42578125" style="394" customWidth="1"/>
    <col min="8726" max="8726" width="9.85546875" style="394" customWidth="1"/>
    <col min="8727" max="8727" width="9.7109375" style="394" bestFit="1" customWidth="1"/>
    <col min="8728" max="8728" width="10.7109375" style="394" customWidth="1"/>
    <col min="8729" max="8729" width="12.5703125" style="394" customWidth="1"/>
    <col min="8730" max="8730" width="14.28515625" style="394" customWidth="1"/>
    <col min="8731" max="8731" width="11.5703125" style="394" customWidth="1"/>
    <col min="8732" max="8732" width="17.7109375" style="394" customWidth="1"/>
    <col min="8733" max="8736" width="13.7109375" style="394" customWidth="1"/>
    <col min="8737" max="8960" width="14.7109375" style="394"/>
    <col min="8961" max="8961" width="8.42578125" style="394" customWidth="1"/>
    <col min="8962" max="8962" width="12" style="394" customWidth="1"/>
    <col min="8963" max="8963" width="40.5703125" style="394" customWidth="1"/>
    <col min="8964" max="8964" width="11.5703125" style="394" customWidth="1"/>
    <col min="8965" max="8965" width="7.140625" style="394" customWidth="1"/>
    <col min="8966" max="8966" width="6.85546875" style="394" customWidth="1"/>
    <col min="8967" max="8967" width="18.7109375" style="394" customWidth="1"/>
    <col min="8968" max="8968" width="16.28515625" style="394" customWidth="1"/>
    <col min="8969" max="8971" width="14.7109375" style="394" customWidth="1"/>
    <col min="8972" max="8972" width="10.140625" style="394" customWidth="1"/>
    <col min="8973" max="8973" width="10" style="394" customWidth="1"/>
    <col min="8974" max="8974" width="10.5703125" style="394" customWidth="1"/>
    <col min="8975" max="8975" width="9.7109375" style="394" customWidth="1"/>
    <col min="8976" max="8978" width="14.7109375" style="394" customWidth="1"/>
    <col min="8979" max="8979" width="11.28515625" style="394" customWidth="1"/>
    <col min="8980" max="8980" width="42.5703125" style="394" customWidth="1"/>
    <col min="8981" max="8981" width="9.42578125" style="394" customWidth="1"/>
    <col min="8982" max="8982" width="9.85546875" style="394" customWidth="1"/>
    <col min="8983" max="8983" width="9.7109375" style="394" bestFit="1" customWidth="1"/>
    <col min="8984" max="8984" width="10.7109375" style="394" customWidth="1"/>
    <col min="8985" max="8985" width="12.5703125" style="394" customWidth="1"/>
    <col min="8986" max="8986" width="14.28515625" style="394" customWidth="1"/>
    <col min="8987" max="8987" width="11.5703125" style="394" customWidth="1"/>
    <col min="8988" max="8988" width="17.7109375" style="394" customWidth="1"/>
    <col min="8989" max="8992" width="13.7109375" style="394" customWidth="1"/>
    <col min="8993" max="9216" width="14.7109375" style="394"/>
    <col min="9217" max="9217" width="8.42578125" style="394" customWidth="1"/>
    <col min="9218" max="9218" width="12" style="394" customWidth="1"/>
    <col min="9219" max="9219" width="40.5703125" style="394" customWidth="1"/>
    <col min="9220" max="9220" width="11.5703125" style="394" customWidth="1"/>
    <col min="9221" max="9221" width="7.140625" style="394" customWidth="1"/>
    <col min="9222" max="9222" width="6.85546875" style="394" customWidth="1"/>
    <col min="9223" max="9223" width="18.7109375" style="394" customWidth="1"/>
    <col min="9224" max="9224" width="16.28515625" style="394" customWidth="1"/>
    <col min="9225" max="9227" width="14.7109375" style="394" customWidth="1"/>
    <col min="9228" max="9228" width="10.140625" style="394" customWidth="1"/>
    <col min="9229" max="9229" width="10" style="394" customWidth="1"/>
    <col min="9230" max="9230" width="10.5703125" style="394" customWidth="1"/>
    <col min="9231" max="9231" width="9.7109375" style="394" customWidth="1"/>
    <col min="9232" max="9234" width="14.7109375" style="394" customWidth="1"/>
    <col min="9235" max="9235" width="11.28515625" style="394" customWidth="1"/>
    <col min="9236" max="9236" width="42.5703125" style="394" customWidth="1"/>
    <col min="9237" max="9237" width="9.42578125" style="394" customWidth="1"/>
    <col min="9238" max="9238" width="9.85546875" style="394" customWidth="1"/>
    <col min="9239" max="9239" width="9.7109375" style="394" bestFit="1" customWidth="1"/>
    <col min="9240" max="9240" width="10.7109375" style="394" customWidth="1"/>
    <col min="9241" max="9241" width="12.5703125" style="394" customWidth="1"/>
    <col min="9242" max="9242" width="14.28515625" style="394" customWidth="1"/>
    <col min="9243" max="9243" width="11.5703125" style="394" customWidth="1"/>
    <col min="9244" max="9244" width="17.7109375" style="394" customWidth="1"/>
    <col min="9245" max="9248" width="13.7109375" style="394" customWidth="1"/>
    <col min="9249" max="9472" width="14.7109375" style="394"/>
    <col min="9473" max="9473" width="8.42578125" style="394" customWidth="1"/>
    <col min="9474" max="9474" width="12" style="394" customWidth="1"/>
    <col min="9475" max="9475" width="40.5703125" style="394" customWidth="1"/>
    <col min="9476" max="9476" width="11.5703125" style="394" customWidth="1"/>
    <col min="9477" max="9477" width="7.140625" style="394" customWidth="1"/>
    <col min="9478" max="9478" width="6.85546875" style="394" customWidth="1"/>
    <col min="9479" max="9479" width="18.7109375" style="394" customWidth="1"/>
    <col min="9480" max="9480" width="16.28515625" style="394" customWidth="1"/>
    <col min="9481" max="9483" width="14.7109375" style="394" customWidth="1"/>
    <col min="9484" max="9484" width="10.140625" style="394" customWidth="1"/>
    <col min="9485" max="9485" width="10" style="394" customWidth="1"/>
    <col min="9486" max="9486" width="10.5703125" style="394" customWidth="1"/>
    <col min="9487" max="9487" width="9.7109375" style="394" customWidth="1"/>
    <col min="9488" max="9490" width="14.7109375" style="394" customWidth="1"/>
    <col min="9491" max="9491" width="11.28515625" style="394" customWidth="1"/>
    <col min="9492" max="9492" width="42.5703125" style="394" customWidth="1"/>
    <col min="9493" max="9493" width="9.42578125" style="394" customWidth="1"/>
    <col min="9494" max="9494" width="9.85546875" style="394" customWidth="1"/>
    <col min="9495" max="9495" width="9.7109375" style="394" bestFit="1" customWidth="1"/>
    <col min="9496" max="9496" width="10.7109375" style="394" customWidth="1"/>
    <col min="9497" max="9497" width="12.5703125" style="394" customWidth="1"/>
    <col min="9498" max="9498" width="14.28515625" style="394" customWidth="1"/>
    <col min="9499" max="9499" width="11.5703125" style="394" customWidth="1"/>
    <col min="9500" max="9500" width="17.7109375" style="394" customWidth="1"/>
    <col min="9501" max="9504" width="13.7109375" style="394" customWidth="1"/>
    <col min="9505" max="9728" width="14.7109375" style="394"/>
    <col min="9729" max="9729" width="8.42578125" style="394" customWidth="1"/>
    <col min="9730" max="9730" width="12" style="394" customWidth="1"/>
    <col min="9731" max="9731" width="40.5703125" style="394" customWidth="1"/>
    <col min="9732" max="9732" width="11.5703125" style="394" customWidth="1"/>
    <col min="9733" max="9733" width="7.140625" style="394" customWidth="1"/>
    <col min="9734" max="9734" width="6.85546875" style="394" customWidth="1"/>
    <col min="9735" max="9735" width="18.7109375" style="394" customWidth="1"/>
    <col min="9736" max="9736" width="16.28515625" style="394" customWidth="1"/>
    <col min="9737" max="9739" width="14.7109375" style="394" customWidth="1"/>
    <col min="9740" max="9740" width="10.140625" style="394" customWidth="1"/>
    <col min="9741" max="9741" width="10" style="394" customWidth="1"/>
    <col min="9742" max="9742" width="10.5703125" style="394" customWidth="1"/>
    <col min="9743" max="9743" width="9.7109375" style="394" customWidth="1"/>
    <col min="9744" max="9746" width="14.7109375" style="394" customWidth="1"/>
    <col min="9747" max="9747" width="11.28515625" style="394" customWidth="1"/>
    <col min="9748" max="9748" width="42.5703125" style="394" customWidth="1"/>
    <col min="9749" max="9749" width="9.42578125" style="394" customWidth="1"/>
    <col min="9750" max="9750" width="9.85546875" style="394" customWidth="1"/>
    <col min="9751" max="9751" width="9.7109375" style="394" bestFit="1" customWidth="1"/>
    <col min="9752" max="9752" width="10.7109375" style="394" customWidth="1"/>
    <col min="9753" max="9753" width="12.5703125" style="394" customWidth="1"/>
    <col min="9754" max="9754" width="14.28515625" style="394" customWidth="1"/>
    <col min="9755" max="9755" width="11.5703125" style="394" customWidth="1"/>
    <col min="9756" max="9756" width="17.7109375" style="394" customWidth="1"/>
    <col min="9757" max="9760" width="13.7109375" style="394" customWidth="1"/>
    <col min="9761" max="9984" width="14.7109375" style="394"/>
    <col min="9985" max="9985" width="8.42578125" style="394" customWidth="1"/>
    <col min="9986" max="9986" width="12" style="394" customWidth="1"/>
    <col min="9987" max="9987" width="40.5703125" style="394" customWidth="1"/>
    <col min="9988" max="9988" width="11.5703125" style="394" customWidth="1"/>
    <col min="9989" max="9989" width="7.140625" style="394" customWidth="1"/>
    <col min="9990" max="9990" width="6.85546875" style="394" customWidth="1"/>
    <col min="9991" max="9991" width="18.7109375" style="394" customWidth="1"/>
    <col min="9992" max="9992" width="16.28515625" style="394" customWidth="1"/>
    <col min="9993" max="9995" width="14.7109375" style="394" customWidth="1"/>
    <col min="9996" max="9996" width="10.140625" style="394" customWidth="1"/>
    <col min="9997" max="9997" width="10" style="394" customWidth="1"/>
    <col min="9998" max="9998" width="10.5703125" style="394" customWidth="1"/>
    <col min="9999" max="9999" width="9.7109375" style="394" customWidth="1"/>
    <col min="10000" max="10002" width="14.7109375" style="394" customWidth="1"/>
    <col min="10003" max="10003" width="11.28515625" style="394" customWidth="1"/>
    <col min="10004" max="10004" width="42.5703125" style="394" customWidth="1"/>
    <col min="10005" max="10005" width="9.42578125" style="394" customWidth="1"/>
    <col min="10006" max="10006" width="9.85546875" style="394" customWidth="1"/>
    <col min="10007" max="10007" width="9.7109375" style="394" bestFit="1" customWidth="1"/>
    <col min="10008" max="10008" width="10.7109375" style="394" customWidth="1"/>
    <col min="10009" max="10009" width="12.5703125" style="394" customWidth="1"/>
    <col min="10010" max="10010" width="14.28515625" style="394" customWidth="1"/>
    <col min="10011" max="10011" width="11.5703125" style="394" customWidth="1"/>
    <col min="10012" max="10012" width="17.7109375" style="394" customWidth="1"/>
    <col min="10013" max="10016" width="13.7109375" style="394" customWidth="1"/>
    <col min="10017" max="10240" width="14.7109375" style="394"/>
    <col min="10241" max="10241" width="8.42578125" style="394" customWidth="1"/>
    <col min="10242" max="10242" width="12" style="394" customWidth="1"/>
    <col min="10243" max="10243" width="40.5703125" style="394" customWidth="1"/>
    <col min="10244" max="10244" width="11.5703125" style="394" customWidth="1"/>
    <col min="10245" max="10245" width="7.140625" style="394" customWidth="1"/>
    <col min="10246" max="10246" width="6.85546875" style="394" customWidth="1"/>
    <col min="10247" max="10247" width="18.7109375" style="394" customWidth="1"/>
    <col min="10248" max="10248" width="16.28515625" style="394" customWidth="1"/>
    <col min="10249" max="10251" width="14.7109375" style="394" customWidth="1"/>
    <col min="10252" max="10252" width="10.140625" style="394" customWidth="1"/>
    <col min="10253" max="10253" width="10" style="394" customWidth="1"/>
    <col min="10254" max="10254" width="10.5703125" style="394" customWidth="1"/>
    <col min="10255" max="10255" width="9.7109375" style="394" customWidth="1"/>
    <col min="10256" max="10258" width="14.7109375" style="394" customWidth="1"/>
    <col min="10259" max="10259" width="11.28515625" style="394" customWidth="1"/>
    <col min="10260" max="10260" width="42.5703125" style="394" customWidth="1"/>
    <col min="10261" max="10261" width="9.42578125" style="394" customWidth="1"/>
    <col min="10262" max="10262" width="9.85546875" style="394" customWidth="1"/>
    <col min="10263" max="10263" width="9.7109375" style="394" bestFit="1" customWidth="1"/>
    <col min="10264" max="10264" width="10.7109375" style="394" customWidth="1"/>
    <col min="10265" max="10265" width="12.5703125" style="394" customWidth="1"/>
    <col min="10266" max="10266" width="14.28515625" style="394" customWidth="1"/>
    <col min="10267" max="10267" width="11.5703125" style="394" customWidth="1"/>
    <col min="10268" max="10268" width="17.7109375" style="394" customWidth="1"/>
    <col min="10269" max="10272" width="13.7109375" style="394" customWidth="1"/>
    <col min="10273" max="10496" width="14.7109375" style="394"/>
    <col min="10497" max="10497" width="8.42578125" style="394" customWidth="1"/>
    <col min="10498" max="10498" width="12" style="394" customWidth="1"/>
    <col min="10499" max="10499" width="40.5703125" style="394" customWidth="1"/>
    <col min="10500" max="10500" width="11.5703125" style="394" customWidth="1"/>
    <col min="10501" max="10501" width="7.140625" style="394" customWidth="1"/>
    <col min="10502" max="10502" width="6.85546875" style="394" customWidth="1"/>
    <col min="10503" max="10503" width="18.7109375" style="394" customWidth="1"/>
    <col min="10504" max="10504" width="16.28515625" style="394" customWidth="1"/>
    <col min="10505" max="10507" width="14.7109375" style="394" customWidth="1"/>
    <col min="10508" max="10508" width="10.140625" style="394" customWidth="1"/>
    <col min="10509" max="10509" width="10" style="394" customWidth="1"/>
    <col min="10510" max="10510" width="10.5703125" style="394" customWidth="1"/>
    <col min="10511" max="10511" width="9.7109375" style="394" customWidth="1"/>
    <col min="10512" max="10514" width="14.7109375" style="394" customWidth="1"/>
    <col min="10515" max="10515" width="11.28515625" style="394" customWidth="1"/>
    <col min="10516" max="10516" width="42.5703125" style="394" customWidth="1"/>
    <col min="10517" max="10517" width="9.42578125" style="394" customWidth="1"/>
    <col min="10518" max="10518" width="9.85546875" style="394" customWidth="1"/>
    <col min="10519" max="10519" width="9.7109375" style="394" bestFit="1" customWidth="1"/>
    <col min="10520" max="10520" width="10.7109375" style="394" customWidth="1"/>
    <col min="10521" max="10521" width="12.5703125" style="394" customWidth="1"/>
    <col min="10522" max="10522" width="14.28515625" style="394" customWidth="1"/>
    <col min="10523" max="10523" width="11.5703125" style="394" customWidth="1"/>
    <col min="10524" max="10524" width="17.7109375" style="394" customWidth="1"/>
    <col min="10525" max="10528" width="13.7109375" style="394" customWidth="1"/>
    <col min="10529" max="10752" width="14.7109375" style="394"/>
    <col min="10753" max="10753" width="8.42578125" style="394" customWidth="1"/>
    <col min="10754" max="10754" width="12" style="394" customWidth="1"/>
    <col min="10755" max="10755" width="40.5703125" style="394" customWidth="1"/>
    <col min="10756" max="10756" width="11.5703125" style="394" customWidth="1"/>
    <col min="10757" max="10757" width="7.140625" style="394" customWidth="1"/>
    <col min="10758" max="10758" width="6.85546875" style="394" customWidth="1"/>
    <col min="10759" max="10759" width="18.7109375" style="394" customWidth="1"/>
    <col min="10760" max="10760" width="16.28515625" style="394" customWidth="1"/>
    <col min="10761" max="10763" width="14.7109375" style="394" customWidth="1"/>
    <col min="10764" max="10764" width="10.140625" style="394" customWidth="1"/>
    <col min="10765" max="10765" width="10" style="394" customWidth="1"/>
    <col min="10766" max="10766" width="10.5703125" style="394" customWidth="1"/>
    <col min="10767" max="10767" width="9.7109375" style="394" customWidth="1"/>
    <col min="10768" max="10770" width="14.7109375" style="394" customWidth="1"/>
    <col min="10771" max="10771" width="11.28515625" style="394" customWidth="1"/>
    <col min="10772" max="10772" width="42.5703125" style="394" customWidth="1"/>
    <col min="10773" max="10773" width="9.42578125" style="394" customWidth="1"/>
    <col min="10774" max="10774" width="9.85546875" style="394" customWidth="1"/>
    <col min="10775" max="10775" width="9.7109375" style="394" bestFit="1" customWidth="1"/>
    <col min="10776" max="10776" width="10.7109375" style="394" customWidth="1"/>
    <col min="10777" max="10777" width="12.5703125" style="394" customWidth="1"/>
    <col min="10778" max="10778" width="14.28515625" style="394" customWidth="1"/>
    <col min="10779" max="10779" width="11.5703125" style="394" customWidth="1"/>
    <col min="10780" max="10780" width="17.7109375" style="394" customWidth="1"/>
    <col min="10781" max="10784" width="13.7109375" style="394" customWidth="1"/>
    <col min="10785" max="11008" width="14.7109375" style="394"/>
    <col min="11009" max="11009" width="8.42578125" style="394" customWidth="1"/>
    <col min="11010" max="11010" width="12" style="394" customWidth="1"/>
    <col min="11011" max="11011" width="40.5703125" style="394" customWidth="1"/>
    <col min="11012" max="11012" width="11.5703125" style="394" customWidth="1"/>
    <col min="11013" max="11013" width="7.140625" style="394" customWidth="1"/>
    <col min="11014" max="11014" width="6.85546875" style="394" customWidth="1"/>
    <col min="11015" max="11015" width="18.7109375" style="394" customWidth="1"/>
    <col min="11016" max="11016" width="16.28515625" style="394" customWidth="1"/>
    <col min="11017" max="11019" width="14.7109375" style="394" customWidth="1"/>
    <col min="11020" max="11020" width="10.140625" style="394" customWidth="1"/>
    <col min="11021" max="11021" width="10" style="394" customWidth="1"/>
    <col min="11022" max="11022" width="10.5703125" style="394" customWidth="1"/>
    <col min="11023" max="11023" width="9.7109375" style="394" customWidth="1"/>
    <col min="11024" max="11026" width="14.7109375" style="394" customWidth="1"/>
    <col min="11027" max="11027" width="11.28515625" style="394" customWidth="1"/>
    <col min="11028" max="11028" width="42.5703125" style="394" customWidth="1"/>
    <col min="11029" max="11029" width="9.42578125" style="394" customWidth="1"/>
    <col min="11030" max="11030" width="9.85546875" style="394" customWidth="1"/>
    <col min="11031" max="11031" width="9.7109375" style="394" bestFit="1" customWidth="1"/>
    <col min="11032" max="11032" width="10.7109375" style="394" customWidth="1"/>
    <col min="11033" max="11033" width="12.5703125" style="394" customWidth="1"/>
    <col min="11034" max="11034" width="14.28515625" style="394" customWidth="1"/>
    <col min="11035" max="11035" width="11.5703125" style="394" customWidth="1"/>
    <col min="11036" max="11036" width="17.7109375" style="394" customWidth="1"/>
    <col min="11037" max="11040" width="13.7109375" style="394" customWidth="1"/>
    <col min="11041" max="11264" width="14.7109375" style="394"/>
    <col min="11265" max="11265" width="8.42578125" style="394" customWidth="1"/>
    <col min="11266" max="11266" width="12" style="394" customWidth="1"/>
    <col min="11267" max="11267" width="40.5703125" style="394" customWidth="1"/>
    <col min="11268" max="11268" width="11.5703125" style="394" customWidth="1"/>
    <col min="11269" max="11269" width="7.140625" style="394" customWidth="1"/>
    <col min="11270" max="11270" width="6.85546875" style="394" customWidth="1"/>
    <col min="11271" max="11271" width="18.7109375" style="394" customWidth="1"/>
    <col min="11272" max="11272" width="16.28515625" style="394" customWidth="1"/>
    <col min="11273" max="11275" width="14.7109375" style="394" customWidth="1"/>
    <col min="11276" max="11276" width="10.140625" style="394" customWidth="1"/>
    <col min="11277" max="11277" width="10" style="394" customWidth="1"/>
    <col min="11278" max="11278" width="10.5703125" style="394" customWidth="1"/>
    <col min="11279" max="11279" width="9.7109375" style="394" customWidth="1"/>
    <col min="11280" max="11282" width="14.7109375" style="394" customWidth="1"/>
    <col min="11283" max="11283" width="11.28515625" style="394" customWidth="1"/>
    <col min="11284" max="11284" width="42.5703125" style="394" customWidth="1"/>
    <col min="11285" max="11285" width="9.42578125" style="394" customWidth="1"/>
    <col min="11286" max="11286" width="9.85546875" style="394" customWidth="1"/>
    <col min="11287" max="11287" width="9.7109375" style="394" bestFit="1" customWidth="1"/>
    <col min="11288" max="11288" width="10.7109375" style="394" customWidth="1"/>
    <col min="11289" max="11289" width="12.5703125" style="394" customWidth="1"/>
    <col min="11290" max="11290" width="14.28515625" style="394" customWidth="1"/>
    <col min="11291" max="11291" width="11.5703125" style="394" customWidth="1"/>
    <col min="11292" max="11292" width="17.7109375" style="394" customWidth="1"/>
    <col min="11293" max="11296" width="13.7109375" style="394" customWidth="1"/>
    <col min="11297" max="11520" width="14.7109375" style="394"/>
    <col min="11521" max="11521" width="8.42578125" style="394" customWidth="1"/>
    <col min="11522" max="11522" width="12" style="394" customWidth="1"/>
    <col min="11523" max="11523" width="40.5703125" style="394" customWidth="1"/>
    <col min="11524" max="11524" width="11.5703125" style="394" customWidth="1"/>
    <col min="11525" max="11525" width="7.140625" style="394" customWidth="1"/>
    <col min="11526" max="11526" width="6.85546875" style="394" customWidth="1"/>
    <col min="11527" max="11527" width="18.7109375" style="394" customWidth="1"/>
    <col min="11528" max="11528" width="16.28515625" style="394" customWidth="1"/>
    <col min="11529" max="11531" width="14.7109375" style="394" customWidth="1"/>
    <col min="11532" max="11532" width="10.140625" style="394" customWidth="1"/>
    <col min="11533" max="11533" width="10" style="394" customWidth="1"/>
    <col min="11534" max="11534" width="10.5703125" style="394" customWidth="1"/>
    <col min="11535" max="11535" width="9.7109375" style="394" customWidth="1"/>
    <col min="11536" max="11538" width="14.7109375" style="394" customWidth="1"/>
    <col min="11539" max="11539" width="11.28515625" style="394" customWidth="1"/>
    <col min="11540" max="11540" width="42.5703125" style="394" customWidth="1"/>
    <col min="11541" max="11541" width="9.42578125" style="394" customWidth="1"/>
    <col min="11542" max="11542" width="9.85546875" style="394" customWidth="1"/>
    <col min="11543" max="11543" width="9.7109375" style="394" bestFit="1" customWidth="1"/>
    <col min="11544" max="11544" width="10.7109375" style="394" customWidth="1"/>
    <col min="11545" max="11545" width="12.5703125" style="394" customWidth="1"/>
    <col min="11546" max="11546" width="14.28515625" style="394" customWidth="1"/>
    <col min="11547" max="11547" width="11.5703125" style="394" customWidth="1"/>
    <col min="11548" max="11548" width="17.7109375" style="394" customWidth="1"/>
    <col min="11549" max="11552" width="13.7109375" style="394" customWidth="1"/>
    <col min="11553" max="11776" width="14.7109375" style="394"/>
    <col min="11777" max="11777" width="8.42578125" style="394" customWidth="1"/>
    <col min="11778" max="11778" width="12" style="394" customWidth="1"/>
    <col min="11779" max="11779" width="40.5703125" style="394" customWidth="1"/>
    <col min="11780" max="11780" width="11.5703125" style="394" customWidth="1"/>
    <col min="11781" max="11781" width="7.140625" style="394" customWidth="1"/>
    <col min="11782" max="11782" width="6.85546875" style="394" customWidth="1"/>
    <col min="11783" max="11783" width="18.7109375" style="394" customWidth="1"/>
    <col min="11784" max="11784" width="16.28515625" style="394" customWidth="1"/>
    <col min="11785" max="11787" width="14.7109375" style="394" customWidth="1"/>
    <col min="11788" max="11788" width="10.140625" style="394" customWidth="1"/>
    <col min="11789" max="11789" width="10" style="394" customWidth="1"/>
    <col min="11790" max="11790" width="10.5703125" style="394" customWidth="1"/>
    <col min="11791" max="11791" width="9.7109375" style="394" customWidth="1"/>
    <col min="11792" max="11794" width="14.7109375" style="394" customWidth="1"/>
    <col min="11795" max="11795" width="11.28515625" style="394" customWidth="1"/>
    <col min="11796" max="11796" width="42.5703125" style="394" customWidth="1"/>
    <col min="11797" max="11797" width="9.42578125" style="394" customWidth="1"/>
    <col min="11798" max="11798" width="9.85546875" style="394" customWidth="1"/>
    <col min="11799" max="11799" width="9.7109375" style="394" bestFit="1" customWidth="1"/>
    <col min="11800" max="11800" width="10.7109375" style="394" customWidth="1"/>
    <col min="11801" max="11801" width="12.5703125" style="394" customWidth="1"/>
    <col min="11802" max="11802" width="14.28515625" style="394" customWidth="1"/>
    <col min="11803" max="11803" width="11.5703125" style="394" customWidth="1"/>
    <col min="11804" max="11804" width="17.7109375" style="394" customWidth="1"/>
    <col min="11805" max="11808" width="13.7109375" style="394" customWidth="1"/>
    <col min="11809" max="12032" width="14.7109375" style="394"/>
    <col min="12033" max="12033" width="8.42578125" style="394" customWidth="1"/>
    <col min="12034" max="12034" width="12" style="394" customWidth="1"/>
    <col min="12035" max="12035" width="40.5703125" style="394" customWidth="1"/>
    <col min="12036" max="12036" width="11.5703125" style="394" customWidth="1"/>
    <col min="12037" max="12037" width="7.140625" style="394" customWidth="1"/>
    <col min="12038" max="12038" width="6.85546875" style="394" customWidth="1"/>
    <col min="12039" max="12039" width="18.7109375" style="394" customWidth="1"/>
    <col min="12040" max="12040" width="16.28515625" style="394" customWidth="1"/>
    <col min="12041" max="12043" width="14.7109375" style="394" customWidth="1"/>
    <col min="12044" max="12044" width="10.140625" style="394" customWidth="1"/>
    <col min="12045" max="12045" width="10" style="394" customWidth="1"/>
    <col min="12046" max="12046" width="10.5703125" style="394" customWidth="1"/>
    <col min="12047" max="12047" width="9.7109375" style="394" customWidth="1"/>
    <col min="12048" max="12050" width="14.7109375" style="394" customWidth="1"/>
    <col min="12051" max="12051" width="11.28515625" style="394" customWidth="1"/>
    <col min="12052" max="12052" width="42.5703125" style="394" customWidth="1"/>
    <col min="12053" max="12053" width="9.42578125" style="394" customWidth="1"/>
    <col min="12054" max="12054" width="9.85546875" style="394" customWidth="1"/>
    <col min="12055" max="12055" width="9.7109375" style="394" bestFit="1" customWidth="1"/>
    <col min="12056" max="12056" width="10.7109375" style="394" customWidth="1"/>
    <col min="12057" max="12057" width="12.5703125" style="394" customWidth="1"/>
    <col min="12058" max="12058" width="14.28515625" style="394" customWidth="1"/>
    <col min="12059" max="12059" width="11.5703125" style="394" customWidth="1"/>
    <col min="12060" max="12060" width="17.7109375" style="394" customWidth="1"/>
    <col min="12061" max="12064" width="13.7109375" style="394" customWidth="1"/>
    <col min="12065" max="12288" width="14.7109375" style="394"/>
    <col min="12289" max="12289" width="8.42578125" style="394" customWidth="1"/>
    <col min="12290" max="12290" width="12" style="394" customWidth="1"/>
    <col min="12291" max="12291" width="40.5703125" style="394" customWidth="1"/>
    <col min="12292" max="12292" width="11.5703125" style="394" customWidth="1"/>
    <col min="12293" max="12293" width="7.140625" style="394" customWidth="1"/>
    <col min="12294" max="12294" width="6.85546875" style="394" customWidth="1"/>
    <col min="12295" max="12295" width="18.7109375" style="394" customWidth="1"/>
    <col min="12296" max="12296" width="16.28515625" style="394" customWidth="1"/>
    <col min="12297" max="12299" width="14.7109375" style="394" customWidth="1"/>
    <col min="12300" max="12300" width="10.140625" style="394" customWidth="1"/>
    <col min="12301" max="12301" width="10" style="394" customWidth="1"/>
    <col min="12302" max="12302" width="10.5703125" style="394" customWidth="1"/>
    <col min="12303" max="12303" width="9.7109375" style="394" customWidth="1"/>
    <col min="12304" max="12306" width="14.7109375" style="394" customWidth="1"/>
    <col min="12307" max="12307" width="11.28515625" style="394" customWidth="1"/>
    <col min="12308" max="12308" width="42.5703125" style="394" customWidth="1"/>
    <col min="12309" max="12309" width="9.42578125" style="394" customWidth="1"/>
    <col min="12310" max="12310" width="9.85546875" style="394" customWidth="1"/>
    <col min="12311" max="12311" width="9.7109375" style="394" bestFit="1" customWidth="1"/>
    <col min="12312" max="12312" width="10.7109375" style="394" customWidth="1"/>
    <col min="12313" max="12313" width="12.5703125" style="394" customWidth="1"/>
    <col min="12314" max="12314" width="14.28515625" style="394" customWidth="1"/>
    <col min="12315" max="12315" width="11.5703125" style="394" customWidth="1"/>
    <col min="12316" max="12316" width="17.7109375" style="394" customWidth="1"/>
    <col min="12317" max="12320" width="13.7109375" style="394" customWidth="1"/>
    <col min="12321" max="12544" width="14.7109375" style="394"/>
    <col min="12545" max="12545" width="8.42578125" style="394" customWidth="1"/>
    <col min="12546" max="12546" width="12" style="394" customWidth="1"/>
    <col min="12547" max="12547" width="40.5703125" style="394" customWidth="1"/>
    <col min="12548" max="12548" width="11.5703125" style="394" customWidth="1"/>
    <col min="12549" max="12549" width="7.140625" style="394" customWidth="1"/>
    <col min="12550" max="12550" width="6.85546875" style="394" customWidth="1"/>
    <col min="12551" max="12551" width="18.7109375" style="394" customWidth="1"/>
    <col min="12552" max="12552" width="16.28515625" style="394" customWidth="1"/>
    <col min="12553" max="12555" width="14.7109375" style="394" customWidth="1"/>
    <col min="12556" max="12556" width="10.140625" style="394" customWidth="1"/>
    <col min="12557" max="12557" width="10" style="394" customWidth="1"/>
    <col min="12558" max="12558" width="10.5703125" style="394" customWidth="1"/>
    <col min="12559" max="12559" width="9.7109375" style="394" customWidth="1"/>
    <col min="12560" max="12562" width="14.7109375" style="394" customWidth="1"/>
    <col min="12563" max="12563" width="11.28515625" style="394" customWidth="1"/>
    <col min="12564" max="12564" width="42.5703125" style="394" customWidth="1"/>
    <col min="12565" max="12565" width="9.42578125" style="394" customWidth="1"/>
    <col min="12566" max="12566" width="9.85546875" style="394" customWidth="1"/>
    <col min="12567" max="12567" width="9.7109375" style="394" bestFit="1" customWidth="1"/>
    <col min="12568" max="12568" width="10.7109375" style="394" customWidth="1"/>
    <col min="12569" max="12569" width="12.5703125" style="394" customWidth="1"/>
    <col min="12570" max="12570" width="14.28515625" style="394" customWidth="1"/>
    <col min="12571" max="12571" width="11.5703125" style="394" customWidth="1"/>
    <col min="12572" max="12572" width="17.7109375" style="394" customWidth="1"/>
    <col min="12573" max="12576" width="13.7109375" style="394" customWidth="1"/>
    <col min="12577" max="12800" width="14.7109375" style="394"/>
    <col min="12801" max="12801" width="8.42578125" style="394" customWidth="1"/>
    <col min="12802" max="12802" width="12" style="394" customWidth="1"/>
    <col min="12803" max="12803" width="40.5703125" style="394" customWidth="1"/>
    <col min="12804" max="12804" width="11.5703125" style="394" customWidth="1"/>
    <col min="12805" max="12805" width="7.140625" style="394" customWidth="1"/>
    <col min="12806" max="12806" width="6.85546875" style="394" customWidth="1"/>
    <col min="12807" max="12807" width="18.7109375" style="394" customWidth="1"/>
    <col min="12808" max="12808" width="16.28515625" style="394" customWidth="1"/>
    <col min="12809" max="12811" width="14.7109375" style="394" customWidth="1"/>
    <col min="12812" max="12812" width="10.140625" style="394" customWidth="1"/>
    <col min="12813" max="12813" width="10" style="394" customWidth="1"/>
    <col min="12814" max="12814" width="10.5703125" style="394" customWidth="1"/>
    <col min="12815" max="12815" width="9.7109375" style="394" customWidth="1"/>
    <col min="12816" max="12818" width="14.7109375" style="394" customWidth="1"/>
    <col min="12819" max="12819" width="11.28515625" style="394" customWidth="1"/>
    <col min="12820" max="12820" width="42.5703125" style="394" customWidth="1"/>
    <col min="12821" max="12821" width="9.42578125" style="394" customWidth="1"/>
    <col min="12822" max="12822" width="9.85546875" style="394" customWidth="1"/>
    <col min="12823" max="12823" width="9.7109375" style="394" bestFit="1" customWidth="1"/>
    <col min="12824" max="12824" width="10.7109375" style="394" customWidth="1"/>
    <col min="12825" max="12825" width="12.5703125" style="394" customWidth="1"/>
    <col min="12826" max="12826" width="14.28515625" style="394" customWidth="1"/>
    <col min="12827" max="12827" width="11.5703125" style="394" customWidth="1"/>
    <col min="12828" max="12828" width="17.7109375" style="394" customWidth="1"/>
    <col min="12829" max="12832" width="13.7109375" style="394" customWidth="1"/>
    <col min="12833" max="13056" width="14.7109375" style="394"/>
    <col min="13057" max="13057" width="8.42578125" style="394" customWidth="1"/>
    <col min="13058" max="13058" width="12" style="394" customWidth="1"/>
    <col min="13059" max="13059" width="40.5703125" style="394" customWidth="1"/>
    <col min="13060" max="13060" width="11.5703125" style="394" customWidth="1"/>
    <col min="13061" max="13061" width="7.140625" style="394" customWidth="1"/>
    <col min="13062" max="13062" width="6.85546875" style="394" customWidth="1"/>
    <col min="13063" max="13063" width="18.7109375" style="394" customWidth="1"/>
    <col min="13064" max="13064" width="16.28515625" style="394" customWidth="1"/>
    <col min="13065" max="13067" width="14.7109375" style="394" customWidth="1"/>
    <col min="13068" max="13068" width="10.140625" style="394" customWidth="1"/>
    <col min="13069" max="13069" width="10" style="394" customWidth="1"/>
    <col min="13070" max="13070" width="10.5703125" style="394" customWidth="1"/>
    <col min="13071" max="13071" width="9.7109375" style="394" customWidth="1"/>
    <col min="13072" max="13074" width="14.7109375" style="394" customWidth="1"/>
    <col min="13075" max="13075" width="11.28515625" style="394" customWidth="1"/>
    <col min="13076" max="13076" width="42.5703125" style="394" customWidth="1"/>
    <col min="13077" max="13077" width="9.42578125" style="394" customWidth="1"/>
    <col min="13078" max="13078" width="9.85546875" style="394" customWidth="1"/>
    <col min="13079" max="13079" width="9.7109375" style="394" bestFit="1" customWidth="1"/>
    <col min="13080" max="13080" width="10.7109375" style="394" customWidth="1"/>
    <col min="13081" max="13081" width="12.5703125" style="394" customWidth="1"/>
    <col min="13082" max="13082" width="14.28515625" style="394" customWidth="1"/>
    <col min="13083" max="13083" width="11.5703125" style="394" customWidth="1"/>
    <col min="13084" max="13084" width="17.7109375" style="394" customWidth="1"/>
    <col min="13085" max="13088" width="13.7109375" style="394" customWidth="1"/>
    <col min="13089" max="13312" width="14.7109375" style="394"/>
    <col min="13313" max="13313" width="8.42578125" style="394" customWidth="1"/>
    <col min="13314" max="13314" width="12" style="394" customWidth="1"/>
    <col min="13315" max="13315" width="40.5703125" style="394" customWidth="1"/>
    <col min="13316" max="13316" width="11.5703125" style="394" customWidth="1"/>
    <col min="13317" max="13317" width="7.140625" style="394" customWidth="1"/>
    <col min="13318" max="13318" width="6.85546875" style="394" customWidth="1"/>
    <col min="13319" max="13319" width="18.7109375" style="394" customWidth="1"/>
    <col min="13320" max="13320" width="16.28515625" style="394" customWidth="1"/>
    <col min="13321" max="13323" width="14.7109375" style="394" customWidth="1"/>
    <col min="13324" max="13324" width="10.140625" style="394" customWidth="1"/>
    <col min="13325" max="13325" width="10" style="394" customWidth="1"/>
    <col min="13326" max="13326" width="10.5703125" style="394" customWidth="1"/>
    <col min="13327" max="13327" width="9.7109375" style="394" customWidth="1"/>
    <col min="13328" max="13330" width="14.7109375" style="394" customWidth="1"/>
    <col min="13331" max="13331" width="11.28515625" style="394" customWidth="1"/>
    <col min="13332" max="13332" width="42.5703125" style="394" customWidth="1"/>
    <col min="13333" max="13333" width="9.42578125" style="394" customWidth="1"/>
    <col min="13334" max="13334" width="9.85546875" style="394" customWidth="1"/>
    <col min="13335" max="13335" width="9.7109375" style="394" bestFit="1" customWidth="1"/>
    <col min="13336" max="13336" width="10.7109375" style="394" customWidth="1"/>
    <col min="13337" max="13337" width="12.5703125" style="394" customWidth="1"/>
    <col min="13338" max="13338" width="14.28515625" style="394" customWidth="1"/>
    <col min="13339" max="13339" width="11.5703125" style="394" customWidth="1"/>
    <col min="13340" max="13340" width="17.7109375" style="394" customWidth="1"/>
    <col min="13341" max="13344" width="13.7109375" style="394" customWidth="1"/>
    <col min="13345" max="13568" width="14.7109375" style="394"/>
    <col min="13569" max="13569" width="8.42578125" style="394" customWidth="1"/>
    <col min="13570" max="13570" width="12" style="394" customWidth="1"/>
    <col min="13571" max="13571" width="40.5703125" style="394" customWidth="1"/>
    <col min="13572" max="13572" width="11.5703125" style="394" customWidth="1"/>
    <col min="13573" max="13573" width="7.140625" style="394" customWidth="1"/>
    <col min="13574" max="13574" width="6.85546875" style="394" customWidth="1"/>
    <col min="13575" max="13575" width="18.7109375" style="394" customWidth="1"/>
    <col min="13576" max="13576" width="16.28515625" style="394" customWidth="1"/>
    <col min="13577" max="13579" width="14.7109375" style="394" customWidth="1"/>
    <col min="13580" max="13580" width="10.140625" style="394" customWidth="1"/>
    <col min="13581" max="13581" width="10" style="394" customWidth="1"/>
    <col min="13582" max="13582" width="10.5703125" style="394" customWidth="1"/>
    <col min="13583" max="13583" width="9.7109375" style="394" customWidth="1"/>
    <col min="13584" max="13586" width="14.7109375" style="394" customWidth="1"/>
    <col min="13587" max="13587" width="11.28515625" style="394" customWidth="1"/>
    <col min="13588" max="13588" width="42.5703125" style="394" customWidth="1"/>
    <col min="13589" max="13589" width="9.42578125" style="394" customWidth="1"/>
    <col min="13590" max="13590" width="9.85546875" style="394" customWidth="1"/>
    <col min="13591" max="13591" width="9.7109375" style="394" bestFit="1" customWidth="1"/>
    <col min="13592" max="13592" width="10.7109375" style="394" customWidth="1"/>
    <col min="13593" max="13593" width="12.5703125" style="394" customWidth="1"/>
    <col min="13594" max="13594" width="14.28515625" style="394" customWidth="1"/>
    <col min="13595" max="13595" width="11.5703125" style="394" customWidth="1"/>
    <col min="13596" max="13596" width="17.7109375" style="394" customWidth="1"/>
    <col min="13597" max="13600" width="13.7109375" style="394" customWidth="1"/>
    <col min="13601" max="13824" width="14.7109375" style="394"/>
    <col min="13825" max="13825" width="8.42578125" style="394" customWidth="1"/>
    <col min="13826" max="13826" width="12" style="394" customWidth="1"/>
    <col min="13827" max="13827" width="40.5703125" style="394" customWidth="1"/>
    <col min="13828" max="13828" width="11.5703125" style="394" customWidth="1"/>
    <col min="13829" max="13829" width="7.140625" style="394" customWidth="1"/>
    <col min="13830" max="13830" width="6.85546875" style="394" customWidth="1"/>
    <col min="13831" max="13831" width="18.7109375" style="394" customWidth="1"/>
    <col min="13832" max="13832" width="16.28515625" style="394" customWidth="1"/>
    <col min="13833" max="13835" width="14.7109375" style="394" customWidth="1"/>
    <col min="13836" max="13836" width="10.140625" style="394" customWidth="1"/>
    <col min="13837" max="13837" width="10" style="394" customWidth="1"/>
    <col min="13838" max="13838" width="10.5703125" style="394" customWidth="1"/>
    <col min="13839" max="13839" width="9.7109375" style="394" customWidth="1"/>
    <col min="13840" max="13842" width="14.7109375" style="394" customWidth="1"/>
    <col min="13843" max="13843" width="11.28515625" style="394" customWidth="1"/>
    <col min="13844" max="13844" width="42.5703125" style="394" customWidth="1"/>
    <col min="13845" max="13845" width="9.42578125" style="394" customWidth="1"/>
    <col min="13846" max="13846" width="9.85546875" style="394" customWidth="1"/>
    <col min="13847" max="13847" width="9.7109375" style="394" bestFit="1" customWidth="1"/>
    <col min="13848" max="13848" width="10.7109375" style="394" customWidth="1"/>
    <col min="13849" max="13849" width="12.5703125" style="394" customWidth="1"/>
    <col min="13850" max="13850" width="14.28515625" style="394" customWidth="1"/>
    <col min="13851" max="13851" width="11.5703125" style="394" customWidth="1"/>
    <col min="13852" max="13852" width="17.7109375" style="394" customWidth="1"/>
    <col min="13853" max="13856" width="13.7109375" style="394" customWidth="1"/>
    <col min="13857" max="14080" width="14.7109375" style="394"/>
    <col min="14081" max="14081" width="8.42578125" style="394" customWidth="1"/>
    <col min="14082" max="14082" width="12" style="394" customWidth="1"/>
    <col min="14083" max="14083" width="40.5703125" style="394" customWidth="1"/>
    <col min="14084" max="14084" width="11.5703125" style="394" customWidth="1"/>
    <col min="14085" max="14085" width="7.140625" style="394" customWidth="1"/>
    <col min="14086" max="14086" width="6.85546875" style="394" customWidth="1"/>
    <col min="14087" max="14087" width="18.7109375" style="394" customWidth="1"/>
    <col min="14088" max="14088" width="16.28515625" style="394" customWidth="1"/>
    <col min="14089" max="14091" width="14.7109375" style="394" customWidth="1"/>
    <col min="14092" max="14092" width="10.140625" style="394" customWidth="1"/>
    <col min="14093" max="14093" width="10" style="394" customWidth="1"/>
    <col min="14094" max="14094" width="10.5703125" style="394" customWidth="1"/>
    <col min="14095" max="14095" width="9.7109375" style="394" customWidth="1"/>
    <col min="14096" max="14098" width="14.7109375" style="394" customWidth="1"/>
    <col min="14099" max="14099" width="11.28515625" style="394" customWidth="1"/>
    <col min="14100" max="14100" width="42.5703125" style="394" customWidth="1"/>
    <col min="14101" max="14101" width="9.42578125" style="394" customWidth="1"/>
    <col min="14102" max="14102" width="9.85546875" style="394" customWidth="1"/>
    <col min="14103" max="14103" width="9.7109375" style="394" bestFit="1" customWidth="1"/>
    <col min="14104" max="14104" width="10.7109375" style="394" customWidth="1"/>
    <col min="14105" max="14105" width="12.5703125" style="394" customWidth="1"/>
    <col min="14106" max="14106" width="14.28515625" style="394" customWidth="1"/>
    <col min="14107" max="14107" width="11.5703125" style="394" customWidth="1"/>
    <col min="14108" max="14108" width="17.7109375" style="394" customWidth="1"/>
    <col min="14109" max="14112" width="13.7109375" style="394" customWidth="1"/>
    <col min="14113" max="14336" width="14.7109375" style="394"/>
    <col min="14337" max="14337" width="8.42578125" style="394" customWidth="1"/>
    <col min="14338" max="14338" width="12" style="394" customWidth="1"/>
    <col min="14339" max="14339" width="40.5703125" style="394" customWidth="1"/>
    <col min="14340" max="14340" width="11.5703125" style="394" customWidth="1"/>
    <col min="14341" max="14341" width="7.140625" style="394" customWidth="1"/>
    <col min="14342" max="14342" width="6.85546875" style="394" customWidth="1"/>
    <col min="14343" max="14343" width="18.7109375" style="394" customWidth="1"/>
    <col min="14344" max="14344" width="16.28515625" style="394" customWidth="1"/>
    <col min="14345" max="14347" width="14.7109375" style="394" customWidth="1"/>
    <col min="14348" max="14348" width="10.140625" style="394" customWidth="1"/>
    <col min="14349" max="14349" width="10" style="394" customWidth="1"/>
    <col min="14350" max="14350" width="10.5703125" style="394" customWidth="1"/>
    <col min="14351" max="14351" width="9.7109375" style="394" customWidth="1"/>
    <col min="14352" max="14354" width="14.7109375" style="394" customWidth="1"/>
    <col min="14355" max="14355" width="11.28515625" style="394" customWidth="1"/>
    <col min="14356" max="14356" width="42.5703125" style="394" customWidth="1"/>
    <col min="14357" max="14357" width="9.42578125" style="394" customWidth="1"/>
    <col min="14358" max="14358" width="9.85546875" style="394" customWidth="1"/>
    <col min="14359" max="14359" width="9.7109375" style="394" bestFit="1" customWidth="1"/>
    <col min="14360" max="14360" width="10.7109375" style="394" customWidth="1"/>
    <col min="14361" max="14361" width="12.5703125" style="394" customWidth="1"/>
    <col min="14362" max="14362" width="14.28515625" style="394" customWidth="1"/>
    <col min="14363" max="14363" width="11.5703125" style="394" customWidth="1"/>
    <col min="14364" max="14364" width="17.7109375" style="394" customWidth="1"/>
    <col min="14365" max="14368" width="13.7109375" style="394" customWidth="1"/>
    <col min="14369" max="14592" width="14.7109375" style="394"/>
    <col min="14593" max="14593" width="8.42578125" style="394" customWidth="1"/>
    <col min="14594" max="14594" width="12" style="394" customWidth="1"/>
    <col min="14595" max="14595" width="40.5703125" style="394" customWidth="1"/>
    <col min="14596" max="14596" width="11.5703125" style="394" customWidth="1"/>
    <col min="14597" max="14597" width="7.140625" style="394" customWidth="1"/>
    <col min="14598" max="14598" width="6.85546875" style="394" customWidth="1"/>
    <col min="14599" max="14599" width="18.7109375" style="394" customWidth="1"/>
    <col min="14600" max="14600" width="16.28515625" style="394" customWidth="1"/>
    <col min="14601" max="14603" width="14.7109375" style="394" customWidth="1"/>
    <col min="14604" max="14604" width="10.140625" style="394" customWidth="1"/>
    <col min="14605" max="14605" width="10" style="394" customWidth="1"/>
    <col min="14606" max="14606" width="10.5703125" style="394" customWidth="1"/>
    <col min="14607" max="14607" width="9.7109375" style="394" customWidth="1"/>
    <col min="14608" max="14610" width="14.7109375" style="394" customWidth="1"/>
    <col min="14611" max="14611" width="11.28515625" style="394" customWidth="1"/>
    <col min="14612" max="14612" width="42.5703125" style="394" customWidth="1"/>
    <col min="14613" max="14613" width="9.42578125" style="394" customWidth="1"/>
    <col min="14614" max="14614" width="9.85546875" style="394" customWidth="1"/>
    <col min="14615" max="14615" width="9.7109375" style="394" bestFit="1" customWidth="1"/>
    <col min="14616" max="14616" width="10.7109375" style="394" customWidth="1"/>
    <col min="14617" max="14617" width="12.5703125" style="394" customWidth="1"/>
    <col min="14618" max="14618" width="14.28515625" style="394" customWidth="1"/>
    <col min="14619" max="14619" width="11.5703125" style="394" customWidth="1"/>
    <col min="14620" max="14620" width="17.7109375" style="394" customWidth="1"/>
    <col min="14621" max="14624" width="13.7109375" style="394" customWidth="1"/>
    <col min="14625" max="14848" width="14.7109375" style="394"/>
    <col min="14849" max="14849" width="8.42578125" style="394" customWidth="1"/>
    <col min="14850" max="14850" width="12" style="394" customWidth="1"/>
    <col min="14851" max="14851" width="40.5703125" style="394" customWidth="1"/>
    <col min="14852" max="14852" width="11.5703125" style="394" customWidth="1"/>
    <col min="14853" max="14853" width="7.140625" style="394" customWidth="1"/>
    <col min="14854" max="14854" width="6.85546875" style="394" customWidth="1"/>
    <col min="14855" max="14855" width="18.7109375" style="394" customWidth="1"/>
    <col min="14856" max="14856" width="16.28515625" style="394" customWidth="1"/>
    <col min="14857" max="14859" width="14.7109375" style="394" customWidth="1"/>
    <col min="14860" max="14860" width="10.140625" style="394" customWidth="1"/>
    <col min="14861" max="14861" width="10" style="394" customWidth="1"/>
    <col min="14862" max="14862" width="10.5703125" style="394" customWidth="1"/>
    <col min="14863" max="14863" width="9.7109375" style="394" customWidth="1"/>
    <col min="14864" max="14866" width="14.7109375" style="394" customWidth="1"/>
    <col min="14867" max="14867" width="11.28515625" style="394" customWidth="1"/>
    <col min="14868" max="14868" width="42.5703125" style="394" customWidth="1"/>
    <col min="14869" max="14869" width="9.42578125" style="394" customWidth="1"/>
    <col min="14870" max="14870" width="9.85546875" style="394" customWidth="1"/>
    <col min="14871" max="14871" width="9.7109375" style="394" bestFit="1" customWidth="1"/>
    <col min="14872" max="14872" width="10.7109375" style="394" customWidth="1"/>
    <col min="14873" max="14873" width="12.5703125" style="394" customWidth="1"/>
    <col min="14874" max="14874" width="14.28515625" style="394" customWidth="1"/>
    <col min="14875" max="14875" width="11.5703125" style="394" customWidth="1"/>
    <col min="14876" max="14876" width="17.7109375" style="394" customWidth="1"/>
    <col min="14877" max="14880" width="13.7109375" style="394" customWidth="1"/>
    <col min="14881" max="15104" width="14.7109375" style="394"/>
    <col min="15105" max="15105" width="8.42578125" style="394" customWidth="1"/>
    <col min="15106" max="15106" width="12" style="394" customWidth="1"/>
    <col min="15107" max="15107" width="40.5703125" style="394" customWidth="1"/>
    <col min="15108" max="15108" width="11.5703125" style="394" customWidth="1"/>
    <col min="15109" max="15109" width="7.140625" style="394" customWidth="1"/>
    <col min="15110" max="15110" width="6.85546875" style="394" customWidth="1"/>
    <col min="15111" max="15111" width="18.7109375" style="394" customWidth="1"/>
    <col min="15112" max="15112" width="16.28515625" style="394" customWidth="1"/>
    <col min="15113" max="15115" width="14.7109375" style="394" customWidth="1"/>
    <col min="15116" max="15116" width="10.140625" style="394" customWidth="1"/>
    <col min="15117" max="15117" width="10" style="394" customWidth="1"/>
    <col min="15118" max="15118" width="10.5703125" style="394" customWidth="1"/>
    <col min="15119" max="15119" width="9.7109375" style="394" customWidth="1"/>
    <col min="15120" max="15122" width="14.7109375" style="394" customWidth="1"/>
    <col min="15123" max="15123" width="11.28515625" style="394" customWidth="1"/>
    <col min="15124" max="15124" width="42.5703125" style="394" customWidth="1"/>
    <col min="15125" max="15125" width="9.42578125" style="394" customWidth="1"/>
    <col min="15126" max="15126" width="9.85546875" style="394" customWidth="1"/>
    <col min="15127" max="15127" width="9.7109375" style="394" bestFit="1" customWidth="1"/>
    <col min="15128" max="15128" width="10.7109375" style="394" customWidth="1"/>
    <col min="15129" max="15129" width="12.5703125" style="394" customWidth="1"/>
    <col min="15130" max="15130" width="14.28515625" style="394" customWidth="1"/>
    <col min="15131" max="15131" width="11.5703125" style="394" customWidth="1"/>
    <col min="15132" max="15132" width="17.7109375" style="394" customWidth="1"/>
    <col min="15133" max="15136" width="13.7109375" style="394" customWidth="1"/>
    <col min="15137" max="15360" width="14.7109375" style="394"/>
    <col min="15361" max="15361" width="8.42578125" style="394" customWidth="1"/>
    <col min="15362" max="15362" width="12" style="394" customWidth="1"/>
    <col min="15363" max="15363" width="40.5703125" style="394" customWidth="1"/>
    <col min="15364" max="15364" width="11.5703125" style="394" customWidth="1"/>
    <col min="15365" max="15365" width="7.140625" style="394" customWidth="1"/>
    <col min="15366" max="15366" width="6.85546875" style="394" customWidth="1"/>
    <col min="15367" max="15367" width="18.7109375" style="394" customWidth="1"/>
    <col min="15368" max="15368" width="16.28515625" style="394" customWidth="1"/>
    <col min="15369" max="15371" width="14.7109375" style="394" customWidth="1"/>
    <col min="15372" max="15372" width="10.140625" style="394" customWidth="1"/>
    <col min="15373" max="15373" width="10" style="394" customWidth="1"/>
    <col min="15374" max="15374" width="10.5703125" style="394" customWidth="1"/>
    <col min="15375" max="15375" width="9.7109375" style="394" customWidth="1"/>
    <col min="15376" max="15378" width="14.7109375" style="394" customWidth="1"/>
    <col min="15379" max="15379" width="11.28515625" style="394" customWidth="1"/>
    <col min="15380" max="15380" width="42.5703125" style="394" customWidth="1"/>
    <col min="15381" max="15381" width="9.42578125" style="394" customWidth="1"/>
    <col min="15382" max="15382" width="9.85546875" style="394" customWidth="1"/>
    <col min="15383" max="15383" width="9.7109375" style="394" bestFit="1" customWidth="1"/>
    <col min="15384" max="15384" width="10.7109375" style="394" customWidth="1"/>
    <col min="15385" max="15385" width="12.5703125" style="394" customWidth="1"/>
    <col min="15386" max="15386" width="14.28515625" style="394" customWidth="1"/>
    <col min="15387" max="15387" width="11.5703125" style="394" customWidth="1"/>
    <col min="15388" max="15388" width="17.7109375" style="394" customWidth="1"/>
    <col min="15389" max="15392" width="13.7109375" style="394" customWidth="1"/>
    <col min="15393" max="15616" width="14.7109375" style="394"/>
    <col min="15617" max="15617" width="8.42578125" style="394" customWidth="1"/>
    <col min="15618" max="15618" width="12" style="394" customWidth="1"/>
    <col min="15619" max="15619" width="40.5703125" style="394" customWidth="1"/>
    <col min="15620" max="15620" width="11.5703125" style="394" customWidth="1"/>
    <col min="15621" max="15621" width="7.140625" style="394" customWidth="1"/>
    <col min="15622" max="15622" width="6.85546875" style="394" customWidth="1"/>
    <col min="15623" max="15623" width="18.7109375" style="394" customWidth="1"/>
    <col min="15624" max="15624" width="16.28515625" style="394" customWidth="1"/>
    <col min="15625" max="15627" width="14.7109375" style="394" customWidth="1"/>
    <col min="15628" max="15628" width="10.140625" style="394" customWidth="1"/>
    <col min="15629" max="15629" width="10" style="394" customWidth="1"/>
    <col min="15630" max="15630" width="10.5703125" style="394" customWidth="1"/>
    <col min="15631" max="15631" width="9.7109375" style="394" customWidth="1"/>
    <col min="15632" max="15634" width="14.7109375" style="394" customWidth="1"/>
    <col min="15635" max="15635" width="11.28515625" style="394" customWidth="1"/>
    <col min="15636" max="15636" width="42.5703125" style="394" customWidth="1"/>
    <col min="15637" max="15637" width="9.42578125" style="394" customWidth="1"/>
    <col min="15638" max="15638" width="9.85546875" style="394" customWidth="1"/>
    <col min="15639" max="15639" width="9.7109375" style="394" bestFit="1" customWidth="1"/>
    <col min="15640" max="15640" width="10.7109375" style="394" customWidth="1"/>
    <col min="15641" max="15641" width="12.5703125" style="394" customWidth="1"/>
    <col min="15642" max="15642" width="14.28515625" style="394" customWidth="1"/>
    <col min="15643" max="15643" width="11.5703125" style="394" customWidth="1"/>
    <col min="15644" max="15644" width="17.7109375" style="394" customWidth="1"/>
    <col min="15645" max="15648" width="13.7109375" style="394" customWidth="1"/>
    <col min="15649" max="15872" width="14.7109375" style="394"/>
    <col min="15873" max="15873" width="8.42578125" style="394" customWidth="1"/>
    <col min="15874" max="15874" width="12" style="394" customWidth="1"/>
    <col min="15875" max="15875" width="40.5703125" style="394" customWidth="1"/>
    <col min="15876" max="15876" width="11.5703125" style="394" customWidth="1"/>
    <col min="15877" max="15877" width="7.140625" style="394" customWidth="1"/>
    <col min="15878" max="15878" width="6.85546875" style="394" customWidth="1"/>
    <col min="15879" max="15879" width="18.7109375" style="394" customWidth="1"/>
    <col min="15880" max="15880" width="16.28515625" style="394" customWidth="1"/>
    <col min="15881" max="15883" width="14.7109375" style="394" customWidth="1"/>
    <col min="15884" max="15884" width="10.140625" style="394" customWidth="1"/>
    <col min="15885" max="15885" width="10" style="394" customWidth="1"/>
    <col min="15886" max="15886" width="10.5703125" style="394" customWidth="1"/>
    <col min="15887" max="15887" width="9.7109375" style="394" customWidth="1"/>
    <col min="15888" max="15890" width="14.7109375" style="394" customWidth="1"/>
    <col min="15891" max="15891" width="11.28515625" style="394" customWidth="1"/>
    <col min="15892" max="15892" width="42.5703125" style="394" customWidth="1"/>
    <col min="15893" max="15893" width="9.42578125" style="394" customWidth="1"/>
    <col min="15894" max="15894" width="9.85546875" style="394" customWidth="1"/>
    <col min="15895" max="15895" width="9.7109375" style="394" bestFit="1" customWidth="1"/>
    <col min="15896" max="15896" width="10.7109375" style="394" customWidth="1"/>
    <col min="15897" max="15897" width="12.5703125" style="394" customWidth="1"/>
    <col min="15898" max="15898" width="14.28515625" style="394" customWidth="1"/>
    <col min="15899" max="15899" width="11.5703125" style="394" customWidth="1"/>
    <col min="15900" max="15900" width="17.7109375" style="394" customWidth="1"/>
    <col min="15901" max="15904" width="13.7109375" style="394" customWidth="1"/>
    <col min="15905" max="16128" width="14.7109375" style="394"/>
    <col min="16129" max="16129" width="8.42578125" style="394" customWidth="1"/>
    <col min="16130" max="16130" width="12" style="394" customWidth="1"/>
    <col min="16131" max="16131" width="40.5703125" style="394" customWidth="1"/>
    <col min="16132" max="16132" width="11.5703125" style="394" customWidth="1"/>
    <col min="16133" max="16133" width="7.140625" style="394" customWidth="1"/>
    <col min="16134" max="16134" width="6.85546875" style="394" customWidth="1"/>
    <col min="16135" max="16135" width="18.7109375" style="394" customWidth="1"/>
    <col min="16136" max="16136" width="16.28515625" style="394" customWidth="1"/>
    <col min="16137" max="16139" width="14.7109375" style="394" customWidth="1"/>
    <col min="16140" max="16140" width="10.140625" style="394" customWidth="1"/>
    <col min="16141" max="16141" width="10" style="394" customWidth="1"/>
    <col min="16142" max="16142" width="10.5703125" style="394" customWidth="1"/>
    <col min="16143" max="16143" width="9.7109375" style="394" customWidth="1"/>
    <col min="16144" max="16146" width="14.7109375" style="394" customWidth="1"/>
    <col min="16147" max="16147" width="11.28515625" style="394" customWidth="1"/>
    <col min="16148" max="16148" width="42.5703125" style="394" customWidth="1"/>
    <col min="16149" max="16149" width="9.42578125" style="394" customWidth="1"/>
    <col min="16150" max="16150" width="9.85546875" style="394" customWidth="1"/>
    <col min="16151" max="16151" width="9.7109375" style="394" bestFit="1" customWidth="1"/>
    <col min="16152" max="16152" width="10.7109375" style="394" customWidth="1"/>
    <col min="16153" max="16153" width="12.5703125" style="394" customWidth="1"/>
    <col min="16154" max="16154" width="14.28515625" style="394" customWidth="1"/>
    <col min="16155" max="16155" width="11.5703125" style="394" customWidth="1"/>
    <col min="16156" max="16156" width="17.7109375" style="394" customWidth="1"/>
    <col min="16157" max="16160" width="13.7109375" style="394" customWidth="1"/>
    <col min="16161" max="16384" width="14.7109375" style="394"/>
  </cols>
  <sheetData>
    <row r="1" spans="1:30" ht="25.5" customHeight="1">
      <c r="A1" s="498" t="s">
        <v>1594</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393"/>
      <c r="AC1" s="393"/>
      <c r="AD1" s="393"/>
    </row>
    <row r="2" spans="1:30" ht="18" customHeight="1">
      <c r="A2" s="499" t="s">
        <v>1591</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393"/>
      <c r="AC2" s="393"/>
      <c r="AD2" s="393"/>
    </row>
    <row r="3" spans="1:30" ht="16.5" hidden="1" customHeight="1">
      <c r="A3" s="334" t="s">
        <v>528</v>
      </c>
      <c r="B3" s="334"/>
      <c r="C3" s="334"/>
      <c r="D3" s="334"/>
      <c r="E3" s="334"/>
      <c r="F3" s="334"/>
      <c r="G3" s="334"/>
      <c r="H3" s="334"/>
      <c r="I3" s="334"/>
      <c r="J3" s="334"/>
      <c r="K3" s="334"/>
      <c r="L3" s="334"/>
      <c r="M3" s="334"/>
      <c r="N3" s="334"/>
      <c r="O3" s="334"/>
      <c r="P3" s="334"/>
      <c r="Q3" s="395"/>
      <c r="R3" s="395"/>
      <c r="S3" s="395"/>
      <c r="T3" s="396"/>
      <c r="U3" s="395"/>
      <c r="V3" s="397"/>
      <c r="W3" s="395"/>
      <c r="X3" s="395"/>
      <c r="Y3" s="395"/>
      <c r="Z3" s="395"/>
      <c r="AA3" s="395"/>
      <c r="AB3" s="393"/>
      <c r="AC3" s="393"/>
      <c r="AD3" s="393"/>
    </row>
    <row r="4" spans="1:30" ht="24" customHeight="1">
      <c r="A4" s="509"/>
      <c r="B4" s="509"/>
      <c r="C4" s="509"/>
      <c r="D4" s="509"/>
      <c r="E4" s="509"/>
      <c r="F4" s="509"/>
      <c r="G4" s="509"/>
      <c r="H4" s="509"/>
      <c r="I4" s="509"/>
      <c r="J4" s="509"/>
      <c r="K4" s="509"/>
      <c r="L4" s="509"/>
      <c r="M4" s="509"/>
      <c r="N4" s="509"/>
      <c r="O4" s="509"/>
      <c r="P4" s="509"/>
      <c r="Q4" s="509"/>
      <c r="R4" s="509"/>
      <c r="S4" s="509"/>
      <c r="T4" s="509"/>
      <c r="U4" s="510" t="s">
        <v>1592</v>
      </c>
      <c r="V4" s="510"/>
      <c r="W4" s="510"/>
      <c r="X4" s="510"/>
      <c r="Y4" s="510"/>
      <c r="Z4" s="510"/>
      <c r="AA4" s="510"/>
      <c r="AB4" s="393"/>
      <c r="AC4" s="393"/>
      <c r="AD4" s="393"/>
    </row>
    <row r="5" spans="1:30" s="400" customFormat="1" ht="44.25" customHeight="1">
      <c r="A5" s="500" t="s">
        <v>0</v>
      </c>
      <c r="B5" s="501" t="s">
        <v>1</v>
      </c>
      <c r="C5" s="502" t="s">
        <v>2</v>
      </c>
      <c r="D5" s="503" t="s">
        <v>3</v>
      </c>
      <c r="E5" s="504" t="s">
        <v>4</v>
      </c>
      <c r="F5" s="505" t="s">
        <v>5</v>
      </c>
      <c r="G5" s="336" t="s">
        <v>6</v>
      </c>
      <c r="H5" s="336" t="s">
        <v>7</v>
      </c>
      <c r="I5" s="505" t="s">
        <v>8</v>
      </c>
      <c r="J5" s="505"/>
      <c r="K5" s="508" t="s">
        <v>9</v>
      </c>
      <c r="L5" s="506" t="s">
        <v>10</v>
      </c>
      <c r="M5" s="506"/>
      <c r="N5" s="506"/>
      <c r="O5" s="506"/>
      <c r="P5" s="511" t="s">
        <v>11</v>
      </c>
      <c r="Q5" s="512" t="s">
        <v>12</v>
      </c>
      <c r="R5" s="512" t="s">
        <v>13</v>
      </c>
      <c r="S5" s="337" t="s">
        <v>14</v>
      </c>
      <c r="T5" s="513" t="s">
        <v>15</v>
      </c>
      <c r="U5" s="504" t="s">
        <v>16</v>
      </c>
      <c r="V5" s="338" t="s">
        <v>17</v>
      </c>
      <c r="W5" s="339" t="s">
        <v>18</v>
      </c>
      <c r="X5" s="335" t="s">
        <v>19</v>
      </c>
      <c r="Y5" s="339" t="s">
        <v>20</v>
      </c>
      <c r="Z5" s="340" t="s">
        <v>21</v>
      </c>
      <c r="AA5" s="511" t="s">
        <v>22</v>
      </c>
      <c r="AB5" s="398"/>
      <c r="AC5" s="399" t="s">
        <v>1368</v>
      </c>
    </row>
    <row r="6" spans="1:30" s="400" customFormat="1" ht="84.75" customHeight="1">
      <c r="A6" s="500"/>
      <c r="B6" s="501"/>
      <c r="C6" s="502"/>
      <c r="D6" s="503"/>
      <c r="E6" s="504"/>
      <c r="F6" s="505"/>
      <c r="G6" s="502" t="s">
        <v>23</v>
      </c>
      <c r="H6" s="502" t="s">
        <v>23</v>
      </c>
      <c r="I6" s="505" t="s">
        <v>24</v>
      </c>
      <c r="J6" s="507" t="s">
        <v>25</v>
      </c>
      <c r="K6" s="508"/>
      <c r="L6" s="341" t="s">
        <v>26</v>
      </c>
      <c r="M6" s="342" t="s">
        <v>27</v>
      </c>
      <c r="N6" s="337" t="s">
        <v>28</v>
      </c>
      <c r="O6" s="337" t="s">
        <v>29</v>
      </c>
      <c r="P6" s="511"/>
      <c r="Q6" s="512"/>
      <c r="R6" s="512"/>
      <c r="S6" s="337"/>
      <c r="T6" s="514"/>
      <c r="U6" s="504"/>
      <c r="V6" s="338"/>
      <c r="W6" s="339"/>
      <c r="X6" s="335"/>
      <c r="Y6" s="339"/>
      <c r="Z6" s="340"/>
      <c r="AA6" s="511"/>
      <c r="AB6" s="398"/>
      <c r="AC6" s="399"/>
    </row>
    <row r="7" spans="1:30" s="400" customFormat="1" ht="15.75" customHeight="1">
      <c r="A7" s="500"/>
      <c r="B7" s="501"/>
      <c r="C7" s="502"/>
      <c r="D7" s="503"/>
      <c r="E7" s="504"/>
      <c r="F7" s="505"/>
      <c r="G7" s="502"/>
      <c r="H7" s="502"/>
      <c r="I7" s="505"/>
      <c r="J7" s="507"/>
      <c r="K7" s="508"/>
      <c r="L7" s="343" t="s">
        <v>30</v>
      </c>
      <c r="M7" s="343" t="s">
        <v>31</v>
      </c>
      <c r="N7" s="336" t="s">
        <v>32</v>
      </c>
      <c r="O7" s="336" t="s">
        <v>33</v>
      </c>
      <c r="P7" s="511"/>
      <c r="Q7" s="512"/>
      <c r="R7" s="512"/>
      <c r="S7" s="337"/>
      <c r="T7" s="514"/>
      <c r="U7" s="504"/>
      <c r="V7" s="344" t="s">
        <v>34</v>
      </c>
      <c r="W7" s="335" t="s">
        <v>35</v>
      </c>
      <c r="X7" s="335" t="s">
        <v>36</v>
      </c>
      <c r="Y7" s="335" t="s">
        <v>37</v>
      </c>
      <c r="Z7" s="345"/>
      <c r="AA7" s="511"/>
      <c r="AB7" s="398"/>
    </row>
    <row r="8" spans="1:30" s="400" customFormat="1" ht="14.25" customHeight="1">
      <c r="A8" s="500"/>
      <c r="B8" s="501"/>
      <c r="C8" s="502"/>
      <c r="D8" s="503"/>
      <c r="E8" s="504"/>
      <c r="F8" s="505"/>
      <c r="G8" s="502"/>
      <c r="H8" s="502"/>
      <c r="I8" s="505"/>
      <c r="J8" s="507"/>
      <c r="K8" s="508"/>
      <c r="L8" s="343" t="s">
        <v>38</v>
      </c>
      <c r="M8" s="343" t="s">
        <v>38</v>
      </c>
      <c r="N8" s="343" t="s">
        <v>38</v>
      </c>
      <c r="O8" s="343" t="s">
        <v>38</v>
      </c>
      <c r="P8" s="511"/>
      <c r="Q8" s="512"/>
      <c r="R8" s="512"/>
      <c r="S8" s="337" t="s">
        <v>39</v>
      </c>
      <c r="T8" s="515"/>
      <c r="U8" s="504"/>
      <c r="V8" s="335" t="s">
        <v>40</v>
      </c>
      <c r="W8" s="335" t="s">
        <v>41</v>
      </c>
      <c r="X8" s="335" t="s">
        <v>42</v>
      </c>
      <c r="Y8" s="335" t="s">
        <v>43</v>
      </c>
      <c r="Z8" s="335" t="s">
        <v>44</v>
      </c>
      <c r="AA8" s="511"/>
      <c r="AB8" s="398"/>
    </row>
    <row r="9" spans="1:30" s="402" customFormat="1" ht="15" customHeight="1">
      <c r="A9" s="346">
        <v>1</v>
      </c>
      <c r="B9" s="346">
        <v>2</v>
      </c>
      <c r="C9" s="346">
        <v>3</v>
      </c>
      <c r="D9" s="346">
        <v>4</v>
      </c>
      <c r="E9" s="346">
        <v>5</v>
      </c>
      <c r="F9" s="346">
        <v>6</v>
      </c>
      <c r="G9" s="346">
        <v>7</v>
      </c>
      <c r="H9" s="346">
        <v>8</v>
      </c>
      <c r="I9" s="346">
        <v>9</v>
      </c>
      <c r="J9" s="346">
        <v>10</v>
      </c>
      <c r="K9" s="346">
        <v>11</v>
      </c>
      <c r="L9" s="346">
        <v>12</v>
      </c>
      <c r="M9" s="346">
        <v>13</v>
      </c>
      <c r="N9" s="346">
        <v>14</v>
      </c>
      <c r="O9" s="346">
        <v>15</v>
      </c>
      <c r="P9" s="346">
        <v>16</v>
      </c>
      <c r="Q9" s="346">
        <v>17</v>
      </c>
      <c r="R9" s="346">
        <v>18</v>
      </c>
      <c r="S9" s="346"/>
      <c r="T9" s="347">
        <v>19</v>
      </c>
      <c r="U9" s="346">
        <v>20</v>
      </c>
      <c r="V9" s="346"/>
      <c r="W9" s="346"/>
      <c r="X9" s="346"/>
      <c r="Y9" s="346"/>
      <c r="Z9" s="346"/>
      <c r="AA9" s="348">
        <v>21</v>
      </c>
      <c r="AB9" s="111"/>
      <c r="AC9" s="401"/>
    </row>
    <row r="10" spans="1:30" s="402" customFormat="1" ht="21.75" customHeight="1">
      <c r="A10" s="392"/>
      <c r="B10" s="389"/>
      <c r="C10" s="383" t="s">
        <v>46</v>
      </c>
      <c r="D10" s="392"/>
      <c r="E10" s="392"/>
      <c r="F10" s="392"/>
      <c r="G10" s="392"/>
      <c r="H10" s="392"/>
      <c r="I10" s="392"/>
      <c r="J10" s="392"/>
      <c r="K10" s="392"/>
      <c r="L10" s="371"/>
      <c r="M10" s="371"/>
      <c r="N10" s="371"/>
      <c r="O10" s="371"/>
      <c r="P10" s="392"/>
      <c r="Q10" s="392"/>
      <c r="R10" s="392"/>
      <c r="S10" s="392"/>
      <c r="T10" s="447"/>
      <c r="U10" s="392"/>
      <c r="V10" s="392"/>
      <c r="W10" s="392"/>
      <c r="X10" s="392"/>
      <c r="Y10" s="392"/>
      <c r="Z10" s="392"/>
      <c r="AA10" s="392"/>
      <c r="AB10" s="403"/>
      <c r="AC10" s="404"/>
      <c r="AD10" s="404"/>
    </row>
    <row r="11" spans="1:30" ht="36.75" customHeight="1">
      <c r="A11" s="516">
        <v>1</v>
      </c>
      <c r="B11" s="516" t="s">
        <v>1101</v>
      </c>
      <c r="C11" s="351" t="s">
        <v>1102</v>
      </c>
      <c r="D11" s="516">
        <v>51</v>
      </c>
      <c r="E11" s="516" t="s">
        <v>526</v>
      </c>
      <c r="F11" s="376" t="s">
        <v>47</v>
      </c>
      <c r="G11" s="349"/>
      <c r="H11" s="350"/>
      <c r="I11" s="379"/>
      <c r="J11" s="379"/>
      <c r="K11" s="379"/>
      <c r="L11" s="371">
        <f t="shared" ref="L11" si="0">IF(RIGHT(S11)="T",(+H11-G11),0)</f>
        <v>0</v>
      </c>
      <c r="M11" s="371">
        <f t="shared" ref="M11" si="1">IF(RIGHT(S11)="U",(+H11-G11),0)</f>
        <v>0</v>
      </c>
      <c r="N11" s="371">
        <f>IF(RIGHT(S11)="C",(+H11-G11),0)</f>
        <v>0</v>
      </c>
      <c r="O11" s="371">
        <f>IF(RIGHT(S11)="D",(+H11-G11),0)</f>
        <v>0</v>
      </c>
      <c r="P11" s="372"/>
      <c r="Q11" s="372"/>
      <c r="R11" s="372"/>
      <c r="S11" s="351"/>
      <c r="T11" s="405"/>
      <c r="U11" s="496" t="s">
        <v>1593</v>
      </c>
      <c r="V11" s="445"/>
      <c r="W11" s="352"/>
      <c r="X11" s="448"/>
      <c r="Y11" s="380"/>
      <c r="Z11" s="445"/>
      <c r="AA11" s="496">
        <f>(Z12/Y12)*100</f>
        <v>100</v>
      </c>
      <c r="AB11" s="406">
        <f>31*24</f>
        <v>744</v>
      </c>
      <c r="AC11" s="407"/>
      <c r="AD11" s="393"/>
    </row>
    <row r="12" spans="1:30" s="410" customFormat="1" ht="30" customHeight="1">
      <c r="A12" s="516"/>
      <c r="B12" s="516"/>
      <c r="C12" s="377" t="s">
        <v>51</v>
      </c>
      <c r="D12" s="516"/>
      <c r="E12" s="516"/>
      <c r="F12" s="376" t="s">
        <v>47</v>
      </c>
      <c r="G12" s="391"/>
      <c r="H12" s="391"/>
      <c r="I12" s="376" t="s">
        <v>47</v>
      </c>
      <c r="J12" s="376" t="s">
        <v>47</v>
      </c>
      <c r="K12" s="376" t="s">
        <v>47</v>
      </c>
      <c r="L12" s="371">
        <f>SUM(L11:L11)</f>
        <v>0</v>
      </c>
      <c r="M12" s="371">
        <f>SUM(M11:M11)</f>
        <v>0</v>
      </c>
      <c r="N12" s="371">
        <f>SUM(N11:N11)</f>
        <v>0</v>
      </c>
      <c r="O12" s="371">
        <f>SUM(O11:O11)</f>
        <v>0</v>
      </c>
      <c r="P12" s="371"/>
      <c r="Q12" s="371"/>
      <c r="R12" s="371"/>
      <c r="S12" s="377"/>
      <c r="T12" s="449"/>
      <c r="U12" s="496"/>
      <c r="V12" s="445">
        <f>$AB$11-((N12*24))</f>
        <v>744</v>
      </c>
      <c r="W12" s="379">
        <v>1327</v>
      </c>
      <c r="X12" s="380">
        <v>51</v>
      </c>
      <c r="Y12" s="380">
        <f>W12*X12</f>
        <v>67677</v>
      </c>
      <c r="Z12" s="445">
        <f>(Y12*(V12-R12*24))/V12</f>
        <v>67677</v>
      </c>
      <c r="AA12" s="496"/>
      <c r="AB12" s="408"/>
      <c r="AC12" s="409">
        <v>4</v>
      </c>
    </row>
    <row r="13" spans="1:30" s="410" customFormat="1" ht="30" customHeight="1">
      <c r="A13" s="516">
        <v>2</v>
      </c>
      <c r="B13" s="516" t="s">
        <v>1107</v>
      </c>
      <c r="C13" s="351" t="s">
        <v>1106</v>
      </c>
      <c r="D13" s="516">
        <v>122.5</v>
      </c>
      <c r="E13" s="516"/>
      <c r="F13" s="376"/>
      <c r="G13" s="391"/>
      <c r="H13" s="391"/>
      <c r="I13" s="376"/>
      <c r="J13" s="376"/>
      <c r="K13" s="376"/>
      <c r="L13" s="371">
        <f t="shared" ref="L13" si="2">IF(RIGHT(S13)="T",(+H13-G13),0)</f>
        <v>0</v>
      </c>
      <c r="M13" s="371">
        <f>IF(RIGHT(S13)="U",(+H13-G13),0)</f>
        <v>0</v>
      </c>
      <c r="N13" s="371">
        <f>IF(RIGHT(S13)="C",(+H13-G13),0)</f>
        <v>0</v>
      </c>
      <c r="O13" s="371">
        <f>IF(RIGHT(S13)="D",(+H13-G13),0)</f>
        <v>0</v>
      </c>
      <c r="P13" s="371"/>
      <c r="Q13" s="371"/>
      <c r="R13" s="371"/>
      <c r="S13" s="377"/>
      <c r="T13" s="449"/>
      <c r="U13" s="496" t="s">
        <v>1593</v>
      </c>
      <c r="V13" s="445"/>
      <c r="W13" s="379"/>
      <c r="X13" s="380"/>
      <c r="Y13" s="380"/>
      <c r="Z13" s="445"/>
      <c r="AA13" s="496">
        <f>(Z14/Y14)*100</f>
        <v>100</v>
      </c>
      <c r="AB13" s="408"/>
      <c r="AC13" s="409"/>
    </row>
    <row r="14" spans="1:30" s="410" customFormat="1" ht="30" customHeight="1">
      <c r="A14" s="516"/>
      <c r="B14" s="516"/>
      <c r="C14" s="377" t="s">
        <v>51</v>
      </c>
      <c r="D14" s="516"/>
      <c r="E14" s="516"/>
      <c r="F14" s="376"/>
      <c r="G14" s="391"/>
      <c r="H14" s="391"/>
      <c r="I14" s="376"/>
      <c r="J14" s="376"/>
      <c r="K14" s="376"/>
      <c r="L14" s="371">
        <f>SUM(L13:L13)</f>
        <v>0</v>
      </c>
      <c r="M14" s="371">
        <f>SUM(M13:M13)</f>
        <v>0</v>
      </c>
      <c r="N14" s="371">
        <f>SUM(N13:N13)</f>
        <v>0</v>
      </c>
      <c r="O14" s="371">
        <f>SUM(O13:O13)</f>
        <v>0</v>
      </c>
      <c r="P14" s="371"/>
      <c r="Q14" s="371"/>
      <c r="R14" s="371"/>
      <c r="S14" s="377"/>
      <c r="T14" s="449"/>
      <c r="U14" s="496"/>
      <c r="V14" s="445">
        <f>$AB$11-((N14*24))</f>
        <v>744</v>
      </c>
      <c r="W14" s="352">
        <v>1327</v>
      </c>
      <c r="X14" s="450">
        <v>122.5</v>
      </c>
      <c r="Y14" s="380">
        <f>W14*X14</f>
        <v>162557.5</v>
      </c>
      <c r="Z14" s="445">
        <f>(Y14*(V14-R14*24))/V14</f>
        <v>162557.5</v>
      </c>
      <c r="AA14" s="496"/>
      <c r="AB14" s="408"/>
      <c r="AC14" s="409">
        <v>4</v>
      </c>
    </row>
    <row r="15" spans="1:30" s="408" customFormat="1" ht="30" customHeight="1">
      <c r="A15" s="516">
        <v>3</v>
      </c>
      <c r="B15" s="516" t="s">
        <v>48</v>
      </c>
      <c r="C15" s="518" t="s">
        <v>49</v>
      </c>
      <c r="D15" s="516">
        <v>334.52</v>
      </c>
      <c r="E15" s="516" t="s">
        <v>526</v>
      </c>
      <c r="F15" s="376" t="s">
        <v>47</v>
      </c>
      <c r="G15" s="353">
        <v>43648.279861111114</v>
      </c>
      <c r="H15" s="353">
        <v>43648.650694444441</v>
      </c>
      <c r="I15" s="376"/>
      <c r="J15" s="376"/>
      <c r="K15" s="376"/>
      <c r="L15" s="371">
        <f>IF(RIGHT(S15)="T",(+H15-G15),0)</f>
        <v>0</v>
      </c>
      <c r="M15" s="371">
        <f>IF(RIGHT(S15)="U",(+H15-G15),0)</f>
        <v>0</v>
      </c>
      <c r="N15" s="371">
        <f>IF(RIGHT(S15)="C",(+H15-G15),0)</f>
        <v>0</v>
      </c>
      <c r="O15" s="371">
        <f>IF(RIGHT(S15)="D",(+H15-G15),0)</f>
        <v>0.3708333333270275</v>
      </c>
      <c r="P15" s="376"/>
      <c r="Q15" s="376"/>
      <c r="R15" s="376"/>
      <c r="S15" s="351" t="s">
        <v>50</v>
      </c>
      <c r="T15" s="405" t="s">
        <v>1378</v>
      </c>
      <c r="U15" s="496" t="s">
        <v>1593</v>
      </c>
      <c r="V15" s="351"/>
      <c r="W15" s="377"/>
      <c r="X15" s="377"/>
      <c r="Y15" s="377"/>
      <c r="Z15" s="377"/>
      <c r="AA15" s="496">
        <f>(Z22/Y22)*100</f>
        <v>100</v>
      </c>
      <c r="AC15" s="411"/>
    </row>
    <row r="16" spans="1:30" s="408" customFormat="1" ht="22.5">
      <c r="A16" s="516"/>
      <c r="B16" s="516"/>
      <c r="C16" s="519"/>
      <c r="D16" s="516"/>
      <c r="E16" s="516"/>
      <c r="F16" s="376"/>
      <c r="G16" s="353">
        <v>43653.268055555556</v>
      </c>
      <c r="H16" s="353">
        <v>43653.867361111108</v>
      </c>
      <c r="I16" s="376"/>
      <c r="J16" s="376"/>
      <c r="K16" s="376"/>
      <c r="L16" s="371">
        <f>IF(RIGHT(S16)="T",(+H16-G16),0)</f>
        <v>0</v>
      </c>
      <c r="M16" s="371">
        <f>IF(RIGHT(S16)="U",(+H16-G16),0)</f>
        <v>0</v>
      </c>
      <c r="N16" s="371">
        <f t="shared" ref="N16:N21" si="3">IF(RIGHT(S16)="C",(+H16-G16),0)</f>
        <v>0</v>
      </c>
      <c r="O16" s="371">
        <f t="shared" ref="O16:O21" si="4">IF(RIGHT(S16)="D",(+H16-G16),0)</f>
        <v>0.59930555555183673</v>
      </c>
      <c r="P16" s="376"/>
      <c r="Q16" s="376"/>
      <c r="R16" s="376"/>
      <c r="S16" s="351" t="s">
        <v>50</v>
      </c>
      <c r="T16" s="405" t="s">
        <v>1404</v>
      </c>
      <c r="U16" s="496"/>
      <c r="V16" s="351"/>
      <c r="W16" s="377"/>
      <c r="X16" s="377"/>
      <c r="Y16" s="377"/>
      <c r="Z16" s="377"/>
      <c r="AA16" s="496"/>
      <c r="AC16" s="411"/>
    </row>
    <row r="17" spans="1:30" s="408" customFormat="1" ht="30" customHeight="1">
      <c r="A17" s="516"/>
      <c r="B17" s="516"/>
      <c r="C17" s="519"/>
      <c r="D17" s="516"/>
      <c r="E17" s="516"/>
      <c r="F17" s="376"/>
      <c r="G17" s="353">
        <v>43655.087500000001</v>
      </c>
      <c r="H17" s="353">
        <v>43656.268055555556</v>
      </c>
      <c r="I17" s="376"/>
      <c r="J17" s="376"/>
      <c r="K17" s="376"/>
      <c r="L17" s="371">
        <f>IF(RIGHT(S17)="T",(+H17-G17),0)</f>
        <v>0</v>
      </c>
      <c r="M17" s="371">
        <f>IF(RIGHT(S17)="U",(+H17-G17),0)</f>
        <v>0</v>
      </c>
      <c r="N17" s="371">
        <f t="shared" si="3"/>
        <v>0</v>
      </c>
      <c r="O17" s="371">
        <f t="shared" si="4"/>
        <v>1.1805555555547471</v>
      </c>
      <c r="P17" s="376"/>
      <c r="Q17" s="376"/>
      <c r="R17" s="376"/>
      <c r="S17" s="351" t="s">
        <v>50</v>
      </c>
      <c r="T17" s="405" t="s">
        <v>1405</v>
      </c>
      <c r="U17" s="496"/>
      <c r="V17" s="351"/>
      <c r="W17" s="377"/>
      <c r="X17" s="377"/>
      <c r="Y17" s="377"/>
      <c r="Z17" s="377"/>
      <c r="AA17" s="496"/>
      <c r="AC17" s="411"/>
    </row>
    <row r="18" spans="1:30" s="408" customFormat="1" ht="22.5">
      <c r="A18" s="516"/>
      <c r="B18" s="516"/>
      <c r="C18" s="519"/>
      <c r="D18" s="516"/>
      <c r="E18" s="516"/>
      <c r="F18" s="376"/>
      <c r="G18" s="353">
        <v>43656.338194444441</v>
      </c>
      <c r="H18" s="353">
        <v>43656.412499999999</v>
      </c>
      <c r="I18" s="376"/>
      <c r="J18" s="376"/>
      <c r="K18" s="376"/>
      <c r="L18" s="371">
        <f>IF(RIGHT(S18)="T",(+H18-G18),0)</f>
        <v>0</v>
      </c>
      <c r="M18" s="371">
        <f t="shared" ref="M18:M21" si="5">IF(RIGHT(S18)="U",(+H18-G18),0)</f>
        <v>0</v>
      </c>
      <c r="N18" s="371">
        <f t="shared" si="3"/>
        <v>0</v>
      </c>
      <c r="O18" s="371">
        <f t="shared" si="4"/>
        <v>7.4305555557657499E-2</v>
      </c>
      <c r="P18" s="376"/>
      <c r="Q18" s="376"/>
      <c r="R18" s="376"/>
      <c r="S18" s="351" t="s">
        <v>50</v>
      </c>
      <c r="T18" s="405" t="s">
        <v>1406</v>
      </c>
      <c r="U18" s="496"/>
      <c r="V18" s="351"/>
      <c r="W18" s="377"/>
      <c r="X18" s="377"/>
      <c r="Y18" s="377"/>
      <c r="Z18" s="377"/>
      <c r="AA18" s="496"/>
      <c r="AC18" s="411"/>
    </row>
    <row r="19" spans="1:30" s="408" customFormat="1" ht="22.5">
      <c r="A19" s="516"/>
      <c r="B19" s="516"/>
      <c r="C19" s="519"/>
      <c r="D19" s="516"/>
      <c r="E19" s="516"/>
      <c r="F19" s="376"/>
      <c r="G19" s="353">
        <v>43659.336111111108</v>
      </c>
      <c r="H19" s="353">
        <v>43659.95416666667</v>
      </c>
      <c r="I19" s="376"/>
      <c r="J19" s="376"/>
      <c r="K19" s="376"/>
      <c r="L19" s="371">
        <f>IF(RIGHT(S19)="T",(+H19-G19),0)</f>
        <v>0</v>
      </c>
      <c r="M19" s="371">
        <f t="shared" si="5"/>
        <v>0</v>
      </c>
      <c r="N19" s="371">
        <f t="shared" si="3"/>
        <v>0</v>
      </c>
      <c r="O19" s="371">
        <f t="shared" si="4"/>
        <v>0.61805555556202307</v>
      </c>
      <c r="P19" s="376"/>
      <c r="Q19" s="376"/>
      <c r="R19" s="376"/>
      <c r="S19" s="351" t="s">
        <v>50</v>
      </c>
      <c r="T19" s="405" t="s">
        <v>1407</v>
      </c>
      <c r="U19" s="496"/>
      <c r="V19" s="351"/>
      <c r="W19" s="377"/>
      <c r="X19" s="377"/>
      <c r="Y19" s="377"/>
      <c r="Z19" s="377"/>
      <c r="AA19" s="496"/>
      <c r="AC19" s="411"/>
    </row>
    <row r="20" spans="1:30" s="408" customFormat="1" ht="30" customHeight="1">
      <c r="A20" s="516"/>
      <c r="B20" s="516"/>
      <c r="C20" s="519"/>
      <c r="D20" s="516"/>
      <c r="E20" s="516"/>
      <c r="F20" s="376"/>
      <c r="G20" s="353">
        <v>43661.299305555556</v>
      </c>
      <c r="H20" s="353">
        <v>43665.447916666664</v>
      </c>
      <c r="I20" s="376"/>
      <c r="J20" s="376"/>
      <c r="K20" s="376"/>
      <c r="L20" s="371">
        <f t="shared" ref="L20:L21" si="6">IF(RIGHT(S20)="T",(+H20-G20),0)</f>
        <v>0</v>
      </c>
      <c r="M20" s="371">
        <f t="shared" si="5"/>
        <v>0</v>
      </c>
      <c r="N20" s="371">
        <f t="shared" si="3"/>
        <v>0</v>
      </c>
      <c r="O20" s="371">
        <f t="shared" si="4"/>
        <v>4.148611111108039</v>
      </c>
      <c r="P20" s="376"/>
      <c r="Q20" s="376"/>
      <c r="R20" s="376"/>
      <c r="S20" s="351" t="s">
        <v>50</v>
      </c>
      <c r="T20" s="405" t="s">
        <v>1373</v>
      </c>
      <c r="U20" s="496"/>
      <c r="V20" s="377"/>
      <c r="W20" s="377"/>
      <c r="X20" s="377"/>
      <c r="Y20" s="377"/>
      <c r="Z20" s="377"/>
      <c r="AA20" s="496"/>
      <c r="AC20" s="411"/>
    </row>
    <row r="21" spans="1:30" s="408" customFormat="1" ht="30" customHeight="1">
      <c r="A21" s="516"/>
      <c r="B21" s="516"/>
      <c r="C21" s="520"/>
      <c r="D21" s="516"/>
      <c r="E21" s="516"/>
      <c r="F21" s="376"/>
      <c r="G21" s="353">
        <v>43669.283333333333</v>
      </c>
      <c r="H21" s="353">
        <v>43669.439583333333</v>
      </c>
      <c r="I21" s="376"/>
      <c r="J21" s="376"/>
      <c r="K21" s="376"/>
      <c r="L21" s="371">
        <f t="shared" si="6"/>
        <v>0</v>
      </c>
      <c r="M21" s="371">
        <f t="shared" si="5"/>
        <v>0</v>
      </c>
      <c r="N21" s="371">
        <f t="shared" si="3"/>
        <v>0</v>
      </c>
      <c r="O21" s="371">
        <f t="shared" si="4"/>
        <v>0.15625</v>
      </c>
      <c r="P21" s="376"/>
      <c r="Q21" s="376"/>
      <c r="R21" s="376"/>
      <c r="S21" s="351" t="s">
        <v>50</v>
      </c>
      <c r="T21" s="405" t="s">
        <v>1379</v>
      </c>
      <c r="U21" s="496"/>
      <c r="V21" s="377"/>
      <c r="W21" s="377"/>
      <c r="X21" s="377"/>
      <c r="Y21" s="377"/>
      <c r="Z21" s="377"/>
      <c r="AA21" s="496"/>
      <c r="AC21" s="411"/>
    </row>
    <row r="22" spans="1:30" s="410" customFormat="1" ht="30" customHeight="1">
      <c r="A22" s="516"/>
      <c r="B22" s="516"/>
      <c r="C22" s="377" t="s">
        <v>51</v>
      </c>
      <c r="D22" s="516"/>
      <c r="E22" s="516"/>
      <c r="F22" s="376" t="s">
        <v>47</v>
      </c>
      <c r="G22" s="435"/>
      <c r="H22" s="435"/>
      <c r="I22" s="376" t="s">
        <v>47</v>
      </c>
      <c r="J22" s="376" t="s">
        <v>47</v>
      </c>
      <c r="K22" s="376" t="s">
        <v>47</v>
      </c>
      <c r="L22" s="371">
        <f>SUM(L15:L21)</f>
        <v>0</v>
      </c>
      <c r="M22" s="371">
        <f>SUM(M15:M21)</f>
        <v>0</v>
      </c>
      <c r="N22" s="371">
        <f>SUM(N15:N21)</f>
        <v>0</v>
      </c>
      <c r="O22" s="371">
        <f>SUM(O15:O21)</f>
        <v>7.147916666661331</v>
      </c>
      <c r="P22" s="371"/>
      <c r="Q22" s="371"/>
      <c r="R22" s="371"/>
      <c r="S22" s="377"/>
      <c r="T22" s="449"/>
      <c r="U22" s="496"/>
      <c r="V22" s="445">
        <f>$AB$11-((N22*24))</f>
        <v>744</v>
      </c>
      <c r="W22" s="379">
        <v>1216</v>
      </c>
      <c r="X22" s="451">
        <v>334.52</v>
      </c>
      <c r="Y22" s="380">
        <f>W22*X22</f>
        <v>406776.31999999995</v>
      </c>
      <c r="Z22" s="445">
        <f>(Y22*(V22-L22*24))/V22</f>
        <v>406776.31999999995</v>
      </c>
      <c r="AA22" s="496"/>
      <c r="AB22" s="408"/>
      <c r="AC22" s="409">
        <v>4</v>
      </c>
    </row>
    <row r="23" spans="1:30" s="408" customFormat="1" ht="34.5" customHeight="1">
      <c r="A23" s="516">
        <v>4</v>
      </c>
      <c r="B23" s="516" t="s">
        <v>52</v>
      </c>
      <c r="C23" s="518" t="s">
        <v>53</v>
      </c>
      <c r="D23" s="516">
        <v>334.8</v>
      </c>
      <c r="E23" s="516" t="s">
        <v>526</v>
      </c>
      <c r="F23" s="376" t="s">
        <v>47</v>
      </c>
      <c r="G23" s="353">
        <v>43647</v>
      </c>
      <c r="H23" s="353">
        <v>43647.6</v>
      </c>
      <c r="I23" s="376"/>
      <c r="J23" s="376"/>
      <c r="K23" s="379"/>
      <c r="L23" s="371">
        <f>IF(RIGHT(S23)="T",(+H23-G23),0)</f>
        <v>0</v>
      </c>
      <c r="M23" s="371">
        <f>IF(RIGHT(S23)="U",(+H23-G23),0)</f>
        <v>0</v>
      </c>
      <c r="N23" s="371">
        <f>IF(RIGHT(S23)="C",(+H23-G23),0)</f>
        <v>0</v>
      </c>
      <c r="O23" s="371">
        <f>IF(RIGHT(S23)="D",(+H23-G23),0)</f>
        <v>0.59999999999854481</v>
      </c>
      <c r="P23" s="376"/>
      <c r="Q23" s="376"/>
      <c r="R23" s="376"/>
      <c r="S23" s="351" t="s">
        <v>50</v>
      </c>
      <c r="T23" s="405" t="s">
        <v>1378</v>
      </c>
      <c r="U23" s="496" t="s">
        <v>1593</v>
      </c>
      <c r="V23" s="377"/>
      <c r="W23" s="377"/>
      <c r="X23" s="377"/>
      <c r="Y23" s="377"/>
      <c r="Z23" s="377"/>
      <c r="AA23" s="496">
        <f>(Z31/Y31)*100</f>
        <v>99.975358422952638</v>
      </c>
      <c r="AC23" s="411"/>
    </row>
    <row r="24" spans="1:30" s="408" customFormat="1" ht="22.5">
      <c r="A24" s="516"/>
      <c r="B24" s="516"/>
      <c r="C24" s="519"/>
      <c r="D24" s="516"/>
      <c r="E24" s="516"/>
      <c r="F24" s="376"/>
      <c r="G24" s="353">
        <v>43652.150694444441</v>
      </c>
      <c r="H24" s="353">
        <v>43652.904166666667</v>
      </c>
      <c r="I24" s="376"/>
      <c r="J24" s="376"/>
      <c r="K24" s="379"/>
      <c r="L24" s="371">
        <f t="shared" ref="L24:L30" si="7">IF(RIGHT(S24)="T",(+H24-G24),0)</f>
        <v>0</v>
      </c>
      <c r="M24" s="371">
        <f t="shared" ref="M24:M30" si="8">IF(RIGHT(S24)="U",(+H24-G24),0)</f>
        <v>0</v>
      </c>
      <c r="N24" s="371">
        <f t="shared" ref="N24:N30" si="9">IF(RIGHT(S24)="C",(+H24-G24),0)</f>
        <v>0</v>
      </c>
      <c r="O24" s="371">
        <f t="shared" ref="O24:O30" si="10">IF(RIGHT(S24)="D",(+H24-G24),0)</f>
        <v>0.75347222222626442</v>
      </c>
      <c r="P24" s="376"/>
      <c r="Q24" s="376"/>
      <c r="R24" s="376"/>
      <c r="S24" s="351" t="s">
        <v>50</v>
      </c>
      <c r="T24" s="405" t="s">
        <v>1408</v>
      </c>
      <c r="U24" s="496"/>
      <c r="V24" s="377"/>
      <c r="W24" s="377"/>
      <c r="X24" s="377"/>
      <c r="Y24" s="377"/>
      <c r="Z24" s="377"/>
      <c r="AA24" s="496"/>
      <c r="AC24" s="411"/>
    </row>
    <row r="25" spans="1:30" s="408" customFormat="1" ht="30" customHeight="1">
      <c r="A25" s="516"/>
      <c r="B25" s="516"/>
      <c r="C25" s="519"/>
      <c r="D25" s="516"/>
      <c r="E25" s="516"/>
      <c r="F25" s="376"/>
      <c r="G25" s="353">
        <v>43654.172222222223</v>
      </c>
      <c r="H25" s="353">
        <v>43654.879861111112</v>
      </c>
      <c r="I25" s="376"/>
      <c r="J25" s="376"/>
      <c r="K25" s="379"/>
      <c r="L25" s="371">
        <f t="shared" si="7"/>
        <v>0</v>
      </c>
      <c r="M25" s="371">
        <f t="shared" si="8"/>
        <v>0</v>
      </c>
      <c r="N25" s="371">
        <f t="shared" si="9"/>
        <v>0</v>
      </c>
      <c r="O25" s="371">
        <f t="shared" si="10"/>
        <v>0.70763888888905058</v>
      </c>
      <c r="P25" s="376"/>
      <c r="Q25" s="376"/>
      <c r="R25" s="376"/>
      <c r="S25" s="351" t="s">
        <v>50</v>
      </c>
      <c r="T25" s="405" t="s">
        <v>1409</v>
      </c>
      <c r="U25" s="496"/>
      <c r="V25" s="377"/>
      <c r="W25" s="377"/>
      <c r="X25" s="377"/>
      <c r="Y25" s="377"/>
      <c r="Z25" s="377"/>
      <c r="AA25" s="496"/>
      <c r="AC25" s="411"/>
    </row>
    <row r="26" spans="1:30" s="408" customFormat="1" ht="30" customHeight="1">
      <c r="A26" s="516"/>
      <c r="B26" s="516"/>
      <c r="C26" s="519"/>
      <c r="D26" s="516"/>
      <c r="E26" s="516"/>
      <c r="F26" s="376"/>
      <c r="G26" s="353">
        <v>43656.140277777777</v>
      </c>
      <c r="H26" s="353">
        <v>43658.818055555559</v>
      </c>
      <c r="I26" s="376"/>
      <c r="J26" s="376"/>
      <c r="K26" s="379"/>
      <c r="L26" s="371">
        <f t="shared" si="7"/>
        <v>0</v>
      </c>
      <c r="M26" s="371">
        <f t="shared" si="8"/>
        <v>0</v>
      </c>
      <c r="N26" s="371">
        <f t="shared" si="9"/>
        <v>0</v>
      </c>
      <c r="O26" s="371">
        <f t="shared" si="10"/>
        <v>2.6777777777824667</v>
      </c>
      <c r="P26" s="376"/>
      <c r="Q26" s="376"/>
      <c r="R26" s="376"/>
      <c r="S26" s="351" t="s">
        <v>50</v>
      </c>
      <c r="T26" s="405" t="s">
        <v>1406</v>
      </c>
      <c r="U26" s="496"/>
      <c r="V26" s="377"/>
      <c r="W26" s="377"/>
      <c r="X26" s="377"/>
      <c r="Y26" s="377"/>
      <c r="Z26" s="377"/>
      <c r="AA26" s="496"/>
      <c r="AC26" s="411"/>
    </row>
    <row r="27" spans="1:30" s="408" customFormat="1" ht="30" customHeight="1">
      <c r="A27" s="516"/>
      <c r="B27" s="516"/>
      <c r="C27" s="519"/>
      <c r="D27" s="516"/>
      <c r="E27" s="516"/>
      <c r="F27" s="376"/>
      <c r="G27" s="353">
        <v>43660.322916666664</v>
      </c>
      <c r="H27" s="353">
        <v>43660.895833333336</v>
      </c>
      <c r="I27" s="376"/>
      <c r="J27" s="376"/>
      <c r="K27" s="379"/>
      <c r="L27" s="371">
        <f t="shared" si="7"/>
        <v>0</v>
      </c>
      <c r="M27" s="371">
        <f t="shared" si="8"/>
        <v>0</v>
      </c>
      <c r="N27" s="371">
        <f t="shared" si="9"/>
        <v>0</v>
      </c>
      <c r="O27" s="371">
        <f t="shared" si="10"/>
        <v>0.57291666667151731</v>
      </c>
      <c r="P27" s="376"/>
      <c r="Q27" s="376"/>
      <c r="R27" s="376"/>
      <c r="S27" s="351" t="s">
        <v>50</v>
      </c>
      <c r="T27" s="405" t="s">
        <v>1406</v>
      </c>
      <c r="U27" s="496"/>
      <c r="V27" s="377"/>
      <c r="W27" s="377"/>
      <c r="X27" s="377"/>
      <c r="Y27" s="377"/>
      <c r="Z27" s="377"/>
      <c r="AA27" s="496"/>
      <c r="AC27" s="411"/>
    </row>
    <row r="28" spans="1:30" s="408" customFormat="1" ht="30" customHeight="1">
      <c r="A28" s="516"/>
      <c r="B28" s="516"/>
      <c r="C28" s="519"/>
      <c r="D28" s="516"/>
      <c r="E28" s="516"/>
      <c r="F28" s="376"/>
      <c r="G28" s="353">
        <v>43666.285416666666</v>
      </c>
      <c r="H28" s="353">
        <v>43667.938888888886</v>
      </c>
      <c r="I28" s="376"/>
      <c r="J28" s="376"/>
      <c r="K28" s="379"/>
      <c r="L28" s="371">
        <f t="shared" si="7"/>
        <v>0</v>
      </c>
      <c r="M28" s="371">
        <f t="shared" si="8"/>
        <v>0</v>
      </c>
      <c r="N28" s="371">
        <f t="shared" si="9"/>
        <v>0</v>
      </c>
      <c r="O28" s="371">
        <f t="shared" si="10"/>
        <v>1.6534722222204437</v>
      </c>
      <c r="P28" s="376"/>
      <c r="Q28" s="376"/>
      <c r="R28" s="376"/>
      <c r="S28" s="351" t="s">
        <v>50</v>
      </c>
      <c r="T28" s="405" t="s">
        <v>1380</v>
      </c>
      <c r="U28" s="496"/>
      <c r="V28" s="377"/>
      <c r="W28" s="377"/>
      <c r="X28" s="377"/>
      <c r="Y28" s="377"/>
      <c r="Z28" s="377"/>
      <c r="AA28" s="496"/>
      <c r="AC28" s="411"/>
    </row>
    <row r="29" spans="1:30" s="408" customFormat="1" ht="30" customHeight="1">
      <c r="A29" s="516"/>
      <c r="B29" s="516"/>
      <c r="C29" s="519"/>
      <c r="D29" s="516"/>
      <c r="E29" s="516"/>
      <c r="F29" s="376"/>
      <c r="G29" s="353">
        <v>43670.67291666667</v>
      </c>
      <c r="H29" s="353">
        <v>43670.680555555555</v>
      </c>
      <c r="I29" s="376"/>
      <c r="J29" s="376"/>
      <c r="K29" s="379"/>
      <c r="L29" s="371">
        <f t="shared" si="7"/>
        <v>7.6388888846850023E-3</v>
      </c>
      <c r="M29" s="371">
        <f t="shared" si="8"/>
        <v>0</v>
      </c>
      <c r="N29" s="371">
        <f t="shared" si="9"/>
        <v>0</v>
      </c>
      <c r="O29" s="371">
        <f t="shared" si="10"/>
        <v>0</v>
      </c>
      <c r="P29" s="376"/>
      <c r="Q29" s="376"/>
      <c r="R29" s="376"/>
      <c r="S29" s="351" t="s">
        <v>1098</v>
      </c>
      <c r="T29" s="405" t="s">
        <v>1410</v>
      </c>
      <c r="U29" s="496"/>
      <c r="V29" s="377"/>
      <c r="W29" s="377"/>
      <c r="X29" s="377"/>
      <c r="Y29" s="377"/>
      <c r="Z29" s="377"/>
      <c r="AA29" s="496"/>
      <c r="AC29" s="411"/>
    </row>
    <row r="30" spans="1:30" s="408" customFormat="1" ht="30" customHeight="1">
      <c r="A30" s="516"/>
      <c r="B30" s="516"/>
      <c r="C30" s="520"/>
      <c r="D30" s="516"/>
      <c r="E30" s="516"/>
      <c r="F30" s="376"/>
      <c r="G30" s="353">
        <v>43670.680555555555</v>
      </c>
      <c r="H30" s="353">
        <v>43674.84097222222</v>
      </c>
      <c r="I30" s="376"/>
      <c r="J30" s="376"/>
      <c r="K30" s="379"/>
      <c r="L30" s="371">
        <f t="shared" si="7"/>
        <v>0</v>
      </c>
      <c r="M30" s="371">
        <f t="shared" si="8"/>
        <v>0</v>
      </c>
      <c r="N30" s="371">
        <f t="shared" si="9"/>
        <v>0</v>
      </c>
      <c r="O30" s="371">
        <f t="shared" si="10"/>
        <v>4.1604166666656965</v>
      </c>
      <c r="P30" s="376"/>
      <c r="Q30" s="376"/>
      <c r="R30" s="376"/>
      <c r="S30" s="351" t="s">
        <v>50</v>
      </c>
      <c r="T30" s="405" t="s">
        <v>1411</v>
      </c>
      <c r="U30" s="496"/>
      <c r="V30" s="377"/>
      <c r="W30" s="377"/>
      <c r="X30" s="377"/>
      <c r="Y30" s="377"/>
      <c r="Z30" s="377"/>
      <c r="AA30" s="496"/>
      <c r="AC30" s="411"/>
    </row>
    <row r="31" spans="1:30" s="410" customFormat="1" ht="30" customHeight="1">
      <c r="A31" s="516"/>
      <c r="B31" s="516"/>
      <c r="C31" s="377" t="s">
        <v>51</v>
      </c>
      <c r="D31" s="516"/>
      <c r="E31" s="516"/>
      <c r="F31" s="376" t="s">
        <v>47</v>
      </c>
      <c r="G31" s="435"/>
      <c r="H31" s="435"/>
      <c r="I31" s="376" t="s">
        <v>47</v>
      </c>
      <c r="J31" s="376" t="s">
        <v>47</v>
      </c>
      <c r="K31" s="376" t="s">
        <v>47</v>
      </c>
      <c r="L31" s="371">
        <f>SUM(L23:L30)</f>
        <v>7.6388888846850023E-3</v>
      </c>
      <c r="M31" s="371">
        <f>SUM(M23:M30)</f>
        <v>0</v>
      </c>
      <c r="N31" s="371">
        <f>SUM(N23:N30)</f>
        <v>0</v>
      </c>
      <c r="O31" s="371">
        <f>SUM(O23:O30)</f>
        <v>11.125694444453984</v>
      </c>
      <c r="P31" s="371"/>
      <c r="Q31" s="371"/>
      <c r="R31" s="371"/>
      <c r="S31" s="377"/>
      <c r="T31" s="378"/>
      <c r="U31" s="496"/>
      <c r="V31" s="445">
        <f>$AB$11-((N31*24))</f>
        <v>744</v>
      </c>
      <c r="W31" s="379">
        <v>1210</v>
      </c>
      <c r="X31" s="370">
        <v>334.8</v>
      </c>
      <c r="Y31" s="380">
        <f>W31*X31</f>
        <v>405108</v>
      </c>
      <c r="Z31" s="445">
        <f>(Y31*(V31-L31*24))/V31</f>
        <v>405008.17500005494</v>
      </c>
      <c r="AA31" s="496"/>
      <c r="AB31" s="408"/>
      <c r="AC31" s="409"/>
    </row>
    <row r="32" spans="1:30" ht="51" customHeight="1">
      <c r="A32" s="516">
        <v>5</v>
      </c>
      <c r="B32" s="516" t="s">
        <v>57</v>
      </c>
      <c r="C32" s="379" t="s">
        <v>58</v>
      </c>
      <c r="D32" s="516">
        <v>318.91899999999998</v>
      </c>
      <c r="E32" s="516" t="s">
        <v>526</v>
      </c>
      <c r="F32" s="376" t="s">
        <v>47</v>
      </c>
      <c r="G32" s="354"/>
      <c r="H32" s="354"/>
      <c r="I32" s="379"/>
      <c r="J32" s="379"/>
      <c r="K32" s="379"/>
      <c r="L32" s="371">
        <f>IF(RIGHT(S32)="T",(+H32-G32),0)</f>
        <v>0</v>
      </c>
      <c r="M32" s="371">
        <f>IF(RIGHT(S32)="U",(+H32-G32),0)</f>
        <v>0</v>
      </c>
      <c r="N32" s="371">
        <f>IF(RIGHT(S32)="C",(+H32-G32),0)</f>
        <v>0</v>
      </c>
      <c r="O32" s="371">
        <f>IF(RIGHT(S32)="D",(+H32-G32),0)</f>
        <v>0</v>
      </c>
      <c r="P32" s="372"/>
      <c r="Q32" s="372"/>
      <c r="R32" s="372"/>
      <c r="S32" s="355"/>
      <c r="T32" s="412"/>
      <c r="U32" s="496" t="s">
        <v>1593</v>
      </c>
      <c r="V32" s="445"/>
      <c r="W32" s="445"/>
      <c r="X32" s="445"/>
      <c r="Y32" s="445"/>
      <c r="Z32" s="445"/>
      <c r="AA32" s="496">
        <f>(Z33/Y33)*100</f>
        <v>99.999999999999986</v>
      </c>
      <c r="AB32" s="403"/>
      <c r="AC32" s="407"/>
      <c r="AD32" s="393"/>
    </row>
    <row r="33" spans="1:29" s="410" customFormat="1" ht="25.5" customHeight="1">
      <c r="A33" s="516"/>
      <c r="B33" s="516"/>
      <c r="C33" s="377" t="s">
        <v>51</v>
      </c>
      <c r="D33" s="516"/>
      <c r="E33" s="516"/>
      <c r="F33" s="376" t="s">
        <v>47</v>
      </c>
      <c r="G33" s="435"/>
      <c r="H33" s="435"/>
      <c r="I33" s="376" t="s">
        <v>47</v>
      </c>
      <c r="J33" s="376" t="s">
        <v>47</v>
      </c>
      <c r="K33" s="376" t="s">
        <v>47</v>
      </c>
      <c r="L33" s="371">
        <f>SUM(L32:L32)</f>
        <v>0</v>
      </c>
      <c r="M33" s="371">
        <f>SUM(M32:M32)</f>
        <v>0</v>
      </c>
      <c r="N33" s="371">
        <f>SUM(N32:N32)</f>
        <v>0</v>
      </c>
      <c r="O33" s="371">
        <f>SUM(O32:O32)</f>
        <v>0</v>
      </c>
      <c r="P33" s="371"/>
      <c r="Q33" s="371"/>
      <c r="R33" s="371"/>
      <c r="S33" s="452"/>
      <c r="T33" s="453"/>
      <c r="U33" s="496"/>
      <c r="V33" s="445">
        <f>$AB$11-((N33*24))</f>
        <v>744</v>
      </c>
      <c r="W33" s="379">
        <v>1374</v>
      </c>
      <c r="X33" s="370">
        <v>318.91899999999998</v>
      </c>
      <c r="Y33" s="380">
        <f>W33*X33</f>
        <v>438194.70599999995</v>
      </c>
      <c r="Z33" s="445">
        <f>(Y33*(V33-L33*24))/V33</f>
        <v>438194.70599999989</v>
      </c>
      <c r="AA33" s="496"/>
      <c r="AB33" s="408"/>
      <c r="AC33" s="409">
        <v>4</v>
      </c>
    </row>
    <row r="34" spans="1:29" s="410" customFormat="1" ht="30" customHeight="1">
      <c r="A34" s="516">
        <v>6</v>
      </c>
      <c r="B34" s="516" t="s">
        <v>439</v>
      </c>
      <c r="C34" s="379" t="s">
        <v>440</v>
      </c>
      <c r="D34" s="516">
        <v>251.613</v>
      </c>
      <c r="E34" s="516" t="s">
        <v>526</v>
      </c>
      <c r="F34" s="376" t="s">
        <v>47</v>
      </c>
      <c r="G34" s="356"/>
      <c r="H34" s="356"/>
      <c r="I34" s="379"/>
      <c r="J34" s="379"/>
      <c r="K34" s="379"/>
      <c r="L34" s="371">
        <f>IF(RIGHT(S34)="T",(+H34-G34),0)</f>
        <v>0</v>
      </c>
      <c r="M34" s="371">
        <f>IF(RIGHT(S34)="U",(+H34-G34),0)</f>
        <v>0</v>
      </c>
      <c r="N34" s="371">
        <f>IF(RIGHT(S34)="C",(+H34-G34),0)</f>
        <v>0</v>
      </c>
      <c r="O34" s="371">
        <f>IF(RIGHT(S34)="D",(+H34-G34),0)</f>
        <v>0</v>
      </c>
      <c r="P34" s="372"/>
      <c r="Q34" s="372"/>
      <c r="R34" s="372"/>
      <c r="S34" s="357"/>
      <c r="T34" s="405"/>
      <c r="U34" s="496" t="s">
        <v>1593</v>
      </c>
      <c r="V34" s="445"/>
      <c r="W34" s="445"/>
      <c r="X34" s="445"/>
      <c r="Y34" s="445"/>
      <c r="Z34" s="445"/>
      <c r="AA34" s="496">
        <f>(Z35/Y35)*100</f>
        <v>100</v>
      </c>
      <c r="AB34" s="408"/>
      <c r="AC34" s="409"/>
    </row>
    <row r="35" spans="1:29" s="410" customFormat="1" ht="29.25" customHeight="1">
      <c r="A35" s="516"/>
      <c r="B35" s="516"/>
      <c r="C35" s="377" t="s">
        <v>51</v>
      </c>
      <c r="D35" s="516"/>
      <c r="E35" s="516"/>
      <c r="F35" s="376" t="s">
        <v>47</v>
      </c>
      <c r="G35" s="435"/>
      <c r="H35" s="435"/>
      <c r="I35" s="376" t="s">
        <v>47</v>
      </c>
      <c r="J35" s="376" t="s">
        <v>47</v>
      </c>
      <c r="K35" s="376" t="s">
        <v>47</v>
      </c>
      <c r="L35" s="371">
        <f>SUM(L34:L34)</f>
        <v>0</v>
      </c>
      <c r="M35" s="371">
        <f>SUM(M34:M34)</f>
        <v>0</v>
      </c>
      <c r="N35" s="371">
        <f>SUM(N34:N34)</f>
        <v>0</v>
      </c>
      <c r="O35" s="371">
        <f>SUM(O34:O34)</f>
        <v>0</v>
      </c>
      <c r="P35" s="371"/>
      <c r="Q35" s="371"/>
      <c r="R35" s="371"/>
      <c r="S35" s="452"/>
      <c r="T35" s="453"/>
      <c r="U35" s="496"/>
      <c r="V35" s="445">
        <f>$AB$11-((N35*24))</f>
        <v>744</v>
      </c>
      <c r="W35" s="379">
        <v>1019</v>
      </c>
      <c r="X35" s="370">
        <v>251.613</v>
      </c>
      <c r="Y35" s="380">
        <f>W35*X35</f>
        <v>256393.647</v>
      </c>
      <c r="Z35" s="445">
        <f>(Y35*(V35-L35*24))/V35</f>
        <v>256393.647</v>
      </c>
      <c r="AA35" s="496"/>
      <c r="AB35" s="408"/>
      <c r="AC35" s="409">
        <v>4</v>
      </c>
    </row>
    <row r="36" spans="1:29" s="410" customFormat="1" ht="48" customHeight="1">
      <c r="A36" s="516">
        <v>7</v>
      </c>
      <c r="B36" s="516" t="s">
        <v>469</v>
      </c>
      <c r="C36" s="379" t="s">
        <v>470</v>
      </c>
      <c r="D36" s="516">
        <v>165.98</v>
      </c>
      <c r="E36" s="516" t="s">
        <v>526</v>
      </c>
      <c r="F36" s="376" t="s">
        <v>47</v>
      </c>
      <c r="G36" s="358"/>
      <c r="H36" s="358"/>
      <c r="I36" s="379"/>
      <c r="J36" s="379"/>
      <c r="K36" s="379"/>
      <c r="L36" s="371">
        <f>IF(RIGHT(S36)="T",(+H36-G36),0)</f>
        <v>0</v>
      </c>
      <c r="M36" s="371">
        <f>IF(RIGHT(S36)="U",(+H36-G36),0)</f>
        <v>0</v>
      </c>
      <c r="N36" s="371">
        <f>IF(RIGHT(S36)="C",(+H36-G36),0)</f>
        <v>0</v>
      </c>
      <c r="O36" s="371">
        <f>IF(RIGHT(S36)="D",(+H36-G36),0)</f>
        <v>0</v>
      </c>
      <c r="P36" s="372"/>
      <c r="Q36" s="372"/>
      <c r="R36" s="372"/>
      <c r="S36" s="359"/>
      <c r="T36" s="413"/>
      <c r="U36" s="496" t="s">
        <v>1593</v>
      </c>
      <c r="V36" s="445"/>
      <c r="W36" s="445"/>
      <c r="X36" s="445"/>
      <c r="Y36" s="445"/>
      <c r="Z36" s="445"/>
      <c r="AA36" s="496">
        <f>(Z37/Y37)*100</f>
        <v>100</v>
      </c>
      <c r="AB36" s="408"/>
      <c r="AC36" s="409"/>
    </row>
    <row r="37" spans="1:29" s="410" customFormat="1" ht="30" customHeight="1">
      <c r="A37" s="516"/>
      <c r="B37" s="516"/>
      <c r="C37" s="377" t="s">
        <v>51</v>
      </c>
      <c r="D37" s="516"/>
      <c r="E37" s="516"/>
      <c r="F37" s="376" t="s">
        <v>47</v>
      </c>
      <c r="G37" s="454"/>
      <c r="H37" s="454"/>
      <c r="I37" s="376" t="s">
        <v>47</v>
      </c>
      <c r="J37" s="376" t="s">
        <v>47</v>
      </c>
      <c r="K37" s="376" t="s">
        <v>47</v>
      </c>
      <c r="L37" s="371">
        <f>SUM(L36:L36)</f>
        <v>0</v>
      </c>
      <c r="M37" s="371">
        <f>SUM(M36:M36)</f>
        <v>0</v>
      </c>
      <c r="N37" s="371">
        <f>SUM(N36:N36)</f>
        <v>0</v>
      </c>
      <c r="O37" s="371">
        <f>SUM(O36:O36)</f>
        <v>0</v>
      </c>
      <c r="P37" s="371"/>
      <c r="Q37" s="371"/>
      <c r="R37" s="371"/>
      <c r="S37" s="452"/>
      <c r="T37" s="453"/>
      <c r="U37" s="496"/>
      <c r="V37" s="445">
        <f>$AB$11-((N37*24))</f>
        <v>744</v>
      </c>
      <c r="W37" s="379">
        <v>1419</v>
      </c>
      <c r="X37" s="370">
        <v>165.98</v>
      </c>
      <c r="Y37" s="380">
        <f>W37*X37</f>
        <v>235525.62</v>
      </c>
      <c r="Z37" s="445">
        <f>(Y37*(V37-L37*24))/V37</f>
        <v>235525.62</v>
      </c>
      <c r="AA37" s="496"/>
      <c r="AB37" s="408"/>
      <c r="AC37" s="409">
        <v>4</v>
      </c>
    </row>
    <row r="38" spans="1:29" s="410" customFormat="1" ht="15">
      <c r="A38" s="516">
        <v>8</v>
      </c>
      <c r="B38" s="516" t="s">
        <v>471</v>
      </c>
      <c r="C38" s="379" t="s">
        <v>472</v>
      </c>
      <c r="D38" s="516">
        <v>223</v>
      </c>
      <c r="E38" s="516" t="s">
        <v>526</v>
      </c>
      <c r="F38" s="376" t="s">
        <v>47</v>
      </c>
      <c r="G38" s="360"/>
      <c r="H38" s="360"/>
      <c r="I38" s="379"/>
      <c r="J38" s="379"/>
      <c r="K38" s="379"/>
      <c r="L38" s="371">
        <f>IF(RIGHT(S38)="T",(+H38-G38),0)</f>
        <v>0</v>
      </c>
      <c r="M38" s="371">
        <f>IF(RIGHT(S38)="U",(+H38-G38),0)</f>
        <v>0</v>
      </c>
      <c r="N38" s="371">
        <f>IF(RIGHT(S38)="C",(+H38-G38),0)</f>
        <v>0</v>
      </c>
      <c r="O38" s="371">
        <f>IF(RIGHT(S38)="D",(+H38-G38),0)</f>
        <v>0</v>
      </c>
      <c r="P38" s="372"/>
      <c r="Q38" s="372"/>
      <c r="R38" s="372"/>
      <c r="S38" s="361"/>
      <c r="T38" s="361"/>
      <c r="U38" s="496" t="s">
        <v>1593</v>
      </c>
      <c r="V38" s="445"/>
      <c r="W38" s="445"/>
      <c r="X38" s="445"/>
      <c r="Y38" s="445"/>
      <c r="Z38" s="445"/>
      <c r="AA38" s="496">
        <f>(Z39/Y39)*100</f>
        <v>100</v>
      </c>
      <c r="AB38" s="408"/>
      <c r="AC38" s="409"/>
    </row>
    <row r="39" spans="1:29" s="410" customFormat="1" ht="30" customHeight="1">
      <c r="A39" s="516"/>
      <c r="B39" s="516"/>
      <c r="C39" s="377" t="s">
        <v>51</v>
      </c>
      <c r="D39" s="516"/>
      <c r="E39" s="516"/>
      <c r="F39" s="376" t="s">
        <v>47</v>
      </c>
      <c r="G39" s="435"/>
      <c r="H39" s="435"/>
      <c r="I39" s="376" t="s">
        <v>47</v>
      </c>
      <c r="J39" s="376" t="s">
        <v>47</v>
      </c>
      <c r="K39" s="376" t="s">
        <v>47</v>
      </c>
      <c r="L39" s="371">
        <f>SUM(L38:L38)</f>
        <v>0</v>
      </c>
      <c r="M39" s="371">
        <f>SUM(M38:M38)</f>
        <v>0</v>
      </c>
      <c r="N39" s="371">
        <f>SUM(N38:N38)</f>
        <v>0</v>
      </c>
      <c r="O39" s="371">
        <f>SUM(O38:O38)</f>
        <v>0</v>
      </c>
      <c r="P39" s="371"/>
      <c r="Q39" s="371"/>
      <c r="R39" s="371"/>
      <c r="S39" s="452"/>
      <c r="T39" s="453"/>
      <c r="U39" s="496"/>
      <c r="V39" s="445">
        <f>$AB$11-((N39*24))</f>
        <v>744</v>
      </c>
      <c r="W39" s="379">
        <v>1393</v>
      </c>
      <c r="X39" s="370">
        <v>223</v>
      </c>
      <c r="Y39" s="380">
        <f>W39*X39</f>
        <v>310639</v>
      </c>
      <c r="Z39" s="445">
        <f>(Y39*(V39-L39*24))/V39</f>
        <v>310639</v>
      </c>
      <c r="AA39" s="496"/>
      <c r="AB39" s="408"/>
      <c r="AC39" s="409">
        <v>4</v>
      </c>
    </row>
    <row r="40" spans="1:29" s="410" customFormat="1" ht="30" customHeight="1">
      <c r="A40" s="517">
        <v>9</v>
      </c>
      <c r="B40" s="517" t="s">
        <v>502</v>
      </c>
      <c r="C40" s="379" t="s">
        <v>486</v>
      </c>
      <c r="D40" s="517">
        <v>326.17200000000003</v>
      </c>
      <c r="E40" s="517" t="s">
        <v>526</v>
      </c>
      <c r="F40" s="376" t="s">
        <v>47</v>
      </c>
      <c r="G40" s="358"/>
      <c r="H40" s="358"/>
      <c r="I40" s="379"/>
      <c r="J40" s="379"/>
      <c r="K40" s="379"/>
      <c r="L40" s="371">
        <f>IF(RIGHT(S40)="T",(+H40-G40),0)</f>
        <v>0</v>
      </c>
      <c r="M40" s="371">
        <f>IF(RIGHT(S40)="U",(+H40-G40),0)</f>
        <v>0</v>
      </c>
      <c r="N40" s="371">
        <f>IF(RIGHT(S40)="C",(+H40-G40),0)</f>
        <v>0</v>
      </c>
      <c r="O40" s="371">
        <f>IF(RIGHT(S40)="D",(+H40-G40),0)</f>
        <v>0</v>
      </c>
      <c r="P40" s="372"/>
      <c r="Q40" s="372"/>
      <c r="R40" s="372"/>
      <c r="S40" s="362"/>
      <c r="T40" s="413"/>
      <c r="U40" s="497" t="s">
        <v>1593</v>
      </c>
      <c r="V40" s="445"/>
      <c r="W40" s="445"/>
      <c r="X40" s="445"/>
      <c r="Y40" s="445"/>
      <c r="Z40" s="445"/>
      <c r="AA40" s="497">
        <f>(Z41/Y41)*100</f>
        <v>100.00000000000003</v>
      </c>
      <c r="AB40" s="408"/>
      <c r="AC40" s="409"/>
    </row>
    <row r="41" spans="1:29" s="410" customFormat="1" ht="30" customHeight="1">
      <c r="A41" s="517"/>
      <c r="B41" s="517"/>
      <c r="C41" s="377" t="s">
        <v>51</v>
      </c>
      <c r="D41" s="517"/>
      <c r="E41" s="517"/>
      <c r="F41" s="376" t="s">
        <v>47</v>
      </c>
      <c r="G41" s="435"/>
      <c r="H41" s="435"/>
      <c r="I41" s="376" t="s">
        <v>47</v>
      </c>
      <c r="J41" s="376" t="s">
        <v>47</v>
      </c>
      <c r="K41" s="376" t="s">
        <v>47</v>
      </c>
      <c r="L41" s="371">
        <f>SUM(L40:L40)</f>
        <v>0</v>
      </c>
      <c r="M41" s="371">
        <f>SUM(M40:M40)</f>
        <v>0</v>
      </c>
      <c r="N41" s="371">
        <f>SUM(N40:N40)</f>
        <v>0</v>
      </c>
      <c r="O41" s="371">
        <f>SUM(O40:O40)</f>
        <v>0</v>
      </c>
      <c r="P41" s="371"/>
      <c r="Q41" s="371"/>
      <c r="R41" s="371"/>
      <c r="S41" s="377"/>
      <c r="T41" s="378"/>
      <c r="U41" s="497"/>
      <c r="V41" s="445">
        <f>$AB$11-((N41*24))</f>
        <v>744</v>
      </c>
      <c r="W41" s="352">
        <v>1447</v>
      </c>
      <c r="X41" s="451">
        <v>326.17200000000003</v>
      </c>
      <c r="Y41" s="455">
        <f>W41*X41</f>
        <v>471970.88400000002</v>
      </c>
      <c r="Z41" s="445">
        <f>(Y41*(V41-L41*24))/V41</f>
        <v>471970.88400000008</v>
      </c>
      <c r="AA41" s="497"/>
      <c r="AB41" s="408"/>
      <c r="AC41" s="409">
        <v>6</v>
      </c>
    </row>
    <row r="42" spans="1:29" s="410" customFormat="1" ht="81.75" customHeight="1">
      <c r="A42" s="517">
        <v>10</v>
      </c>
      <c r="B42" s="517" t="s">
        <v>503</v>
      </c>
      <c r="C42" s="379" t="s">
        <v>487</v>
      </c>
      <c r="D42" s="517">
        <v>326.17200000000003</v>
      </c>
      <c r="E42" s="517" t="s">
        <v>526</v>
      </c>
      <c r="F42" s="376" t="s">
        <v>47</v>
      </c>
      <c r="G42" s="358"/>
      <c r="H42" s="358"/>
      <c r="I42" s="379"/>
      <c r="J42" s="379"/>
      <c r="K42" s="379"/>
      <c r="L42" s="371">
        <f>IF(RIGHT(S42)="T",(+H42-G42),0)</f>
        <v>0</v>
      </c>
      <c r="M42" s="371">
        <f>IF(RIGHT(S42)="U",(+H42-G42),0)</f>
        <v>0</v>
      </c>
      <c r="N42" s="371">
        <f>IF(RIGHT(S42)="C",(+H42-G42),0)</f>
        <v>0</v>
      </c>
      <c r="O42" s="371">
        <f>IF(RIGHT(S42)="D",(+H42-G42),0)</f>
        <v>0</v>
      </c>
      <c r="P42" s="372"/>
      <c r="Q42" s="372"/>
      <c r="R42" s="372"/>
      <c r="S42" s="362"/>
      <c r="T42" s="413"/>
      <c r="U42" s="497" t="s">
        <v>1593</v>
      </c>
      <c r="V42" s="445"/>
      <c r="W42" s="445"/>
      <c r="X42" s="445"/>
      <c r="Y42" s="445"/>
      <c r="Z42" s="445"/>
      <c r="AA42" s="497">
        <f>(Z43/Y43)*100</f>
        <v>100.00000000000003</v>
      </c>
      <c r="AB42" s="408"/>
      <c r="AC42" s="409"/>
    </row>
    <row r="43" spans="1:29" s="410" customFormat="1" ht="30" customHeight="1">
      <c r="A43" s="517"/>
      <c r="B43" s="517"/>
      <c r="C43" s="377" t="s">
        <v>51</v>
      </c>
      <c r="D43" s="517"/>
      <c r="E43" s="517"/>
      <c r="F43" s="376" t="s">
        <v>47</v>
      </c>
      <c r="G43" s="377"/>
      <c r="H43" s="377"/>
      <c r="I43" s="376" t="s">
        <v>47</v>
      </c>
      <c r="J43" s="376" t="s">
        <v>47</v>
      </c>
      <c r="K43" s="376" t="s">
        <v>47</v>
      </c>
      <c r="L43" s="371">
        <f>SUM(L42:L42)</f>
        <v>0</v>
      </c>
      <c r="M43" s="371">
        <f>SUM(M42:M42)</f>
        <v>0</v>
      </c>
      <c r="N43" s="371">
        <f>SUM(N42:N42)</f>
        <v>0</v>
      </c>
      <c r="O43" s="371">
        <f>SUM(O42:O42)</f>
        <v>0</v>
      </c>
      <c r="P43" s="371"/>
      <c r="Q43" s="371"/>
      <c r="R43" s="371"/>
      <c r="S43" s="452"/>
      <c r="T43" s="453"/>
      <c r="U43" s="497"/>
      <c r="V43" s="445">
        <f>$AB$11-((N43*24))</f>
        <v>744</v>
      </c>
      <c r="W43" s="352">
        <v>1447</v>
      </c>
      <c r="X43" s="451">
        <v>326.17200000000003</v>
      </c>
      <c r="Y43" s="455">
        <f>W43*X43</f>
        <v>471970.88400000002</v>
      </c>
      <c r="Z43" s="445">
        <f>(Y43*(V43-L43*24))/V43</f>
        <v>471970.88400000008</v>
      </c>
      <c r="AA43" s="497"/>
      <c r="AB43" s="408"/>
      <c r="AC43" s="409">
        <v>6</v>
      </c>
    </row>
    <row r="44" spans="1:29" s="410" customFormat="1" ht="22.5">
      <c r="A44" s="516">
        <v>11</v>
      </c>
      <c r="B44" s="516" t="s">
        <v>1099</v>
      </c>
      <c r="C44" s="351" t="s">
        <v>1100</v>
      </c>
      <c r="D44" s="516">
        <v>158</v>
      </c>
      <c r="E44" s="516" t="s">
        <v>526</v>
      </c>
      <c r="F44" s="376" t="s">
        <v>47</v>
      </c>
      <c r="G44" s="353">
        <v>43673.167361111111</v>
      </c>
      <c r="H44" s="353">
        <v>43673.425000000003</v>
      </c>
      <c r="I44" s="379"/>
      <c r="J44" s="379"/>
      <c r="K44" s="379"/>
      <c r="L44" s="371">
        <f>IF(RIGHT(S44)="T",(+H44-G44),0)</f>
        <v>0</v>
      </c>
      <c r="M44" s="371">
        <f t="shared" ref="M44" si="11">IF(RIGHT(S44)="U",(+H44-G44),0)</f>
        <v>0</v>
      </c>
      <c r="N44" s="371">
        <f t="shared" ref="N44" si="12">IF(RIGHT(S44)="C",(+H44-G44),0)</f>
        <v>0</v>
      </c>
      <c r="O44" s="371">
        <f t="shared" ref="O44" si="13">IF(RIGHT(S44)="D",(+H44-G44),0)</f>
        <v>0.25763888889196096</v>
      </c>
      <c r="P44" s="372"/>
      <c r="Q44" s="372"/>
      <c r="R44" s="372"/>
      <c r="S44" s="351" t="s">
        <v>50</v>
      </c>
      <c r="T44" s="405" t="s">
        <v>1412</v>
      </c>
      <c r="U44" s="496" t="s">
        <v>1593</v>
      </c>
      <c r="V44" s="445"/>
      <c r="W44" s="445"/>
      <c r="X44" s="445"/>
      <c r="Y44" s="445"/>
      <c r="Z44" s="445"/>
      <c r="AA44" s="496">
        <f>(Z45/Y45)*100</f>
        <v>100</v>
      </c>
      <c r="AB44" s="408"/>
      <c r="AC44" s="409"/>
    </row>
    <row r="45" spans="1:29" s="410" customFormat="1" ht="30" customHeight="1">
      <c r="A45" s="516"/>
      <c r="B45" s="516"/>
      <c r="C45" s="377" t="s">
        <v>51</v>
      </c>
      <c r="D45" s="516"/>
      <c r="E45" s="516"/>
      <c r="F45" s="376" t="s">
        <v>47</v>
      </c>
      <c r="G45" s="435"/>
      <c r="H45" s="435"/>
      <c r="I45" s="376" t="s">
        <v>47</v>
      </c>
      <c r="J45" s="376" t="s">
        <v>47</v>
      </c>
      <c r="K45" s="376" t="s">
        <v>47</v>
      </c>
      <c r="L45" s="371">
        <f>SUM(L44:L44)</f>
        <v>0</v>
      </c>
      <c r="M45" s="371">
        <f>SUM(M44:M44)</f>
        <v>0</v>
      </c>
      <c r="N45" s="371">
        <f>SUM(N44:N44)</f>
        <v>0</v>
      </c>
      <c r="O45" s="371">
        <f>SUM(O44:O44)</f>
        <v>0.25763888889196096</v>
      </c>
      <c r="P45" s="371"/>
      <c r="Q45" s="371"/>
      <c r="R45" s="371"/>
      <c r="S45" s="452"/>
      <c r="T45" s="453"/>
      <c r="U45" s="496"/>
      <c r="V45" s="445">
        <f>$AB$11-((N45*24))</f>
        <v>744</v>
      </c>
      <c r="W45" s="379">
        <v>1440</v>
      </c>
      <c r="X45" s="370">
        <v>158</v>
      </c>
      <c r="Y45" s="380">
        <f>W45*X45</f>
        <v>227520</v>
      </c>
      <c r="Z45" s="445">
        <f>(Y45*(V45-L45*24))/V45</f>
        <v>227520</v>
      </c>
      <c r="AA45" s="496"/>
      <c r="AB45" s="408"/>
      <c r="AC45" s="409">
        <v>4</v>
      </c>
    </row>
    <row r="46" spans="1:29" s="410" customFormat="1" ht="22.5">
      <c r="A46" s="516">
        <v>12</v>
      </c>
      <c r="B46" s="516" t="s">
        <v>1104</v>
      </c>
      <c r="C46" s="533" t="s">
        <v>1105</v>
      </c>
      <c r="D46" s="516">
        <v>327</v>
      </c>
      <c r="E46" s="516" t="s">
        <v>526</v>
      </c>
      <c r="F46" s="376" t="s">
        <v>47</v>
      </c>
      <c r="G46" s="353">
        <v>43650.723611111112</v>
      </c>
      <c r="H46" s="353">
        <v>43652.584722222222</v>
      </c>
      <c r="I46" s="379"/>
      <c r="J46" s="379"/>
      <c r="K46" s="379"/>
      <c r="L46" s="371">
        <f>IF(RIGHT(S46)="T",(+H46-G46),0)</f>
        <v>0</v>
      </c>
      <c r="M46" s="371">
        <f>IF(RIGHT(S46)="U",(+H46-G46),0)</f>
        <v>0</v>
      </c>
      <c r="N46" s="371">
        <f>IF(RIGHT(S46)="C",(+H46-G46),0)</f>
        <v>0</v>
      </c>
      <c r="O46" s="371">
        <f>IF(RIGHT(S46)="D",(+H46-G46),0)</f>
        <v>1.8611111111094942</v>
      </c>
      <c r="P46" s="372"/>
      <c r="Q46" s="372"/>
      <c r="R46" s="372"/>
      <c r="S46" s="351" t="s">
        <v>50</v>
      </c>
      <c r="T46" s="405" t="s">
        <v>1413</v>
      </c>
      <c r="U46" s="496" t="s">
        <v>1593</v>
      </c>
      <c r="V46" s="445"/>
      <c r="W46" s="445"/>
      <c r="X46" s="445"/>
      <c r="Y46" s="445"/>
      <c r="Z46" s="445"/>
      <c r="AA46" s="496">
        <f>(Z51/Y51)*100</f>
        <v>100</v>
      </c>
      <c r="AB46" s="408"/>
      <c r="AC46" s="409"/>
    </row>
    <row r="47" spans="1:29" s="410" customFormat="1" ht="22.5">
      <c r="A47" s="516"/>
      <c r="B47" s="516"/>
      <c r="C47" s="534"/>
      <c r="D47" s="516"/>
      <c r="E47" s="516"/>
      <c r="F47" s="376"/>
      <c r="G47" s="353">
        <v>43655.20208333333</v>
      </c>
      <c r="H47" s="353">
        <v>43655.850694444445</v>
      </c>
      <c r="I47" s="379"/>
      <c r="J47" s="379"/>
      <c r="K47" s="379"/>
      <c r="L47" s="371">
        <f t="shared" ref="L47:L50" si="14">IF(RIGHT(S47)="T",(+H47-G47),0)</f>
        <v>0</v>
      </c>
      <c r="M47" s="371">
        <f t="shared" ref="M47:M50" si="15">IF(RIGHT(S47)="U",(+H47-G47),0)</f>
        <v>0</v>
      </c>
      <c r="N47" s="371">
        <f t="shared" ref="N47:N50" si="16">IF(RIGHT(S47)="C",(+H47-G47),0)</f>
        <v>0</v>
      </c>
      <c r="O47" s="371">
        <f t="shared" ref="O47:O50" si="17">IF(RIGHT(S47)="D",(+H47-G47),0)</f>
        <v>0.648611111115315</v>
      </c>
      <c r="P47" s="372"/>
      <c r="Q47" s="372"/>
      <c r="R47" s="372"/>
      <c r="S47" s="351" t="s">
        <v>50</v>
      </c>
      <c r="T47" s="405" t="s">
        <v>1414</v>
      </c>
      <c r="U47" s="496"/>
      <c r="V47" s="445"/>
      <c r="W47" s="445"/>
      <c r="X47" s="445"/>
      <c r="Y47" s="445"/>
      <c r="Z47" s="445"/>
      <c r="AA47" s="496"/>
      <c r="AB47" s="408"/>
      <c r="AC47" s="409"/>
    </row>
    <row r="48" spans="1:29" s="410" customFormat="1" ht="22.5">
      <c r="A48" s="516"/>
      <c r="B48" s="516"/>
      <c r="C48" s="534"/>
      <c r="D48" s="516"/>
      <c r="E48" s="516"/>
      <c r="F48" s="376"/>
      <c r="G48" s="353">
        <v>43656.17291666667</v>
      </c>
      <c r="H48" s="353">
        <v>43656.651388888888</v>
      </c>
      <c r="I48" s="379"/>
      <c r="J48" s="379"/>
      <c r="K48" s="379"/>
      <c r="L48" s="371">
        <f t="shared" si="14"/>
        <v>0</v>
      </c>
      <c r="M48" s="371">
        <f t="shared" si="15"/>
        <v>0</v>
      </c>
      <c r="N48" s="371">
        <f t="shared" si="16"/>
        <v>0</v>
      </c>
      <c r="O48" s="371">
        <f t="shared" si="17"/>
        <v>0.47847222221753327</v>
      </c>
      <c r="P48" s="372"/>
      <c r="Q48" s="372"/>
      <c r="R48" s="372"/>
      <c r="S48" s="351" t="s">
        <v>50</v>
      </c>
      <c r="T48" s="405" t="s">
        <v>1414</v>
      </c>
      <c r="U48" s="496"/>
      <c r="V48" s="445"/>
      <c r="W48" s="445"/>
      <c r="X48" s="445"/>
      <c r="Y48" s="445"/>
      <c r="Z48" s="445"/>
      <c r="AA48" s="496"/>
      <c r="AB48" s="408"/>
      <c r="AC48" s="409"/>
    </row>
    <row r="49" spans="1:30" s="410" customFormat="1" ht="22.5">
      <c r="A49" s="516"/>
      <c r="B49" s="516"/>
      <c r="C49" s="534"/>
      <c r="D49" s="516"/>
      <c r="E49" s="516"/>
      <c r="F49" s="376"/>
      <c r="G49" s="353">
        <v>43660.415277777778</v>
      </c>
      <c r="H49" s="353">
        <v>43660.824305555558</v>
      </c>
      <c r="I49" s="379"/>
      <c r="J49" s="379"/>
      <c r="K49" s="379"/>
      <c r="L49" s="371">
        <f t="shared" si="14"/>
        <v>0</v>
      </c>
      <c r="M49" s="371">
        <f t="shared" si="15"/>
        <v>0</v>
      </c>
      <c r="N49" s="371">
        <f t="shared" si="16"/>
        <v>0</v>
      </c>
      <c r="O49" s="371">
        <f t="shared" si="17"/>
        <v>0.40902777777955635</v>
      </c>
      <c r="P49" s="372"/>
      <c r="Q49" s="372"/>
      <c r="R49" s="372"/>
      <c r="S49" s="351" t="s">
        <v>50</v>
      </c>
      <c r="T49" s="405" t="s">
        <v>1415</v>
      </c>
      <c r="U49" s="496"/>
      <c r="V49" s="445"/>
      <c r="W49" s="445"/>
      <c r="X49" s="445"/>
      <c r="Y49" s="445"/>
      <c r="Z49" s="445"/>
      <c r="AA49" s="496"/>
      <c r="AB49" s="408"/>
      <c r="AC49" s="409"/>
    </row>
    <row r="50" spans="1:30" s="410" customFormat="1" ht="22.5">
      <c r="A50" s="516"/>
      <c r="B50" s="516"/>
      <c r="C50" s="535"/>
      <c r="D50" s="516"/>
      <c r="E50" s="516"/>
      <c r="F50" s="376"/>
      <c r="G50" s="353">
        <v>43661.668055555558</v>
      </c>
      <c r="H50" s="353">
        <v>43662.824999999997</v>
      </c>
      <c r="I50" s="379"/>
      <c r="J50" s="379"/>
      <c r="K50" s="379"/>
      <c r="L50" s="371">
        <f t="shared" si="14"/>
        <v>0</v>
      </c>
      <c r="M50" s="371">
        <f t="shared" si="15"/>
        <v>0</v>
      </c>
      <c r="N50" s="371">
        <f t="shared" si="16"/>
        <v>0</v>
      </c>
      <c r="O50" s="371">
        <f t="shared" si="17"/>
        <v>1.1569444444394321</v>
      </c>
      <c r="P50" s="372"/>
      <c r="Q50" s="372"/>
      <c r="R50" s="372"/>
      <c r="S50" s="351" t="s">
        <v>50</v>
      </c>
      <c r="T50" s="405" t="s">
        <v>1416</v>
      </c>
      <c r="U50" s="496"/>
      <c r="V50" s="445"/>
      <c r="W50" s="445"/>
      <c r="X50" s="445"/>
      <c r="Y50" s="445"/>
      <c r="Z50" s="445"/>
      <c r="AA50" s="496"/>
      <c r="AB50" s="408"/>
      <c r="AC50" s="409"/>
    </row>
    <row r="51" spans="1:30" s="410" customFormat="1" ht="30" customHeight="1">
      <c r="A51" s="516"/>
      <c r="B51" s="516"/>
      <c r="C51" s="351" t="s">
        <v>51</v>
      </c>
      <c r="D51" s="516"/>
      <c r="E51" s="516"/>
      <c r="F51" s="376" t="s">
        <v>47</v>
      </c>
      <c r="G51" s="435"/>
      <c r="H51" s="435"/>
      <c r="I51" s="376" t="s">
        <v>47</v>
      </c>
      <c r="J51" s="376" t="s">
        <v>47</v>
      </c>
      <c r="K51" s="376" t="s">
        <v>47</v>
      </c>
      <c r="L51" s="371">
        <f>SUM(L46:L50)</f>
        <v>0</v>
      </c>
      <c r="M51" s="371">
        <f>SUM(M46:M50)</f>
        <v>0</v>
      </c>
      <c r="N51" s="371">
        <f>SUM(N46:N50)</f>
        <v>0</v>
      </c>
      <c r="O51" s="371">
        <f>SUM(O46:O50)</f>
        <v>4.554166666661331</v>
      </c>
      <c r="P51" s="371"/>
      <c r="Q51" s="371"/>
      <c r="R51" s="371"/>
      <c r="S51" s="452"/>
      <c r="T51" s="453"/>
      <c r="U51" s="496"/>
      <c r="V51" s="445">
        <f>$AB$11-((N51*24))</f>
        <v>744</v>
      </c>
      <c r="W51" s="379">
        <v>1440</v>
      </c>
      <c r="X51" s="370">
        <v>327</v>
      </c>
      <c r="Y51" s="380">
        <f>W51*X51</f>
        <v>470880</v>
      </c>
      <c r="Z51" s="445">
        <f>(Y51*(V51-L51*24))/V51</f>
        <v>470880</v>
      </c>
      <c r="AA51" s="496"/>
      <c r="AB51" s="408"/>
      <c r="AC51" s="409">
        <v>4</v>
      </c>
    </row>
    <row r="52" spans="1:30" s="410" customFormat="1" ht="15">
      <c r="A52" s="516">
        <v>13</v>
      </c>
      <c r="B52" s="516" t="s">
        <v>1109</v>
      </c>
      <c r="C52" s="351" t="s">
        <v>1108</v>
      </c>
      <c r="D52" s="516">
        <v>331.95800000000003</v>
      </c>
      <c r="E52" s="516" t="s">
        <v>526</v>
      </c>
      <c r="F52" s="376" t="s">
        <v>47</v>
      </c>
      <c r="G52" s="354"/>
      <c r="H52" s="354"/>
      <c r="I52" s="379"/>
      <c r="J52" s="379"/>
      <c r="K52" s="379"/>
      <c r="L52" s="371">
        <f>IF(RIGHT(S52)="T",(+H52-G52),0)</f>
        <v>0</v>
      </c>
      <c r="M52" s="371">
        <f>IF(RIGHT(S52)="U",(+H52-G52),0)</f>
        <v>0</v>
      </c>
      <c r="N52" s="371">
        <f>IF(RIGHT(S52)="C",(+H52-G52),0)</f>
        <v>0</v>
      </c>
      <c r="O52" s="371">
        <f>IF(RIGHT(S52)="D",(+H52-G52),0)</f>
        <v>0</v>
      </c>
      <c r="P52" s="372"/>
      <c r="Q52" s="372"/>
      <c r="R52" s="372"/>
      <c r="S52" s="355"/>
      <c r="T52" s="355"/>
      <c r="U52" s="496" t="s">
        <v>1593</v>
      </c>
      <c r="V52" s="445"/>
      <c r="W52" s="445"/>
      <c r="X52" s="445"/>
      <c r="Y52" s="445"/>
      <c r="Z52" s="445"/>
      <c r="AA52" s="496">
        <f>(Z53/Y53)*100</f>
        <v>100</v>
      </c>
      <c r="AB52" s="408"/>
      <c r="AC52" s="409"/>
    </row>
    <row r="53" spans="1:30" s="410" customFormat="1" ht="30" customHeight="1">
      <c r="A53" s="516"/>
      <c r="B53" s="516"/>
      <c r="C53" s="377" t="s">
        <v>51</v>
      </c>
      <c r="D53" s="516"/>
      <c r="E53" s="516"/>
      <c r="F53" s="376" t="s">
        <v>47</v>
      </c>
      <c r="G53" s="435"/>
      <c r="H53" s="435"/>
      <c r="I53" s="376" t="s">
        <v>47</v>
      </c>
      <c r="J53" s="376" t="s">
        <v>47</v>
      </c>
      <c r="K53" s="376" t="s">
        <v>47</v>
      </c>
      <c r="L53" s="371">
        <f>SUM(L52:L52)</f>
        <v>0</v>
      </c>
      <c r="M53" s="371">
        <f>SUM(M52:M52)</f>
        <v>0</v>
      </c>
      <c r="N53" s="371">
        <f>SUM(N52:N52)</f>
        <v>0</v>
      </c>
      <c r="O53" s="371">
        <f>SUM(O52:O52)</f>
        <v>0</v>
      </c>
      <c r="P53" s="371"/>
      <c r="Q53" s="371"/>
      <c r="R53" s="371"/>
      <c r="S53" s="452"/>
      <c r="T53" s="453"/>
      <c r="U53" s="496"/>
      <c r="V53" s="445">
        <f>$AB$11-((N53*24))</f>
        <v>744</v>
      </c>
      <c r="W53" s="379">
        <v>1440</v>
      </c>
      <c r="X53" s="370">
        <v>331.95800000000003</v>
      </c>
      <c r="Y53" s="380">
        <f>W53*X53</f>
        <v>478019.52</v>
      </c>
      <c r="Z53" s="445">
        <f>(Y53*(V53-L53*24))/V53</f>
        <v>478019.52</v>
      </c>
      <c r="AA53" s="496"/>
      <c r="AB53" s="408"/>
      <c r="AC53" s="409">
        <v>6</v>
      </c>
    </row>
    <row r="54" spans="1:30" s="410" customFormat="1" ht="15">
      <c r="A54" s="516">
        <v>14</v>
      </c>
      <c r="B54" s="516" t="s">
        <v>1103</v>
      </c>
      <c r="C54" s="351" t="s">
        <v>1114</v>
      </c>
      <c r="D54" s="516">
        <v>331.95800000000003</v>
      </c>
      <c r="E54" s="516" t="s">
        <v>526</v>
      </c>
      <c r="F54" s="376" t="s">
        <v>47</v>
      </c>
      <c r="G54" s="354"/>
      <c r="H54" s="354"/>
      <c r="I54" s="379"/>
      <c r="J54" s="379"/>
      <c r="K54" s="379"/>
      <c r="L54" s="371">
        <f>IF(RIGHT(S54)="T",(+H54-G54),0)</f>
        <v>0</v>
      </c>
      <c r="M54" s="371">
        <f>IF(RIGHT(S54)="U",(+H54-G54),0)</f>
        <v>0</v>
      </c>
      <c r="N54" s="371">
        <f>IF(RIGHT(S54)="C",(+H54-G54),0)</f>
        <v>0</v>
      </c>
      <c r="O54" s="371">
        <f>IF(RIGHT(S54)="D",(+H54-G54),0)</f>
        <v>0</v>
      </c>
      <c r="P54" s="372"/>
      <c r="Q54" s="372"/>
      <c r="R54" s="372"/>
      <c r="S54" s="363"/>
      <c r="T54" s="414"/>
      <c r="U54" s="496" t="s">
        <v>1593</v>
      </c>
      <c r="V54" s="445"/>
      <c r="W54" s="445"/>
      <c r="X54" s="445"/>
      <c r="Y54" s="445"/>
      <c r="Z54" s="445"/>
      <c r="AA54" s="496">
        <f>(Z55/Y55)*100</f>
        <v>100</v>
      </c>
      <c r="AB54" s="408"/>
      <c r="AC54" s="409"/>
    </row>
    <row r="55" spans="1:30" s="410" customFormat="1" ht="30" customHeight="1">
      <c r="A55" s="516"/>
      <c r="B55" s="516"/>
      <c r="C55" s="377" t="s">
        <v>51</v>
      </c>
      <c r="D55" s="516"/>
      <c r="E55" s="516"/>
      <c r="F55" s="376" t="s">
        <v>47</v>
      </c>
      <c r="G55" s="435"/>
      <c r="H55" s="435"/>
      <c r="I55" s="376" t="s">
        <v>47</v>
      </c>
      <c r="J55" s="376" t="s">
        <v>47</v>
      </c>
      <c r="K55" s="376" t="s">
        <v>47</v>
      </c>
      <c r="L55" s="371">
        <f>SUM(L54:L54)</f>
        <v>0</v>
      </c>
      <c r="M55" s="371">
        <f>SUM(M54:M54)</f>
        <v>0</v>
      </c>
      <c r="N55" s="371">
        <f>SUM(N54:N54)</f>
        <v>0</v>
      </c>
      <c r="O55" s="371">
        <f>SUM(O54:O54)</f>
        <v>0</v>
      </c>
      <c r="P55" s="371"/>
      <c r="Q55" s="371"/>
      <c r="R55" s="371"/>
      <c r="S55" s="452"/>
      <c r="T55" s="453"/>
      <c r="U55" s="496"/>
      <c r="V55" s="445">
        <f>$AB$11-((N55*24))</f>
        <v>744</v>
      </c>
      <c r="W55" s="379">
        <v>1440</v>
      </c>
      <c r="X55" s="370">
        <v>331.95800000000003</v>
      </c>
      <c r="Y55" s="380">
        <f>W55*X55</f>
        <v>478019.52</v>
      </c>
      <c r="Z55" s="445">
        <f>(Y55*(V55-L55*24))/V55</f>
        <v>478019.52</v>
      </c>
      <c r="AA55" s="496"/>
      <c r="AB55" s="408"/>
      <c r="AC55" s="409">
        <v>6</v>
      </c>
    </row>
    <row r="56" spans="1:30" s="402" customFormat="1" ht="30" customHeight="1">
      <c r="A56" s="456"/>
      <c r="B56" s="456"/>
      <c r="C56" s="383" t="s">
        <v>60</v>
      </c>
      <c r="D56" s="456"/>
      <c r="E56" s="456"/>
      <c r="F56" s="376" t="s">
        <v>47</v>
      </c>
      <c r="G56" s="433"/>
      <c r="H56" s="433"/>
      <c r="I56" s="392"/>
      <c r="J56" s="392"/>
      <c r="K56" s="392"/>
      <c r="L56" s="392"/>
      <c r="M56" s="392"/>
      <c r="N56" s="392"/>
      <c r="O56" s="392"/>
      <c r="P56" s="392"/>
      <c r="Q56" s="392"/>
      <c r="R56" s="392"/>
      <c r="S56" s="457"/>
      <c r="T56" s="458"/>
      <c r="U56" s="392" t="s">
        <v>1593</v>
      </c>
      <c r="V56" s="392"/>
      <c r="W56" s="392"/>
      <c r="X56" s="392"/>
      <c r="Y56" s="392"/>
      <c r="Z56" s="445"/>
      <c r="AA56" s="392"/>
      <c r="AB56" s="403"/>
      <c r="AC56" s="415"/>
      <c r="AD56" s="404"/>
    </row>
    <row r="57" spans="1:30" s="408" customFormat="1" ht="36" customHeight="1">
      <c r="A57" s="516">
        <v>1</v>
      </c>
      <c r="B57" s="516" t="s">
        <v>536</v>
      </c>
      <c r="C57" s="533" t="s">
        <v>530</v>
      </c>
      <c r="D57" s="516">
        <v>43.012999999999998</v>
      </c>
      <c r="E57" s="516" t="s">
        <v>526</v>
      </c>
      <c r="F57" s="376" t="s">
        <v>47</v>
      </c>
      <c r="G57" s="353">
        <v>43675.328472222223</v>
      </c>
      <c r="H57" s="353">
        <v>43675.842361111114</v>
      </c>
      <c r="I57" s="376" t="s">
        <v>47</v>
      </c>
      <c r="J57" s="376" t="s">
        <v>47</v>
      </c>
      <c r="K57" s="379"/>
      <c r="L57" s="371">
        <f>IF(RIGHT(S57)="T",(+H57-G57),0)</f>
        <v>0</v>
      </c>
      <c r="M57" s="371">
        <f>IF(RIGHT(S57)="U",(+H57-G57),0)</f>
        <v>0</v>
      </c>
      <c r="N57" s="371">
        <f>IF(RIGHT(S57)="C",(+H57-G57),0)</f>
        <v>0</v>
      </c>
      <c r="O57" s="371">
        <f>IF(RIGHT(S57)="D",(+H57-G57),0)</f>
        <v>0.51388888889050577</v>
      </c>
      <c r="P57" s="376"/>
      <c r="Q57" s="376"/>
      <c r="R57" s="376"/>
      <c r="S57" s="351" t="s">
        <v>464</v>
      </c>
      <c r="T57" s="405" t="s">
        <v>1426</v>
      </c>
      <c r="U57" s="496" t="s">
        <v>1593</v>
      </c>
      <c r="V57" s="377"/>
      <c r="W57" s="377"/>
      <c r="X57" s="377"/>
      <c r="Y57" s="377"/>
      <c r="Z57" s="445"/>
      <c r="AA57" s="496">
        <f>(Z60/Y60)*100</f>
        <v>100</v>
      </c>
      <c r="AC57" s="411"/>
    </row>
    <row r="58" spans="1:30" s="408" customFormat="1" ht="36" customHeight="1">
      <c r="A58" s="516"/>
      <c r="B58" s="516"/>
      <c r="C58" s="534"/>
      <c r="D58" s="516"/>
      <c r="E58" s="516"/>
      <c r="F58" s="376"/>
      <c r="G58" s="353">
        <v>43676.343055555553</v>
      </c>
      <c r="H58" s="353">
        <v>43676.813888888886</v>
      </c>
      <c r="I58" s="376"/>
      <c r="J58" s="376"/>
      <c r="K58" s="379"/>
      <c r="L58" s="371">
        <f>IF(RIGHT(S58)="T",(+H58-G58),0)</f>
        <v>0</v>
      </c>
      <c r="M58" s="371">
        <f>IF(RIGHT(S58)="U",(+H58-G58),0)</f>
        <v>0</v>
      </c>
      <c r="N58" s="371">
        <f>IF(RIGHT(S58)="C",(+H58-G58),0)</f>
        <v>0</v>
      </c>
      <c r="O58" s="371">
        <f>IF(RIGHT(S58)="D",(+H58-G58),0)</f>
        <v>0.47083333333284827</v>
      </c>
      <c r="P58" s="376"/>
      <c r="Q58" s="376"/>
      <c r="R58" s="376"/>
      <c r="S58" s="351" t="s">
        <v>464</v>
      </c>
      <c r="T58" s="405" t="s">
        <v>1426</v>
      </c>
      <c r="U58" s="496"/>
      <c r="V58" s="377"/>
      <c r="W58" s="377"/>
      <c r="X58" s="377"/>
      <c r="Y58" s="377"/>
      <c r="Z58" s="445"/>
      <c r="AA58" s="496"/>
      <c r="AC58" s="411"/>
    </row>
    <row r="59" spans="1:30" s="408" customFormat="1" ht="36" customHeight="1">
      <c r="A59" s="516"/>
      <c r="B59" s="516"/>
      <c r="C59" s="535"/>
      <c r="D59" s="516"/>
      <c r="E59" s="516"/>
      <c r="F59" s="376"/>
      <c r="G59" s="353">
        <v>43677.356944444444</v>
      </c>
      <c r="H59" s="353">
        <v>43677.784722222219</v>
      </c>
      <c r="I59" s="376"/>
      <c r="J59" s="376"/>
      <c r="K59" s="379"/>
      <c r="L59" s="371">
        <f>IF(RIGHT(S59)="T",(+H59-G59),0)</f>
        <v>0</v>
      </c>
      <c r="M59" s="371">
        <f>IF(RIGHT(S59)="U",(+H59-G59),0)</f>
        <v>0</v>
      </c>
      <c r="N59" s="371">
        <f>IF(RIGHT(S59)="C",(+H59-G59),0)</f>
        <v>0</v>
      </c>
      <c r="O59" s="371">
        <f>IF(RIGHT(S59)="D",(+H59-G59),0)</f>
        <v>0.42777777777519077</v>
      </c>
      <c r="P59" s="376"/>
      <c r="Q59" s="376"/>
      <c r="R59" s="376"/>
      <c r="S59" s="351" t="s">
        <v>464</v>
      </c>
      <c r="T59" s="405" t="s">
        <v>1426</v>
      </c>
      <c r="U59" s="496"/>
      <c r="V59" s="377"/>
      <c r="W59" s="377"/>
      <c r="X59" s="377"/>
      <c r="Y59" s="377"/>
      <c r="Z59" s="445"/>
      <c r="AA59" s="496"/>
      <c r="AC59" s="411"/>
    </row>
    <row r="60" spans="1:30" s="410" customFormat="1" ht="30" customHeight="1">
      <c r="A60" s="516"/>
      <c r="B60" s="516"/>
      <c r="C60" s="377" t="s">
        <v>51</v>
      </c>
      <c r="D60" s="516"/>
      <c r="E60" s="516"/>
      <c r="F60" s="376" t="s">
        <v>47</v>
      </c>
      <c r="G60" s="391"/>
      <c r="H60" s="391"/>
      <c r="I60" s="376" t="s">
        <v>47</v>
      </c>
      <c r="J60" s="376" t="s">
        <v>47</v>
      </c>
      <c r="K60" s="392"/>
      <c r="L60" s="371">
        <f>SUM(L57:L59)</f>
        <v>0</v>
      </c>
      <c r="M60" s="371">
        <f>SUM(M57:M59)</f>
        <v>0</v>
      </c>
      <c r="N60" s="371">
        <f>SUM(N57:N59)</f>
        <v>0</v>
      </c>
      <c r="O60" s="371">
        <f>SUM(O57:O59)</f>
        <v>1.4124999999985448</v>
      </c>
      <c r="P60" s="371"/>
      <c r="Q60" s="371"/>
      <c r="R60" s="371"/>
      <c r="S60" s="452"/>
      <c r="T60" s="453"/>
      <c r="U60" s="496"/>
      <c r="V60" s="445">
        <f>$AB$11-((N60*24))</f>
        <v>744</v>
      </c>
      <c r="W60" s="379">
        <v>515</v>
      </c>
      <c r="X60" s="370">
        <v>43.012999999999998</v>
      </c>
      <c r="Y60" s="380">
        <f>W60*X60</f>
        <v>22151.695</v>
      </c>
      <c r="Z60" s="445">
        <f>(Y60*(V60-L60*24))/V60</f>
        <v>22151.695</v>
      </c>
      <c r="AA60" s="496"/>
      <c r="AB60" s="408"/>
      <c r="AC60" s="409">
        <v>2</v>
      </c>
    </row>
    <row r="61" spans="1:30" s="408" customFormat="1" ht="41.25" customHeight="1">
      <c r="A61" s="516">
        <v>2</v>
      </c>
      <c r="B61" s="516" t="s">
        <v>61</v>
      </c>
      <c r="C61" s="351" t="s">
        <v>62</v>
      </c>
      <c r="D61" s="516">
        <v>29.981999999999999</v>
      </c>
      <c r="E61" s="516" t="s">
        <v>526</v>
      </c>
      <c r="F61" s="376" t="s">
        <v>47</v>
      </c>
      <c r="G61" s="353">
        <v>43648.703472222223</v>
      </c>
      <c r="H61" s="353">
        <v>43648.822222222225</v>
      </c>
      <c r="I61" s="376" t="s">
        <v>47</v>
      </c>
      <c r="J61" s="376" t="s">
        <v>47</v>
      </c>
      <c r="K61" s="379"/>
      <c r="L61" s="371">
        <f>IF(RIGHT(S61)="T",(+H61-G61),0)</f>
        <v>0</v>
      </c>
      <c r="M61" s="371">
        <f>IF(RIGHT(S61)="U",(+H61-G61),0)</f>
        <v>0</v>
      </c>
      <c r="N61" s="371">
        <f>IF(RIGHT(S61)="C",(+H61-G61),0)</f>
        <v>0</v>
      </c>
      <c r="O61" s="371">
        <f>IF(RIGHT(S61)="D",(+H61-G61),0)</f>
        <v>0.11875000000145519</v>
      </c>
      <c r="P61" s="376"/>
      <c r="Q61" s="376"/>
      <c r="R61" s="376"/>
      <c r="S61" s="351" t="s">
        <v>1097</v>
      </c>
      <c r="T61" s="405" t="s">
        <v>1417</v>
      </c>
      <c r="U61" s="496" t="s">
        <v>1593</v>
      </c>
      <c r="V61" s="377"/>
      <c r="W61" s="377"/>
      <c r="X61" s="377"/>
      <c r="Y61" s="377"/>
      <c r="Z61" s="445"/>
      <c r="AA61" s="496">
        <f>(Z62/Y62)*100</f>
        <v>100</v>
      </c>
      <c r="AC61" s="411"/>
    </row>
    <row r="62" spans="1:30" s="410" customFormat="1" ht="30" customHeight="1">
      <c r="A62" s="516"/>
      <c r="B62" s="516"/>
      <c r="C62" s="377" t="s">
        <v>51</v>
      </c>
      <c r="D62" s="516"/>
      <c r="E62" s="516"/>
      <c r="F62" s="376" t="s">
        <v>47</v>
      </c>
      <c r="G62" s="391"/>
      <c r="H62" s="391"/>
      <c r="I62" s="376" t="s">
        <v>47</v>
      </c>
      <c r="J62" s="376" t="s">
        <v>47</v>
      </c>
      <c r="K62" s="392"/>
      <c r="L62" s="371">
        <f>SUM(L61:L61)</f>
        <v>0</v>
      </c>
      <c r="M62" s="371">
        <f>SUM(M61:M61)</f>
        <v>0</v>
      </c>
      <c r="N62" s="371">
        <f>SUM(N61:N61)</f>
        <v>0</v>
      </c>
      <c r="O62" s="371">
        <f>SUM(O61:O61)</f>
        <v>0.11875000000145519</v>
      </c>
      <c r="P62" s="371"/>
      <c r="Q62" s="371"/>
      <c r="R62" s="371"/>
      <c r="S62" s="452"/>
      <c r="T62" s="453"/>
      <c r="U62" s="496"/>
      <c r="V62" s="445">
        <f>$AB$11-((N62*24))</f>
        <v>744</v>
      </c>
      <c r="W62" s="379">
        <v>515</v>
      </c>
      <c r="X62" s="370">
        <v>29.981999999999999</v>
      </c>
      <c r="Y62" s="380">
        <f>W62*X62</f>
        <v>15440.73</v>
      </c>
      <c r="Z62" s="445">
        <f>(Y62*(V62-L62*24))/V62</f>
        <v>15440.73</v>
      </c>
      <c r="AA62" s="496"/>
      <c r="AB62" s="408"/>
      <c r="AC62" s="409">
        <v>2</v>
      </c>
    </row>
    <row r="63" spans="1:30" s="408" customFormat="1" ht="41.25" customHeight="1">
      <c r="A63" s="516">
        <v>3</v>
      </c>
      <c r="B63" s="516" t="s">
        <v>570</v>
      </c>
      <c r="C63" s="416" t="s">
        <v>571</v>
      </c>
      <c r="D63" s="516">
        <v>57.158999999999999</v>
      </c>
      <c r="E63" s="516" t="s">
        <v>526</v>
      </c>
      <c r="F63" s="376" t="s">
        <v>47</v>
      </c>
      <c r="G63" s="349"/>
      <c r="H63" s="349"/>
      <c r="I63" s="376" t="s">
        <v>47</v>
      </c>
      <c r="J63" s="376" t="s">
        <v>47</v>
      </c>
      <c r="K63" s="379"/>
      <c r="L63" s="371">
        <f>IF(RIGHT(S63)="T",(+H63-G63),0)</f>
        <v>0</v>
      </c>
      <c r="M63" s="371">
        <f>IF(RIGHT(S63)="U",(+H63-G63),0)</f>
        <v>0</v>
      </c>
      <c r="N63" s="371">
        <f>IF(RIGHT(S63)="C",(+H63-G63),0)</f>
        <v>0</v>
      </c>
      <c r="O63" s="371">
        <f>IF(RIGHT(S63)="D",(+H63-G63),0)</f>
        <v>0</v>
      </c>
      <c r="P63" s="376"/>
      <c r="Q63" s="376"/>
      <c r="R63" s="376"/>
      <c r="S63" s="349"/>
      <c r="T63" s="405"/>
      <c r="U63" s="496" t="s">
        <v>1593</v>
      </c>
      <c r="V63" s="377"/>
      <c r="W63" s="377"/>
      <c r="X63" s="377"/>
      <c r="Y63" s="377"/>
      <c r="Z63" s="445"/>
      <c r="AA63" s="496">
        <f>(Z64/Y64)*100</f>
        <v>100</v>
      </c>
      <c r="AC63" s="411"/>
    </row>
    <row r="64" spans="1:30" s="410" customFormat="1" ht="30" customHeight="1">
      <c r="A64" s="516"/>
      <c r="B64" s="516"/>
      <c r="C64" s="377" t="s">
        <v>51</v>
      </c>
      <c r="D64" s="516"/>
      <c r="E64" s="516"/>
      <c r="F64" s="376" t="s">
        <v>47</v>
      </c>
      <c r="G64" s="435"/>
      <c r="H64" s="435"/>
      <c r="I64" s="376" t="s">
        <v>47</v>
      </c>
      <c r="J64" s="376" t="s">
        <v>47</v>
      </c>
      <c r="K64" s="392"/>
      <c r="L64" s="371">
        <f>SUM(L63:L63)</f>
        <v>0</v>
      </c>
      <c r="M64" s="371">
        <f>SUM(M63:M63)</f>
        <v>0</v>
      </c>
      <c r="N64" s="371">
        <f>SUM(N63:N63)</f>
        <v>0</v>
      </c>
      <c r="O64" s="371">
        <f>SUM(O63:O63)</f>
        <v>0</v>
      </c>
      <c r="P64" s="371"/>
      <c r="Q64" s="371"/>
      <c r="R64" s="371"/>
      <c r="S64" s="452"/>
      <c r="T64" s="453"/>
      <c r="U64" s="496"/>
      <c r="V64" s="445">
        <f>$AB$11-((N64*24))</f>
        <v>744</v>
      </c>
      <c r="W64" s="379">
        <v>515</v>
      </c>
      <c r="X64" s="370">
        <v>57.158999999999999</v>
      </c>
      <c r="Y64" s="380">
        <f>W64*X64</f>
        <v>29436.884999999998</v>
      </c>
      <c r="Z64" s="445">
        <f>(Y64*(V64-L64*24))/V64</f>
        <v>29436.884999999998</v>
      </c>
      <c r="AA64" s="496"/>
      <c r="AB64" s="408"/>
      <c r="AC64" s="409">
        <v>2</v>
      </c>
    </row>
    <row r="65" spans="1:29" s="410" customFormat="1" ht="30" customHeight="1">
      <c r="A65" s="516">
        <v>4</v>
      </c>
      <c r="B65" s="516" t="s">
        <v>63</v>
      </c>
      <c r="C65" s="518" t="s">
        <v>64</v>
      </c>
      <c r="D65" s="516">
        <v>167.2</v>
      </c>
      <c r="E65" s="516" t="s">
        <v>526</v>
      </c>
      <c r="F65" s="376" t="s">
        <v>47</v>
      </c>
      <c r="G65" s="353">
        <v>43648.260416666664</v>
      </c>
      <c r="H65" s="353">
        <v>43648.894444444442</v>
      </c>
      <c r="I65" s="376" t="s">
        <v>47</v>
      </c>
      <c r="J65" s="376" t="s">
        <v>47</v>
      </c>
      <c r="K65" s="376" t="s">
        <v>47</v>
      </c>
      <c r="L65" s="371">
        <f>IF(RIGHT(S65)="T",(+H65-G65),0)</f>
        <v>0</v>
      </c>
      <c r="M65" s="371">
        <f>IF(RIGHT(S65)="U",(+H65-G65),0)</f>
        <v>0</v>
      </c>
      <c r="N65" s="371">
        <f>IF(RIGHT(S65)="C",(+H65-G65),0)</f>
        <v>0</v>
      </c>
      <c r="O65" s="371">
        <f>IF(RIGHT(S65)="D",(+H65-G65),0)</f>
        <v>0.63402777777810115</v>
      </c>
      <c r="P65" s="376"/>
      <c r="Q65" s="376"/>
      <c r="R65" s="376"/>
      <c r="S65" s="351" t="s">
        <v>50</v>
      </c>
      <c r="T65" s="405" t="s">
        <v>1418</v>
      </c>
      <c r="U65" s="496" t="s">
        <v>1593</v>
      </c>
      <c r="V65" s="377"/>
      <c r="W65" s="377"/>
      <c r="X65" s="377"/>
      <c r="Y65" s="377"/>
      <c r="Z65" s="445"/>
      <c r="AA65" s="496">
        <f>(Z72/Y72)*100</f>
        <v>100</v>
      </c>
      <c r="AB65" s="408"/>
      <c r="AC65" s="409"/>
    </row>
    <row r="66" spans="1:29" s="410" customFormat="1" ht="30" customHeight="1">
      <c r="A66" s="516"/>
      <c r="B66" s="516"/>
      <c r="C66" s="519"/>
      <c r="D66" s="516"/>
      <c r="E66" s="516"/>
      <c r="F66" s="376"/>
      <c r="G66" s="353">
        <v>43649.345138888886</v>
      </c>
      <c r="H66" s="353">
        <v>43653.829861111109</v>
      </c>
      <c r="I66" s="376"/>
      <c r="J66" s="376"/>
      <c r="K66" s="376"/>
      <c r="L66" s="371">
        <f t="shared" ref="L66:L71" si="18">IF(RIGHT(S66)="T",(+H66-G66),0)</f>
        <v>0</v>
      </c>
      <c r="M66" s="371">
        <f t="shared" ref="M66:M71" si="19">IF(RIGHT(S66)="U",(+H66-G66),0)</f>
        <v>0</v>
      </c>
      <c r="N66" s="371">
        <f t="shared" ref="N66:N71" si="20">IF(RIGHT(S66)="C",(+H66-G66),0)</f>
        <v>0</v>
      </c>
      <c r="O66" s="371">
        <f t="shared" ref="O66:O71" si="21">IF(RIGHT(S66)="D",(+H66-G66),0)</f>
        <v>4.484722222223354</v>
      </c>
      <c r="P66" s="376"/>
      <c r="Q66" s="376"/>
      <c r="R66" s="376"/>
      <c r="S66" s="351" t="s">
        <v>50</v>
      </c>
      <c r="T66" s="405" t="s">
        <v>1419</v>
      </c>
      <c r="U66" s="496"/>
      <c r="V66" s="377"/>
      <c r="W66" s="377"/>
      <c r="X66" s="377"/>
      <c r="Y66" s="377"/>
      <c r="Z66" s="445"/>
      <c r="AA66" s="496"/>
      <c r="AB66" s="408"/>
      <c r="AC66" s="409"/>
    </row>
    <row r="67" spans="1:29" s="410" customFormat="1" ht="30" customHeight="1">
      <c r="A67" s="516"/>
      <c r="B67" s="516"/>
      <c r="C67" s="519"/>
      <c r="D67" s="516"/>
      <c r="E67" s="516"/>
      <c r="F67" s="376"/>
      <c r="G67" s="353">
        <v>43654.330555555556</v>
      </c>
      <c r="H67" s="353">
        <v>43654.882638888892</v>
      </c>
      <c r="I67" s="376"/>
      <c r="J67" s="376"/>
      <c r="K67" s="376"/>
      <c r="L67" s="371">
        <f t="shared" si="18"/>
        <v>0</v>
      </c>
      <c r="M67" s="371">
        <f t="shared" si="19"/>
        <v>0</v>
      </c>
      <c r="N67" s="371">
        <f t="shared" si="20"/>
        <v>0</v>
      </c>
      <c r="O67" s="371">
        <f t="shared" si="21"/>
        <v>0.55208333333575865</v>
      </c>
      <c r="P67" s="376"/>
      <c r="Q67" s="376"/>
      <c r="R67" s="376"/>
      <c r="S67" s="351" t="s">
        <v>50</v>
      </c>
      <c r="T67" s="405" t="s">
        <v>1409</v>
      </c>
      <c r="U67" s="496"/>
      <c r="V67" s="377"/>
      <c r="W67" s="377"/>
      <c r="X67" s="377"/>
      <c r="Y67" s="377"/>
      <c r="Z67" s="445"/>
      <c r="AA67" s="496"/>
      <c r="AB67" s="408"/>
      <c r="AC67" s="409"/>
    </row>
    <row r="68" spans="1:29" s="410" customFormat="1" ht="30" customHeight="1">
      <c r="A68" s="516"/>
      <c r="B68" s="516"/>
      <c r="C68" s="519"/>
      <c r="D68" s="516"/>
      <c r="E68" s="516"/>
      <c r="F68" s="376"/>
      <c r="G68" s="353">
        <v>43655.079861111109</v>
      </c>
      <c r="H68" s="353">
        <v>43656.390972222223</v>
      </c>
      <c r="I68" s="376"/>
      <c r="J68" s="376"/>
      <c r="K68" s="376"/>
      <c r="L68" s="371">
        <f t="shared" ref="L68:L69" si="22">IF(RIGHT(S68)="T",(+H68-G68),0)</f>
        <v>0</v>
      </c>
      <c r="M68" s="371">
        <f t="shared" ref="M68:M69" si="23">IF(RIGHT(S68)="U",(+H68-G68),0)</f>
        <v>0</v>
      </c>
      <c r="N68" s="371">
        <f t="shared" ref="N68:N69" si="24">IF(RIGHT(S68)="C",(+H68-G68),0)</f>
        <v>0</v>
      </c>
      <c r="O68" s="371">
        <f t="shared" ref="O68:O69" si="25">IF(RIGHT(S68)="D",(+H68-G68),0)</f>
        <v>1.3111111111138598</v>
      </c>
      <c r="P68" s="376"/>
      <c r="Q68" s="376"/>
      <c r="R68" s="376"/>
      <c r="S68" s="351" t="s">
        <v>50</v>
      </c>
      <c r="T68" s="405" t="s">
        <v>1419</v>
      </c>
      <c r="U68" s="496"/>
      <c r="V68" s="377"/>
      <c r="W68" s="377"/>
      <c r="X68" s="377"/>
      <c r="Y68" s="377"/>
      <c r="Z68" s="445"/>
      <c r="AA68" s="496"/>
      <c r="AB68" s="408"/>
      <c r="AC68" s="409"/>
    </row>
    <row r="69" spans="1:29" s="410" customFormat="1" ht="30" customHeight="1">
      <c r="A69" s="516"/>
      <c r="B69" s="516"/>
      <c r="C69" s="519"/>
      <c r="D69" s="516"/>
      <c r="E69" s="516"/>
      <c r="F69" s="376"/>
      <c r="G69" s="353">
        <v>43660.255555555559</v>
      </c>
      <c r="H69" s="353">
        <v>43660.832638888889</v>
      </c>
      <c r="I69" s="376"/>
      <c r="J69" s="376"/>
      <c r="K69" s="376"/>
      <c r="L69" s="371">
        <f t="shared" si="22"/>
        <v>0</v>
      </c>
      <c r="M69" s="371">
        <f t="shared" si="23"/>
        <v>0</v>
      </c>
      <c r="N69" s="371">
        <f t="shared" si="24"/>
        <v>0</v>
      </c>
      <c r="O69" s="371">
        <f t="shared" si="25"/>
        <v>0.57708333332993789</v>
      </c>
      <c r="P69" s="376"/>
      <c r="Q69" s="376"/>
      <c r="R69" s="376"/>
      <c r="S69" s="351" t="s">
        <v>50</v>
      </c>
      <c r="T69" s="405" t="s">
        <v>1095</v>
      </c>
      <c r="U69" s="496"/>
      <c r="V69" s="377"/>
      <c r="W69" s="377"/>
      <c r="X69" s="377"/>
      <c r="Y69" s="377"/>
      <c r="Z69" s="445"/>
      <c r="AA69" s="496"/>
      <c r="AB69" s="408"/>
      <c r="AC69" s="409"/>
    </row>
    <row r="70" spans="1:29" s="410" customFormat="1" ht="30" customHeight="1">
      <c r="A70" s="516"/>
      <c r="B70" s="516"/>
      <c r="C70" s="519"/>
      <c r="D70" s="516"/>
      <c r="E70" s="516"/>
      <c r="F70" s="376"/>
      <c r="G70" s="353">
        <v>43666.781944444447</v>
      </c>
      <c r="H70" s="353">
        <v>43668.881944444445</v>
      </c>
      <c r="I70" s="376"/>
      <c r="J70" s="376"/>
      <c r="K70" s="376"/>
      <c r="L70" s="371">
        <f>IF(RIGHT(S70)="T",(+H70-G70),0)</f>
        <v>0</v>
      </c>
      <c r="M70" s="371">
        <f>IF(RIGHT(S70)="U",(+H70-G70),0)</f>
        <v>0</v>
      </c>
      <c r="N70" s="371">
        <f>IF(RIGHT(S70)="C",(+H70-G70),0)</f>
        <v>0</v>
      </c>
      <c r="O70" s="371">
        <f>IF(RIGHT(S70)="D",(+H70-G70),0)</f>
        <v>2.0999999999985448</v>
      </c>
      <c r="P70" s="376"/>
      <c r="Q70" s="376"/>
      <c r="R70" s="376"/>
      <c r="S70" s="351" t="s">
        <v>50</v>
      </c>
      <c r="T70" s="405" t="s">
        <v>1420</v>
      </c>
      <c r="U70" s="496"/>
      <c r="V70" s="377"/>
      <c r="W70" s="377"/>
      <c r="X70" s="377"/>
      <c r="Y70" s="377"/>
      <c r="Z70" s="445"/>
      <c r="AA70" s="496"/>
      <c r="AB70" s="408"/>
      <c r="AC70" s="409"/>
    </row>
    <row r="71" spans="1:29" s="410" customFormat="1" ht="30" customHeight="1">
      <c r="A71" s="516"/>
      <c r="B71" s="516"/>
      <c r="C71" s="520"/>
      <c r="D71" s="516"/>
      <c r="E71" s="516"/>
      <c r="F71" s="376"/>
      <c r="G71" s="353">
        <v>43670.697916666664</v>
      </c>
      <c r="H71" s="353">
        <v>43674.82916666667</v>
      </c>
      <c r="I71" s="376"/>
      <c r="J71" s="376"/>
      <c r="K71" s="376"/>
      <c r="L71" s="371">
        <f t="shared" si="18"/>
        <v>0</v>
      </c>
      <c r="M71" s="371">
        <f t="shared" si="19"/>
        <v>0</v>
      </c>
      <c r="N71" s="371">
        <f t="shared" si="20"/>
        <v>0</v>
      </c>
      <c r="O71" s="371">
        <f t="shared" si="21"/>
        <v>4.1312500000058208</v>
      </c>
      <c r="P71" s="376"/>
      <c r="Q71" s="376"/>
      <c r="R71" s="376"/>
      <c r="S71" s="351" t="s">
        <v>50</v>
      </c>
      <c r="T71" s="405" t="s">
        <v>1420</v>
      </c>
      <c r="U71" s="496"/>
      <c r="V71" s="377"/>
      <c r="W71" s="377"/>
      <c r="X71" s="377"/>
      <c r="Y71" s="377"/>
      <c r="Z71" s="445"/>
      <c r="AA71" s="496"/>
      <c r="AB71" s="408"/>
      <c r="AC71" s="409"/>
    </row>
    <row r="72" spans="1:29" s="410" customFormat="1" ht="30" customHeight="1">
      <c r="A72" s="516"/>
      <c r="B72" s="516"/>
      <c r="C72" s="377" t="s">
        <v>51</v>
      </c>
      <c r="D72" s="516"/>
      <c r="E72" s="516"/>
      <c r="F72" s="376" t="s">
        <v>47</v>
      </c>
      <c r="G72" s="435"/>
      <c r="H72" s="435"/>
      <c r="I72" s="376" t="s">
        <v>47</v>
      </c>
      <c r="J72" s="376" t="s">
        <v>47</v>
      </c>
      <c r="K72" s="376" t="s">
        <v>47</v>
      </c>
      <c r="L72" s="371">
        <f>SUM(L65:L71)</f>
        <v>0</v>
      </c>
      <c r="M72" s="371">
        <f>SUM(M65:M71)</f>
        <v>0</v>
      </c>
      <c r="N72" s="371">
        <f>SUM(N65:N71)</f>
        <v>0</v>
      </c>
      <c r="O72" s="371">
        <f>SUM(O65:O71)</f>
        <v>13.790277777785377</v>
      </c>
      <c r="P72" s="371"/>
      <c r="Q72" s="371"/>
      <c r="R72" s="371"/>
      <c r="S72" s="377"/>
      <c r="T72" s="378"/>
      <c r="U72" s="496"/>
      <c r="V72" s="445">
        <f>$AB$11-((N72*24))</f>
        <v>744</v>
      </c>
      <c r="W72" s="379">
        <v>367</v>
      </c>
      <c r="X72" s="370">
        <v>167.2</v>
      </c>
      <c r="Y72" s="380">
        <f>W72*X72</f>
        <v>61362.399999999994</v>
      </c>
      <c r="Z72" s="445">
        <f>(Y72*(V72-L72*24))/V72</f>
        <v>61362.399999999994</v>
      </c>
      <c r="AA72" s="496"/>
      <c r="AB72" s="408"/>
      <c r="AC72" s="409">
        <v>2</v>
      </c>
    </row>
    <row r="73" spans="1:29" ht="30" customHeight="1">
      <c r="A73" s="516">
        <v>5</v>
      </c>
      <c r="B73" s="516" t="s">
        <v>65</v>
      </c>
      <c r="C73" s="518" t="s">
        <v>66</v>
      </c>
      <c r="D73" s="516">
        <v>167.2</v>
      </c>
      <c r="E73" s="516" t="s">
        <v>526</v>
      </c>
      <c r="F73" s="376" t="s">
        <v>47</v>
      </c>
      <c r="G73" s="353">
        <v>43656.17083333333</v>
      </c>
      <c r="H73" s="353">
        <v>43659.947916666664</v>
      </c>
      <c r="I73" s="376"/>
      <c r="J73" s="376"/>
      <c r="K73" s="376"/>
      <c r="L73" s="371">
        <f>IF(RIGHT(S73)="T",(+H73-G73),0)</f>
        <v>0</v>
      </c>
      <c r="M73" s="371">
        <f>IF(RIGHT(S73)="U",(+H73-G73),0)</f>
        <v>0</v>
      </c>
      <c r="N73" s="371">
        <f>IF(RIGHT(S73)="C",(+H73-G73),0)</f>
        <v>0</v>
      </c>
      <c r="O73" s="371">
        <f>IF(RIGHT(S73)="D",(+H73-G73),0)</f>
        <v>3.7770833333343035</v>
      </c>
      <c r="P73" s="376"/>
      <c r="Q73" s="376"/>
      <c r="R73" s="376"/>
      <c r="S73" s="351" t="s">
        <v>50</v>
      </c>
      <c r="T73" s="405" t="s">
        <v>1421</v>
      </c>
      <c r="U73" s="496" t="s">
        <v>1593</v>
      </c>
      <c r="V73" s="377"/>
      <c r="W73" s="377"/>
      <c r="X73" s="377"/>
      <c r="Y73" s="377"/>
      <c r="Z73" s="445"/>
      <c r="AA73" s="496">
        <f>(Z76/Y76)*100</f>
        <v>100</v>
      </c>
      <c r="AC73" s="250"/>
    </row>
    <row r="74" spans="1:29" ht="30" customHeight="1">
      <c r="A74" s="516"/>
      <c r="B74" s="516"/>
      <c r="C74" s="519"/>
      <c r="D74" s="516"/>
      <c r="E74" s="516"/>
      <c r="F74" s="376"/>
      <c r="G74" s="353">
        <v>43661.662499999999</v>
      </c>
      <c r="H74" s="353">
        <v>43666.431944444441</v>
      </c>
      <c r="I74" s="376"/>
      <c r="J74" s="376"/>
      <c r="K74" s="376"/>
      <c r="L74" s="371">
        <f>IF(RIGHT(S74)="T",(+H74-G74),0)</f>
        <v>0</v>
      </c>
      <c r="M74" s="371">
        <f>IF(RIGHT(S74)="U",(+H74-G74),0)</f>
        <v>0</v>
      </c>
      <c r="N74" s="371">
        <f>IF(RIGHT(S74)="C",(+H74-G74),0)</f>
        <v>0</v>
      </c>
      <c r="O74" s="371">
        <f>IF(RIGHT(S74)="D",(+H74-G74),0)</f>
        <v>4.7694444444423425</v>
      </c>
      <c r="P74" s="376"/>
      <c r="Q74" s="376"/>
      <c r="R74" s="376"/>
      <c r="S74" s="351" t="s">
        <v>50</v>
      </c>
      <c r="T74" s="405" t="s">
        <v>1375</v>
      </c>
      <c r="U74" s="496"/>
      <c r="V74" s="377"/>
      <c r="W74" s="377"/>
      <c r="X74" s="377"/>
      <c r="Y74" s="377"/>
      <c r="Z74" s="445"/>
      <c r="AA74" s="496"/>
      <c r="AC74" s="250"/>
    </row>
    <row r="75" spans="1:29" ht="30" customHeight="1">
      <c r="A75" s="516"/>
      <c r="B75" s="516"/>
      <c r="C75" s="520"/>
      <c r="D75" s="516"/>
      <c r="E75" s="516"/>
      <c r="F75" s="376"/>
      <c r="G75" s="353">
        <v>43669.236805555556</v>
      </c>
      <c r="H75" s="353">
        <v>43669.611111111109</v>
      </c>
      <c r="I75" s="376"/>
      <c r="J75" s="376"/>
      <c r="K75" s="376"/>
      <c r="L75" s="371">
        <f>IF(RIGHT(S75)="T",(+H75-G75),0)</f>
        <v>0</v>
      </c>
      <c r="M75" s="371">
        <f t="shared" ref="M75" si="26">IF(RIGHT(S75)="U",(+H75-G75),0)</f>
        <v>0</v>
      </c>
      <c r="N75" s="371">
        <f t="shared" ref="N75" si="27">IF(RIGHT(S75)="C",(+H75-G75),0)</f>
        <v>0</v>
      </c>
      <c r="O75" s="371">
        <f t="shared" ref="O75" si="28">IF(RIGHT(S75)="D",(+H75-G75),0)</f>
        <v>0.37430555555329192</v>
      </c>
      <c r="P75" s="376"/>
      <c r="Q75" s="376"/>
      <c r="R75" s="376"/>
      <c r="S75" s="351" t="s">
        <v>50</v>
      </c>
      <c r="T75" s="405" t="s">
        <v>1420</v>
      </c>
      <c r="U75" s="496"/>
      <c r="V75" s="377"/>
      <c r="W75" s="377"/>
      <c r="X75" s="377"/>
      <c r="Y75" s="377"/>
      <c r="Z75" s="445"/>
      <c r="AA75" s="496"/>
      <c r="AC75" s="250"/>
    </row>
    <row r="76" spans="1:29" s="410" customFormat="1" ht="30" customHeight="1">
      <c r="A76" s="516"/>
      <c r="B76" s="516"/>
      <c r="C76" s="377" t="s">
        <v>51</v>
      </c>
      <c r="D76" s="516"/>
      <c r="E76" s="516"/>
      <c r="F76" s="376" t="s">
        <v>47</v>
      </c>
      <c r="G76" s="435"/>
      <c r="H76" s="435"/>
      <c r="I76" s="376" t="s">
        <v>47</v>
      </c>
      <c r="J76" s="376" t="s">
        <v>47</v>
      </c>
      <c r="K76" s="376" t="s">
        <v>47</v>
      </c>
      <c r="L76" s="371">
        <f>SUM(L73:L75)</f>
        <v>0</v>
      </c>
      <c r="M76" s="371">
        <f>SUM(M73:M75)</f>
        <v>0</v>
      </c>
      <c r="N76" s="371">
        <f>SUM(N73:N75)</f>
        <v>0</v>
      </c>
      <c r="O76" s="371">
        <f>SUM(O73:O75)</f>
        <v>8.9208333333299379</v>
      </c>
      <c r="P76" s="371"/>
      <c r="Q76" s="371"/>
      <c r="R76" s="371"/>
      <c r="S76" s="452"/>
      <c r="T76" s="453"/>
      <c r="U76" s="496"/>
      <c r="V76" s="445">
        <f>$AB$11-((N76*24))</f>
        <v>744</v>
      </c>
      <c r="W76" s="379">
        <v>367</v>
      </c>
      <c r="X76" s="370">
        <v>167.2</v>
      </c>
      <c r="Y76" s="380">
        <f>W76*X76</f>
        <v>61362.399999999994</v>
      </c>
      <c r="Z76" s="445">
        <f>(Y76*(V76-L76*24))/V76</f>
        <v>61362.399999999994</v>
      </c>
      <c r="AA76" s="496"/>
      <c r="AB76" s="408"/>
      <c r="AC76" s="409">
        <v>2</v>
      </c>
    </row>
    <row r="77" spans="1:29" s="410" customFormat="1" ht="46.5" customHeight="1">
      <c r="A77" s="516">
        <v>6</v>
      </c>
      <c r="B77" s="516" t="s">
        <v>67</v>
      </c>
      <c r="C77" s="377" t="s">
        <v>68</v>
      </c>
      <c r="D77" s="516">
        <v>211.43299999999999</v>
      </c>
      <c r="E77" s="516" t="s">
        <v>526</v>
      </c>
      <c r="F77" s="376" t="s">
        <v>47</v>
      </c>
      <c r="G77" s="358"/>
      <c r="H77" s="358"/>
      <c r="I77" s="376" t="s">
        <v>47</v>
      </c>
      <c r="J77" s="376" t="s">
        <v>47</v>
      </c>
      <c r="K77" s="376" t="s">
        <v>47</v>
      </c>
      <c r="L77" s="371">
        <f>IF(RIGHT(S77)="T",(+H77-G77),0)</f>
        <v>0</v>
      </c>
      <c r="M77" s="371">
        <f>IF(RIGHT(S77)="U",(+H77-G77),0)</f>
        <v>0</v>
      </c>
      <c r="N77" s="371">
        <f>IF(RIGHT(S77)="C",(+H77-G77),0)</f>
        <v>0</v>
      </c>
      <c r="O77" s="371">
        <f>IF(RIGHT(S77)="D",(+H77-G77),0)</f>
        <v>0</v>
      </c>
      <c r="P77" s="376"/>
      <c r="Q77" s="376"/>
      <c r="R77" s="376"/>
      <c r="S77" s="362"/>
      <c r="T77" s="413"/>
      <c r="U77" s="496" t="s">
        <v>1593</v>
      </c>
      <c r="V77" s="377"/>
      <c r="W77" s="377"/>
      <c r="X77" s="377"/>
      <c r="Y77" s="377"/>
      <c r="Z77" s="445"/>
      <c r="AA77" s="496">
        <f>(Z78/Y78)*100</f>
        <v>100.00000000000003</v>
      </c>
      <c r="AB77" s="408"/>
      <c r="AC77" s="409"/>
    </row>
    <row r="78" spans="1:29" s="410" customFormat="1" ht="30" customHeight="1">
      <c r="A78" s="516"/>
      <c r="B78" s="516"/>
      <c r="C78" s="377" t="s">
        <v>51</v>
      </c>
      <c r="D78" s="516"/>
      <c r="E78" s="516"/>
      <c r="F78" s="376" t="s">
        <v>47</v>
      </c>
      <c r="G78" s="391"/>
      <c r="H78" s="391"/>
      <c r="I78" s="376" t="s">
        <v>47</v>
      </c>
      <c r="J78" s="376" t="s">
        <v>47</v>
      </c>
      <c r="K78" s="376" t="s">
        <v>47</v>
      </c>
      <c r="L78" s="371">
        <f>SUM(L77:L77)</f>
        <v>0</v>
      </c>
      <c r="M78" s="371">
        <f>SUM(M77:M77)</f>
        <v>0</v>
      </c>
      <c r="N78" s="371">
        <f>SUM(N77:N77)</f>
        <v>0</v>
      </c>
      <c r="O78" s="371">
        <f>SUM(O77:O77)</f>
        <v>0</v>
      </c>
      <c r="P78" s="371"/>
      <c r="Q78" s="371"/>
      <c r="R78" s="371"/>
      <c r="S78" s="452"/>
      <c r="T78" s="453"/>
      <c r="U78" s="496"/>
      <c r="V78" s="445">
        <f>$AB$11-((N78*24))</f>
        <v>744</v>
      </c>
      <c r="W78" s="379">
        <v>245</v>
      </c>
      <c r="X78" s="370">
        <v>211.43299999999999</v>
      </c>
      <c r="Y78" s="380">
        <f>W78*X78</f>
        <v>51801.084999999999</v>
      </c>
      <c r="Z78" s="445">
        <f>(Y78*(V78-L78*24))/V78</f>
        <v>51801.085000000006</v>
      </c>
      <c r="AA78" s="496"/>
      <c r="AB78" s="408"/>
      <c r="AC78" s="409">
        <v>2</v>
      </c>
    </row>
    <row r="79" spans="1:29" s="408" customFormat="1" ht="30" customHeight="1">
      <c r="A79" s="516">
        <v>7</v>
      </c>
      <c r="B79" s="516" t="s">
        <v>69</v>
      </c>
      <c r="C79" s="518" t="s">
        <v>70</v>
      </c>
      <c r="D79" s="516">
        <v>208.98</v>
      </c>
      <c r="E79" s="516" t="s">
        <v>526</v>
      </c>
      <c r="F79" s="376" t="s">
        <v>47</v>
      </c>
      <c r="G79" s="353">
        <v>43664.149305555555</v>
      </c>
      <c r="H79" s="353">
        <v>43665.611805555556</v>
      </c>
      <c r="I79" s="376" t="s">
        <v>47</v>
      </c>
      <c r="J79" s="376" t="s">
        <v>47</v>
      </c>
      <c r="K79" s="376" t="s">
        <v>47</v>
      </c>
      <c r="L79" s="371">
        <f t="shared" ref="L79:L81" si="29">IF(RIGHT(S79)="T",(+H79-G79),0)</f>
        <v>0</v>
      </c>
      <c r="M79" s="371">
        <f t="shared" ref="M79:M81" si="30">IF(RIGHT(S79)="U",(+H79-G79),0)</f>
        <v>0</v>
      </c>
      <c r="N79" s="371">
        <f t="shared" ref="N79:N81" si="31">IF(RIGHT(S79)="C",(+H79-G79),0)</f>
        <v>0</v>
      </c>
      <c r="O79" s="371">
        <f t="shared" ref="O79:O81" si="32">IF(RIGHT(S79)="D",(+H79-G79),0)</f>
        <v>1.4625000000014552</v>
      </c>
      <c r="P79" s="376"/>
      <c r="Q79" s="376"/>
      <c r="R79" s="376"/>
      <c r="S79" s="351" t="s">
        <v>50</v>
      </c>
      <c r="T79" s="405" t="s">
        <v>1095</v>
      </c>
      <c r="U79" s="496" t="s">
        <v>1593</v>
      </c>
      <c r="V79" s="377"/>
      <c r="W79" s="377"/>
      <c r="X79" s="377"/>
      <c r="Y79" s="377"/>
      <c r="Z79" s="445"/>
      <c r="AA79" s="496">
        <f>(Z82/Y82)*100</f>
        <v>100</v>
      </c>
      <c r="AC79" s="411"/>
    </row>
    <row r="80" spans="1:29" s="408" customFormat="1" ht="30" customHeight="1">
      <c r="A80" s="516"/>
      <c r="B80" s="516"/>
      <c r="C80" s="519"/>
      <c r="D80" s="516"/>
      <c r="E80" s="516"/>
      <c r="F80" s="376"/>
      <c r="G80" s="353">
        <v>43667.254166666666</v>
      </c>
      <c r="H80" s="353">
        <v>43668.404861111114</v>
      </c>
      <c r="I80" s="376"/>
      <c r="J80" s="376"/>
      <c r="K80" s="376"/>
      <c r="L80" s="371">
        <f t="shared" si="29"/>
        <v>0</v>
      </c>
      <c r="M80" s="371">
        <f t="shared" si="30"/>
        <v>0</v>
      </c>
      <c r="N80" s="371">
        <f t="shared" si="31"/>
        <v>0</v>
      </c>
      <c r="O80" s="371">
        <f t="shared" si="32"/>
        <v>1.1506944444481633</v>
      </c>
      <c r="P80" s="376"/>
      <c r="Q80" s="376"/>
      <c r="R80" s="376"/>
      <c r="S80" s="351" t="s">
        <v>50</v>
      </c>
      <c r="T80" s="405" t="s">
        <v>1422</v>
      </c>
      <c r="U80" s="496"/>
      <c r="V80" s="377"/>
      <c r="W80" s="377"/>
      <c r="X80" s="377"/>
      <c r="Y80" s="377"/>
      <c r="Z80" s="445"/>
      <c r="AA80" s="496"/>
      <c r="AC80" s="411"/>
    </row>
    <row r="81" spans="1:29" s="408" customFormat="1" ht="30" customHeight="1">
      <c r="A81" s="516"/>
      <c r="B81" s="516"/>
      <c r="C81" s="520"/>
      <c r="D81" s="516"/>
      <c r="E81" s="516"/>
      <c r="F81" s="376"/>
      <c r="G81" s="353">
        <v>43672.088194444441</v>
      </c>
      <c r="H81" s="353">
        <v>43675.658333333333</v>
      </c>
      <c r="I81" s="376"/>
      <c r="J81" s="376"/>
      <c r="K81" s="376"/>
      <c r="L81" s="371">
        <f t="shared" si="29"/>
        <v>0</v>
      </c>
      <c r="M81" s="371">
        <f t="shared" si="30"/>
        <v>0</v>
      </c>
      <c r="N81" s="371">
        <f t="shared" si="31"/>
        <v>0</v>
      </c>
      <c r="O81" s="371">
        <f t="shared" si="32"/>
        <v>3.570138888891961</v>
      </c>
      <c r="P81" s="376"/>
      <c r="Q81" s="376"/>
      <c r="R81" s="376"/>
      <c r="S81" s="351" t="s">
        <v>50</v>
      </c>
      <c r="T81" s="405" t="s">
        <v>1095</v>
      </c>
      <c r="U81" s="496"/>
      <c r="V81" s="377"/>
      <c r="W81" s="377"/>
      <c r="X81" s="377"/>
      <c r="Y81" s="377"/>
      <c r="Z81" s="445"/>
      <c r="AA81" s="496"/>
      <c r="AC81" s="411"/>
    </row>
    <row r="82" spans="1:29" s="410" customFormat="1" ht="30" customHeight="1">
      <c r="A82" s="516"/>
      <c r="B82" s="516"/>
      <c r="C82" s="377" t="s">
        <v>51</v>
      </c>
      <c r="D82" s="516"/>
      <c r="E82" s="516"/>
      <c r="F82" s="376" t="s">
        <v>47</v>
      </c>
      <c r="G82" s="435"/>
      <c r="H82" s="435"/>
      <c r="I82" s="376" t="s">
        <v>47</v>
      </c>
      <c r="J82" s="376" t="s">
        <v>47</v>
      </c>
      <c r="K82" s="376" t="s">
        <v>47</v>
      </c>
      <c r="L82" s="371">
        <f>SUM(L79:L81)</f>
        <v>0</v>
      </c>
      <c r="M82" s="371">
        <f>SUM(M79:M81)</f>
        <v>0</v>
      </c>
      <c r="N82" s="371">
        <f>SUM(N79:N81)</f>
        <v>0</v>
      </c>
      <c r="O82" s="371">
        <f>SUM(O79:O81)</f>
        <v>6.1833333333415794</v>
      </c>
      <c r="P82" s="371"/>
      <c r="Q82" s="371"/>
      <c r="R82" s="371"/>
      <c r="S82" s="452"/>
      <c r="T82" s="453"/>
      <c r="U82" s="496"/>
      <c r="V82" s="445">
        <f>$AB$11-((N82*24))</f>
        <v>744</v>
      </c>
      <c r="W82" s="379">
        <v>402</v>
      </c>
      <c r="X82" s="370">
        <v>208.98</v>
      </c>
      <c r="Y82" s="380">
        <f>W82*X82</f>
        <v>84009.959999999992</v>
      </c>
      <c r="Z82" s="445">
        <f>(Y82*(V82-L82*24))/V82</f>
        <v>84009.959999999992</v>
      </c>
      <c r="AA82" s="496"/>
      <c r="AB82" s="408"/>
      <c r="AC82" s="409">
        <v>2</v>
      </c>
    </row>
    <row r="83" spans="1:29" s="410" customFormat="1" ht="30" customHeight="1">
      <c r="A83" s="516">
        <v>8</v>
      </c>
      <c r="B83" s="516" t="s">
        <v>71</v>
      </c>
      <c r="C83" s="518" t="s">
        <v>72</v>
      </c>
      <c r="D83" s="516">
        <v>209.51</v>
      </c>
      <c r="E83" s="516" t="s">
        <v>526</v>
      </c>
      <c r="F83" s="376" t="s">
        <v>47</v>
      </c>
      <c r="G83" s="353">
        <v>43650.719444444447</v>
      </c>
      <c r="H83" s="353">
        <v>43652.851388888892</v>
      </c>
      <c r="I83" s="376" t="s">
        <v>47</v>
      </c>
      <c r="J83" s="376" t="s">
        <v>47</v>
      </c>
      <c r="K83" s="376" t="s">
        <v>47</v>
      </c>
      <c r="L83" s="371">
        <f>IF(RIGHT(S83)="T",(+H83-G83),0)</f>
        <v>0</v>
      </c>
      <c r="M83" s="371">
        <f>IF(RIGHT(S83)="U",(+H83-G83),0)</f>
        <v>0</v>
      </c>
      <c r="N83" s="371">
        <f>IF(RIGHT(S83)="C",(+H83-G83),0)</f>
        <v>0</v>
      </c>
      <c r="O83" s="371">
        <f>IF(RIGHT(S83)="D",(+H83-G83),0)</f>
        <v>2.1319444444452529</v>
      </c>
      <c r="P83" s="376"/>
      <c r="Q83" s="376"/>
      <c r="R83" s="376"/>
      <c r="S83" s="351" t="s">
        <v>50</v>
      </c>
      <c r="T83" s="405" t="s">
        <v>1409</v>
      </c>
      <c r="U83" s="496" t="s">
        <v>1593</v>
      </c>
      <c r="V83" s="459"/>
      <c r="W83" s="459"/>
      <c r="X83" s="459"/>
      <c r="Y83" s="459"/>
      <c r="Z83" s="445"/>
      <c r="AA83" s="496">
        <f>(Z89/Y89)*100</f>
        <v>100</v>
      </c>
      <c r="AB83" s="408"/>
      <c r="AC83" s="409"/>
    </row>
    <row r="84" spans="1:29" s="410" customFormat="1" ht="30" customHeight="1">
      <c r="A84" s="516"/>
      <c r="B84" s="516"/>
      <c r="C84" s="519"/>
      <c r="D84" s="516"/>
      <c r="E84" s="516"/>
      <c r="F84" s="376"/>
      <c r="G84" s="353">
        <v>43653.419444444444</v>
      </c>
      <c r="H84" s="353">
        <v>43653.821527777778</v>
      </c>
      <c r="I84" s="376"/>
      <c r="J84" s="376"/>
      <c r="K84" s="376"/>
      <c r="L84" s="371">
        <f>IF(RIGHT(S84)="T",(+H84-G84),0)</f>
        <v>0</v>
      </c>
      <c r="M84" s="371">
        <f>IF(RIGHT(S84)="U",(+H84-G84),0)</f>
        <v>0</v>
      </c>
      <c r="N84" s="371">
        <f>IF(RIGHT(S84)="C",(+H84-G84),0)</f>
        <v>0</v>
      </c>
      <c r="O84" s="371">
        <f>IF(RIGHT(S84)="D",(+H84-G84),0)</f>
        <v>0.40208333333430346</v>
      </c>
      <c r="P84" s="376"/>
      <c r="Q84" s="376"/>
      <c r="R84" s="376"/>
      <c r="S84" s="351" t="s">
        <v>50</v>
      </c>
      <c r="T84" s="405" t="s">
        <v>1409</v>
      </c>
      <c r="U84" s="496"/>
      <c r="V84" s="459"/>
      <c r="W84" s="459"/>
      <c r="X84" s="459"/>
      <c r="Y84" s="459"/>
      <c r="Z84" s="445"/>
      <c r="AA84" s="496"/>
      <c r="AB84" s="408"/>
      <c r="AC84" s="409"/>
    </row>
    <row r="85" spans="1:29" s="410" customFormat="1" ht="30" customHeight="1">
      <c r="A85" s="516"/>
      <c r="B85" s="516"/>
      <c r="C85" s="519"/>
      <c r="D85" s="516"/>
      <c r="E85" s="516"/>
      <c r="F85" s="376"/>
      <c r="G85" s="353">
        <v>43656.335416666669</v>
      </c>
      <c r="H85" s="353">
        <v>43657.36041666667</v>
      </c>
      <c r="I85" s="376"/>
      <c r="J85" s="376"/>
      <c r="K85" s="376"/>
      <c r="L85" s="371">
        <f>IF(RIGHT(S85)="T",(+H85-G85),0)</f>
        <v>0</v>
      </c>
      <c r="M85" s="371">
        <f t="shared" ref="M85:M87" si="33">IF(RIGHT(S85)="U",(+H85-G85),0)</f>
        <v>0</v>
      </c>
      <c r="N85" s="371">
        <f t="shared" ref="N85:N87" si="34">IF(RIGHT(S85)="C",(+H85-G85),0)</f>
        <v>0</v>
      </c>
      <c r="O85" s="371">
        <f t="shared" ref="O85:O87" si="35">IF(RIGHT(S85)="D",(+H85-G85),0)</f>
        <v>1.0250000000014552</v>
      </c>
      <c r="P85" s="376"/>
      <c r="Q85" s="376"/>
      <c r="R85" s="376"/>
      <c r="S85" s="351" t="s">
        <v>50</v>
      </c>
      <c r="T85" s="405" t="s">
        <v>1423</v>
      </c>
      <c r="U85" s="496"/>
      <c r="V85" s="459"/>
      <c r="W85" s="459"/>
      <c r="X85" s="459"/>
      <c r="Y85" s="459"/>
      <c r="Z85" s="445"/>
      <c r="AA85" s="496"/>
      <c r="AB85" s="408"/>
      <c r="AC85" s="409"/>
    </row>
    <row r="86" spans="1:29" s="410" customFormat="1" ht="30" customHeight="1">
      <c r="A86" s="516"/>
      <c r="B86" s="516"/>
      <c r="C86" s="519"/>
      <c r="D86" s="516"/>
      <c r="E86" s="516"/>
      <c r="F86" s="376"/>
      <c r="G86" s="353">
        <v>43660.383333333331</v>
      </c>
      <c r="H86" s="353">
        <v>43660.82916666667</v>
      </c>
      <c r="I86" s="376"/>
      <c r="J86" s="376"/>
      <c r="K86" s="376"/>
      <c r="L86" s="371">
        <f>IF(RIGHT(S86)="T",(+H86-G86),0)</f>
        <v>0</v>
      </c>
      <c r="M86" s="371">
        <f t="shared" si="33"/>
        <v>0</v>
      </c>
      <c r="N86" s="371">
        <f t="shared" si="34"/>
        <v>0</v>
      </c>
      <c r="O86" s="371">
        <f t="shared" si="35"/>
        <v>0.44583333333866904</v>
      </c>
      <c r="P86" s="376"/>
      <c r="Q86" s="376"/>
      <c r="R86" s="376"/>
      <c r="S86" s="351" t="s">
        <v>50</v>
      </c>
      <c r="T86" s="405" t="s">
        <v>1406</v>
      </c>
      <c r="U86" s="496"/>
      <c r="V86" s="459"/>
      <c r="W86" s="459"/>
      <c r="X86" s="459"/>
      <c r="Y86" s="459"/>
      <c r="Z86" s="445"/>
      <c r="AA86" s="496"/>
      <c r="AB86" s="408"/>
      <c r="AC86" s="409"/>
    </row>
    <row r="87" spans="1:29" s="410" customFormat="1" ht="30" customHeight="1">
      <c r="A87" s="516"/>
      <c r="B87" s="516"/>
      <c r="C87" s="519"/>
      <c r="D87" s="516"/>
      <c r="E87" s="516"/>
      <c r="F87" s="376"/>
      <c r="G87" s="353">
        <v>43661.664583333331</v>
      </c>
      <c r="H87" s="353">
        <v>43662.630555555559</v>
      </c>
      <c r="I87" s="376"/>
      <c r="J87" s="376"/>
      <c r="K87" s="376"/>
      <c r="L87" s="371">
        <f>IF(RIGHT(S87)="T",(+H87-G87),0)</f>
        <v>0</v>
      </c>
      <c r="M87" s="371">
        <f t="shared" si="33"/>
        <v>0</v>
      </c>
      <c r="N87" s="371">
        <f t="shared" si="34"/>
        <v>0</v>
      </c>
      <c r="O87" s="371">
        <f t="shared" si="35"/>
        <v>0.96597222222771961</v>
      </c>
      <c r="P87" s="376"/>
      <c r="Q87" s="376"/>
      <c r="R87" s="376"/>
      <c r="S87" s="351" t="s">
        <v>50</v>
      </c>
      <c r="T87" s="405" t="s">
        <v>1375</v>
      </c>
      <c r="U87" s="496"/>
      <c r="V87" s="459"/>
      <c r="W87" s="459"/>
      <c r="X87" s="459"/>
      <c r="Y87" s="459"/>
      <c r="Z87" s="445"/>
      <c r="AA87" s="496"/>
      <c r="AB87" s="408"/>
      <c r="AC87" s="409"/>
    </row>
    <row r="88" spans="1:29" s="410" customFormat="1" ht="30" customHeight="1">
      <c r="A88" s="516"/>
      <c r="B88" s="516"/>
      <c r="C88" s="520"/>
      <c r="D88" s="516"/>
      <c r="E88" s="516"/>
      <c r="F88" s="376"/>
      <c r="G88" s="353">
        <v>43671.172222222223</v>
      </c>
      <c r="H88" s="353">
        <v>43671.839583333334</v>
      </c>
      <c r="I88" s="376"/>
      <c r="J88" s="376"/>
      <c r="K88" s="376"/>
      <c r="L88" s="371">
        <f t="shared" ref="L88" si="36">IF(RIGHT(S88)="T",(+H88-G88),0)</f>
        <v>0</v>
      </c>
      <c r="M88" s="371">
        <f t="shared" ref="M88" si="37">IF(RIGHT(S88)="U",(+H88-G88),0)</f>
        <v>0</v>
      </c>
      <c r="N88" s="371">
        <f t="shared" ref="N88" si="38">IF(RIGHT(S88)="C",(+H88-G88),0)</f>
        <v>0</v>
      </c>
      <c r="O88" s="371">
        <f t="shared" ref="O88" si="39">IF(RIGHT(S88)="D",(+H88-G88),0)</f>
        <v>0.66736111111094942</v>
      </c>
      <c r="P88" s="376"/>
      <c r="Q88" s="376"/>
      <c r="R88" s="376"/>
      <c r="S88" s="351" t="s">
        <v>50</v>
      </c>
      <c r="T88" s="405" t="s">
        <v>1420</v>
      </c>
      <c r="U88" s="496"/>
      <c r="V88" s="459"/>
      <c r="W88" s="459"/>
      <c r="X88" s="459"/>
      <c r="Y88" s="459"/>
      <c r="Z88" s="445"/>
      <c r="AA88" s="496"/>
      <c r="AB88" s="408"/>
      <c r="AC88" s="409"/>
    </row>
    <row r="89" spans="1:29" s="410" customFormat="1" ht="30" customHeight="1">
      <c r="A89" s="516"/>
      <c r="B89" s="516"/>
      <c r="C89" s="377" t="s">
        <v>51</v>
      </c>
      <c r="D89" s="516"/>
      <c r="E89" s="516"/>
      <c r="F89" s="376" t="s">
        <v>47</v>
      </c>
      <c r="G89" s="435"/>
      <c r="H89" s="435"/>
      <c r="I89" s="376" t="s">
        <v>47</v>
      </c>
      <c r="J89" s="376" t="s">
        <v>47</v>
      </c>
      <c r="K89" s="379"/>
      <c r="L89" s="371">
        <f>SUM(L83:L88)</f>
        <v>0</v>
      </c>
      <c r="M89" s="371">
        <f>SUM(M83:M88)</f>
        <v>0</v>
      </c>
      <c r="N89" s="371">
        <f>SUM(N83:N88)</f>
        <v>0</v>
      </c>
      <c r="O89" s="371">
        <f>SUM(O83:O88)</f>
        <v>5.6381944444583496</v>
      </c>
      <c r="P89" s="371"/>
      <c r="Q89" s="371"/>
      <c r="R89" s="371"/>
      <c r="S89" s="452"/>
      <c r="T89" s="453"/>
      <c r="U89" s="496"/>
      <c r="V89" s="445">
        <f>$AB$11-((N89*24))</f>
        <v>744</v>
      </c>
      <c r="W89" s="379">
        <v>515</v>
      </c>
      <c r="X89" s="370">
        <v>209.51</v>
      </c>
      <c r="Y89" s="380">
        <f>W89*X89</f>
        <v>107897.65</v>
      </c>
      <c r="Z89" s="445">
        <f>(Y89*(V89-L89*24))/V89</f>
        <v>107897.65</v>
      </c>
      <c r="AA89" s="496"/>
      <c r="AB89" s="408"/>
      <c r="AC89" s="409">
        <v>2</v>
      </c>
    </row>
    <row r="90" spans="1:29" ht="38.25" customHeight="1">
      <c r="A90" s="516">
        <v>9</v>
      </c>
      <c r="B90" s="516" t="s">
        <v>73</v>
      </c>
      <c r="C90" s="536" t="s">
        <v>74</v>
      </c>
      <c r="D90" s="516">
        <v>181.137</v>
      </c>
      <c r="E90" s="516" t="s">
        <v>526</v>
      </c>
      <c r="F90" s="376" t="s">
        <v>47</v>
      </c>
      <c r="G90" s="353">
        <v>43654.595833333333</v>
      </c>
      <c r="H90" s="353">
        <v>43654.927083333336</v>
      </c>
      <c r="I90" s="379"/>
      <c r="J90" s="379"/>
      <c r="K90" s="379"/>
      <c r="L90" s="371">
        <f>IF(RIGHT(S90)="T",(+H90-G90),0)</f>
        <v>0</v>
      </c>
      <c r="M90" s="371">
        <f>IF(RIGHT(S90)="U",(+H90-G90),0)</f>
        <v>0</v>
      </c>
      <c r="N90" s="371">
        <f>IF(RIGHT(S90)="C",(+H90-G90),0)</f>
        <v>0</v>
      </c>
      <c r="O90" s="371">
        <f>IF(RIGHT(S90)="D",(+H90-G90),0)</f>
        <v>0.33125000000291038</v>
      </c>
      <c r="P90" s="372"/>
      <c r="Q90" s="372"/>
      <c r="R90" s="372"/>
      <c r="S90" s="351" t="s">
        <v>460</v>
      </c>
      <c r="T90" s="405" t="s">
        <v>1424</v>
      </c>
      <c r="U90" s="496" t="s">
        <v>1593</v>
      </c>
      <c r="V90" s="445"/>
      <c r="W90" s="445"/>
      <c r="X90" s="445"/>
      <c r="Y90" s="445"/>
      <c r="Z90" s="445"/>
      <c r="AA90" s="496">
        <f>(Z92/Y92)*100</f>
        <v>99.296594982086148</v>
      </c>
      <c r="AC90" s="250"/>
    </row>
    <row r="91" spans="1:29" ht="30" customHeight="1">
      <c r="A91" s="516"/>
      <c r="B91" s="516"/>
      <c r="C91" s="537"/>
      <c r="D91" s="516"/>
      <c r="E91" s="516"/>
      <c r="F91" s="376" t="s">
        <v>47</v>
      </c>
      <c r="G91" s="353">
        <v>43657.370833333334</v>
      </c>
      <c r="H91" s="353">
        <v>43657.588888888888</v>
      </c>
      <c r="I91" s="379"/>
      <c r="J91" s="379"/>
      <c r="K91" s="379"/>
      <c r="L91" s="371">
        <f>IF(RIGHT(S91)="T",(+H91-G91),0)</f>
        <v>0.21805555555329192</v>
      </c>
      <c r="M91" s="371">
        <f>IF(RIGHT(S91)="U",(+H91-G91),0)</f>
        <v>0</v>
      </c>
      <c r="N91" s="371">
        <f>IF(RIGHT(S91)="C",(+H91-G91),0)</f>
        <v>0</v>
      </c>
      <c r="O91" s="371">
        <f>IF(RIGHT(S91)="D",(+H91-G91),0)</f>
        <v>0</v>
      </c>
      <c r="P91" s="372"/>
      <c r="Q91" s="372"/>
      <c r="R91" s="372"/>
      <c r="S91" s="351" t="s">
        <v>461</v>
      </c>
      <c r="T91" s="405" t="s">
        <v>1425</v>
      </c>
      <c r="U91" s="496"/>
      <c r="V91" s="445"/>
      <c r="W91" s="445"/>
      <c r="X91" s="445"/>
      <c r="Y91" s="445"/>
      <c r="Z91" s="445"/>
      <c r="AA91" s="496"/>
      <c r="AC91" s="250"/>
    </row>
    <row r="92" spans="1:29" s="410" customFormat="1" ht="30" customHeight="1">
      <c r="A92" s="516"/>
      <c r="B92" s="516"/>
      <c r="C92" s="377" t="s">
        <v>51</v>
      </c>
      <c r="D92" s="516"/>
      <c r="E92" s="516"/>
      <c r="F92" s="376" t="s">
        <v>47</v>
      </c>
      <c r="G92" s="435"/>
      <c r="H92" s="435"/>
      <c r="I92" s="376" t="s">
        <v>47</v>
      </c>
      <c r="J92" s="376" t="s">
        <v>47</v>
      </c>
      <c r="K92" s="376" t="s">
        <v>47</v>
      </c>
      <c r="L92" s="371">
        <f>SUM(L90:L91)</f>
        <v>0.21805555555329192</v>
      </c>
      <c r="M92" s="371">
        <f>SUM(M90:M91)</f>
        <v>0</v>
      </c>
      <c r="N92" s="371">
        <f>SUM(N90:N91)</f>
        <v>0</v>
      </c>
      <c r="O92" s="371">
        <f>SUM(O90:O91)</f>
        <v>0.33125000000291038</v>
      </c>
      <c r="P92" s="376"/>
      <c r="Q92" s="376"/>
      <c r="R92" s="376"/>
      <c r="S92" s="452"/>
      <c r="T92" s="453"/>
      <c r="U92" s="496"/>
      <c r="V92" s="445">
        <f>$AB$11-((N92*24))</f>
        <v>744</v>
      </c>
      <c r="W92" s="379">
        <v>382</v>
      </c>
      <c r="X92" s="370">
        <v>181.137</v>
      </c>
      <c r="Y92" s="380">
        <f>W92*X92</f>
        <v>69194.334000000003</v>
      </c>
      <c r="Z92" s="445">
        <f>(Y92*(V92-L92*24))/V92</f>
        <v>68707.617582531937</v>
      </c>
      <c r="AA92" s="496"/>
      <c r="AB92" s="408"/>
      <c r="AC92" s="409">
        <v>2</v>
      </c>
    </row>
    <row r="93" spans="1:29" ht="30" customHeight="1">
      <c r="A93" s="516">
        <v>10</v>
      </c>
      <c r="B93" s="516" t="s">
        <v>75</v>
      </c>
      <c r="C93" s="536" t="s">
        <v>76</v>
      </c>
      <c r="D93" s="516">
        <v>139.72999999999999</v>
      </c>
      <c r="E93" s="516" t="s">
        <v>526</v>
      </c>
      <c r="F93" s="376" t="s">
        <v>47</v>
      </c>
      <c r="G93" s="353">
        <v>43647</v>
      </c>
      <c r="H93" s="353">
        <v>43650.893750000003</v>
      </c>
      <c r="I93" s="379"/>
      <c r="J93" s="379"/>
      <c r="K93" s="379"/>
      <c r="L93" s="371">
        <f t="shared" ref="L93:L95" si="40">IF(RIGHT(S93)="T",(+H93-G93),0)</f>
        <v>0</v>
      </c>
      <c r="M93" s="371">
        <f>IF(RIGHT(S93)="U",(+H93-G93),0)</f>
        <v>0</v>
      </c>
      <c r="N93" s="371">
        <f>IF(RIGHT(S93)="C",(+H93-G93),0)</f>
        <v>0</v>
      </c>
      <c r="O93" s="371">
        <f>IF(RIGHT(S93)="D",(+H93-G93),0)</f>
        <v>3.8937500000029104</v>
      </c>
      <c r="P93" s="372"/>
      <c r="Q93" s="372"/>
      <c r="R93" s="372"/>
      <c r="S93" s="351" t="s">
        <v>50</v>
      </c>
      <c r="T93" s="405" t="s">
        <v>1381</v>
      </c>
      <c r="U93" s="496" t="s">
        <v>1593</v>
      </c>
      <c r="V93" s="445"/>
      <c r="W93" s="379"/>
      <c r="X93" s="370"/>
      <c r="Y93" s="380"/>
      <c r="Z93" s="445"/>
      <c r="AA93" s="496">
        <f>(Z96/Y96)*100</f>
        <v>100</v>
      </c>
      <c r="AC93" s="250"/>
    </row>
    <row r="94" spans="1:29" ht="30" customHeight="1">
      <c r="A94" s="516"/>
      <c r="B94" s="516"/>
      <c r="C94" s="538"/>
      <c r="D94" s="516"/>
      <c r="E94" s="516"/>
      <c r="F94" s="376"/>
      <c r="G94" s="353">
        <v>43657.176388888889</v>
      </c>
      <c r="H94" s="353">
        <v>43663.951388888891</v>
      </c>
      <c r="I94" s="379"/>
      <c r="J94" s="379"/>
      <c r="K94" s="379"/>
      <c r="L94" s="371">
        <f t="shared" si="40"/>
        <v>0</v>
      </c>
      <c r="M94" s="371">
        <f t="shared" ref="M94:M95" si="41">IF(RIGHT(S94)="U",(+H94-G94),0)</f>
        <v>0</v>
      </c>
      <c r="N94" s="371">
        <f t="shared" ref="N94:N95" si="42">IF(RIGHT(S94)="C",(+H94-G94),0)</f>
        <v>0</v>
      </c>
      <c r="O94" s="371">
        <f t="shared" ref="O94:O95" si="43">IF(RIGHT(S94)="D",(+H94-G94),0)</f>
        <v>6.7750000000014552</v>
      </c>
      <c r="P94" s="372"/>
      <c r="Q94" s="372"/>
      <c r="R94" s="372"/>
      <c r="S94" s="351" t="s">
        <v>50</v>
      </c>
      <c r="T94" s="405" t="s">
        <v>1427</v>
      </c>
      <c r="U94" s="496"/>
      <c r="V94" s="445"/>
      <c r="W94" s="379"/>
      <c r="X94" s="370"/>
      <c r="Y94" s="380"/>
      <c r="Z94" s="445"/>
      <c r="AA94" s="496"/>
      <c r="AC94" s="250"/>
    </row>
    <row r="95" spans="1:29" ht="30" customHeight="1">
      <c r="A95" s="516"/>
      <c r="B95" s="516"/>
      <c r="C95" s="537"/>
      <c r="D95" s="516"/>
      <c r="E95" s="516"/>
      <c r="F95" s="376"/>
      <c r="G95" s="353">
        <v>43670.761805555558</v>
      </c>
      <c r="H95" s="353">
        <v>43671.857638888891</v>
      </c>
      <c r="I95" s="379"/>
      <c r="J95" s="379"/>
      <c r="K95" s="379"/>
      <c r="L95" s="371">
        <f t="shared" si="40"/>
        <v>0</v>
      </c>
      <c r="M95" s="371">
        <f t="shared" si="41"/>
        <v>0</v>
      </c>
      <c r="N95" s="371">
        <f t="shared" si="42"/>
        <v>0</v>
      </c>
      <c r="O95" s="371">
        <f t="shared" si="43"/>
        <v>1.0958333333328483</v>
      </c>
      <c r="P95" s="372"/>
      <c r="Q95" s="372"/>
      <c r="R95" s="372"/>
      <c r="S95" s="351" t="s">
        <v>50</v>
      </c>
      <c r="T95" s="405" t="s">
        <v>1428</v>
      </c>
      <c r="U95" s="496"/>
      <c r="V95" s="445"/>
      <c r="W95" s="379"/>
      <c r="X95" s="370"/>
      <c r="Y95" s="380"/>
      <c r="Z95" s="445"/>
      <c r="AA95" s="496"/>
      <c r="AC95" s="250"/>
    </row>
    <row r="96" spans="1:29" s="410" customFormat="1" ht="30" customHeight="1">
      <c r="A96" s="516"/>
      <c r="B96" s="516"/>
      <c r="C96" s="377" t="s">
        <v>51</v>
      </c>
      <c r="D96" s="516"/>
      <c r="E96" s="516"/>
      <c r="F96" s="376" t="s">
        <v>47</v>
      </c>
      <c r="G96" s="435"/>
      <c r="H96" s="435"/>
      <c r="I96" s="376" t="s">
        <v>47</v>
      </c>
      <c r="J96" s="376" t="s">
        <v>47</v>
      </c>
      <c r="K96" s="376" t="s">
        <v>47</v>
      </c>
      <c r="L96" s="371">
        <f>SUM(L93:L95)</f>
        <v>0</v>
      </c>
      <c r="M96" s="371">
        <f>SUM(M93:M95)</f>
        <v>0</v>
      </c>
      <c r="N96" s="371">
        <f>SUM(N93:N95)</f>
        <v>0</v>
      </c>
      <c r="O96" s="371">
        <f>SUM(O93:O95)</f>
        <v>11.764583333337214</v>
      </c>
      <c r="P96" s="376"/>
      <c r="Q96" s="376"/>
      <c r="R96" s="376"/>
      <c r="S96" s="377"/>
      <c r="T96" s="378"/>
      <c r="U96" s="496"/>
      <c r="V96" s="445">
        <f>$AB$11-((N96*24))</f>
        <v>744</v>
      </c>
      <c r="W96" s="379">
        <v>332</v>
      </c>
      <c r="X96" s="370">
        <v>139.72999999999999</v>
      </c>
      <c r="Y96" s="380">
        <f>W96*X96</f>
        <v>46390.359999999993</v>
      </c>
      <c r="Z96" s="445">
        <f>(Y96*(V96-L96*24))/V96</f>
        <v>46390.359999999993</v>
      </c>
      <c r="AA96" s="496"/>
      <c r="AB96" s="408"/>
      <c r="AC96" s="409">
        <v>2</v>
      </c>
    </row>
    <row r="97" spans="1:29" ht="31.5" customHeight="1">
      <c r="A97" s="516">
        <v>11</v>
      </c>
      <c r="B97" s="516" t="s">
        <v>77</v>
      </c>
      <c r="C97" s="536" t="s">
        <v>78</v>
      </c>
      <c r="D97" s="516">
        <v>139.72999999999999</v>
      </c>
      <c r="E97" s="516" t="s">
        <v>526</v>
      </c>
      <c r="F97" s="376" t="s">
        <v>47</v>
      </c>
      <c r="G97" s="353">
        <v>43651.36041666667</v>
      </c>
      <c r="H97" s="353">
        <v>43657.663194444445</v>
      </c>
      <c r="I97" s="379"/>
      <c r="J97" s="379"/>
      <c r="K97" s="379"/>
      <c r="L97" s="371">
        <f>IF(RIGHT(S97)="T",(+H97-G97),0)</f>
        <v>0</v>
      </c>
      <c r="M97" s="371">
        <f>IF(RIGHT(S97)="U",(+H97-G97),0)</f>
        <v>0</v>
      </c>
      <c r="N97" s="371">
        <f>IF(RIGHT(S97)="C",(+H97-G97),0)</f>
        <v>0</v>
      </c>
      <c r="O97" s="371">
        <f>IF(RIGHT(S97)="D",(+H97-G97),0)</f>
        <v>6.3027777777751908</v>
      </c>
      <c r="P97" s="372"/>
      <c r="Q97" s="372"/>
      <c r="R97" s="372"/>
      <c r="S97" s="351" t="s">
        <v>50</v>
      </c>
      <c r="T97" s="405" t="s">
        <v>1429</v>
      </c>
      <c r="U97" s="496" t="s">
        <v>1593</v>
      </c>
      <c r="V97" s="445"/>
      <c r="W97" s="379"/>
      <c r="X97" s="370"/>
      <c r="Y97" s="380"/>
      <c r="Z97" s="445"/>
      <c r="AA97" s="496">
        <f>(Z100/Y100)*100</f>
        <v>100</v>
      </c>
      <c r="AC97" s="250"/>
    </row>
    <row r="98" spans="1:29" ht="31.5" customHeight="1">
      <c r="A98" s="516"/>
      <c r="B98" s="516"/>
      <c r="C98" s="538"/>
      <c r="D98" s="516"/>
      <c r="E98" s="516"/>
      <c r="F98" s="376"/>
      <c r="G98" s="353">
        <v>43664.159722222219</v>
      </c>
      <c r="H98" s="353">
        <v>43666.434027777781</v>
      </c>
      <c r="I98" s="379"/>
      <c r="J98" s="379"/>
      <c r="K98" s="379"/>
      <c r="L98" s="371">
        <f>IF(RIGHT(S98)="T",(+H98-G98),0)</f>
        <v>0</v>
      </c>
      <c r="M98" s="371">
        <f>IF(RIGHT(S98)="U",(+H98-G98),0)</f>
        <v>0</v>
      </c>
      <c r="N98" s="371">
        <f>IF(RIGHT(S98)="C",(+H98-G98),0)</f>
        <v>0</v>
      </c>
      <c r="O98" s="371">
        <f>IF(RIGHT(S98)="D",(+H98-G98),0)</f>
        <v>2.2743055555620231</v>
      </c>
      <c r="P98" s="372"/>
      <c r="Q98" s="372"/>
      <c r="R98" s="372"/>
      <c r="S98" s="351" t="s">
        <v>50</v>
      </c>
      <c r="T98" s="405" t="s">
        <v>1427</v>
      </c>
      <c r="U98" s="496"/>
      <c r="V98" s="445"/>
      <c r="W98" s="379"/>
      <c r="X98" s="370"/>
      <c r="Y98" s="380"/>
      <c r="Z98" s="445"/>
      <c r="AA98" s="496"/>
      <c r="AC98" s="250"/>
    </row>
    <row r="99" spans="1:29" ht="31.5" customHeight="1">
      <c r="A99" s="516"/>
      <c r="B99" s="516"/>
      <c r="C99" s="537"/>
      <c r="D99" s="516"/>
      <c r="E99" s="516"/>
      <c r="F99" s="376"/>
      <c r="G99" s="353">
        <v>43672.129861111112</v>
      </c>
      <c r="H99" s="353">
        <v>43677.041666666664</v>
      </c>
      <c r="I99" s="379"/>
      <c r="J99" s="379"/>
      <c r="K99" s="379"/>
      <c r="L99" s="371">
        <f>IF(RIGHT(S99)="T",(+H99-G99),0)</f>
        <v>0</v>
      </c>
      <c r="M99" s="371">
        <f>IF(RIGHT(S99)="U",(+H99-G99),0)</f>
        <v>0</v>
      </c>
      <c r="N99" s="371">
        <f>IF(RIGHT(S99)="C",(+H99-G99),0)</f>
        <v>0</v>
      </c>
      <c r="O99" s="371">
        <f>IF(RIGHT(S99)="D",(+H99-G99),0)</f>
        <v>4.9118055555518367</v>
      </c>
      <c r="P99" s="372"/>
      <c r="Q99" s="372"/>
      <c r="R99" s="372"/>
      <c r="S99" s="351" t="s">
        <v>50</v>
      </c>
      <c r="T99" s="405" t="s">
        <v>1430</v>
      </c>
      <c r="U99" s="496"/>
      <c r="V99" s="445"/>
      <c r="W99" s="379"/>
      <c r="X99" s="370"/>
      <c r="Y99" s="380"/>
      <c r="Z99" s="445"/>
      <c r="AA99" s="496"/>
      <c r="AC99" s="250"/>
    </row>
    <row r="100" spans="1:29" s="410" customFormat="1" ht="30" customHeight="1">
      <c r="A100" s="516"/>
      <c r="B100" s="516"/>
      <c r="C100" s="377" t="s">
        <v>51</v>
      </c>
      <c r="D100" s="516"/>
      <c r="E100" s="516"/>
      <c r="F100" s="376" t="s">
        <v>47</v>
      </c>
      <c r="G100" s="435"/>
      <c r="H100" s="435"/>
      <c r="I100" s="376" t="s">
        <v>47</v>
      </c>
      <c r="J100" s="376" t="s">
        <v>47</v>
      </c>
      <c r="K100" s="376" t="s">
        <v>47</v>
      </c>
      <c r="L100" s="371">
        <f>SUM(L97:L99)</f>
        <v>0</v>
      </c>
      <c r="M100" s="371">
        <f>SUM(M97:M99)</f>
        <v>0</v>
      </c>
      <c r="N100" s="371">
        <f>SUM(N97:N99)</f>
        <v>0</v>
      </c>
      <c r="O100" s="371">
        <f>SUM(O97:O99)</f>
        <v>13.488888888889051</v>
      </c>
      <c r="P100" s="376"/>
      <c r="Q100" s="376"/>
      <c r="R100" s="376"/>
      <c r="S100" s="377"/>
      <c r="T100" s="378"/>
      <c r="U100" s="496"/>
      <c r="V100" s="445">
        <f>$AB$11-((N100*24))</f>
        <v>744</v>
      </c>
      <c r="W100" s="379">
        <v>332</v>
      </c>
      <c r="X100" s="370">
        <v>139.72999999999999</v>
      </c>
      <c r="Y100" s="380">
        <f>W100*X100</f>
        <v>46390.359999999993</v>
      </c>
      <c r="Z100" s="445">
        <f>(Y100*(V100-L100*24))/V100</f>
        <v>46390.359999999993</v>
      </c>
      <c r="AA100" s="496"/>
      <c r="AB100" s="408"/>
      <c r="AC100" s="409">
        <v>2</v>
      </c>
    </row>
    <row r="101" spans="1:29" s="408" customFormat="1" ht="50.25" customHeight="1">
      <c r="A101" s="516">
        <v>12</v>
      </c>
      <c r="B101" s="516" t="s">
        <v>79</v>
      </c>
      <c r="C101" s="377" t="s">
        <v>80</v>
      </c>
      <c r="D101" s="516">
        <v>155.93199999999999</v>
      </c>
      <c r="E101" s="516" t="s">
        <v>526</v>
      </c>
      <c r="F101" s="376" t="s">
        <v>47</v>
      </c>
      <c r="G101" s="354"/>
      <c r="H101" s="354"/>
      <c r="I101" s="376" t="s">
        <v>47</v>
      </c>
      <c r="J101" s="376" t="s">
        <v>47</v>
      </c>
      <c r="K101" s="376" t="s">
        <v>47</v>
      </c>
      <c r="L101" s="371">
        <f>IF(RIGHT(S101)="T",(+H101-G101),0)</f>
        <v>0</v>
      </c>
      <c r="M101" s="371">
        <f>IF(RIGHT(S101)="U",(+H101-G101),0)</f>
        <v>0</v>
      </c>
      <c r="N101" s="371">
        <f>IF(RIGHT(S101)="C",(+H101-G101),0)</f>
        <v>0</v>
      </c>
      <c r="O101" s="371">
        <f>IF(RIGHT(S101)="D",(+H101-G101),0)</f>
        <v>0</v>
      </c>
      <c r="P101" s="376"/>
      <c r="Q101" s="376"/>
      <c r="R101" s="376"/>
      <c r="S101" s="350"/>
      <c r="T101" s="414"/>
      <c r="U101" s="496" t="s">
        <v>1593</v>
      </c>
      <c r="V101" s="377"/>
      <c r="W101" s="377"/>
      <c r="X101" s="377"/>
      <c r="Y101" s="377"/>
      <c r="Z101" s="445"/>
      <c r="AA101" s="496">
        <f>(Z102/Y102)*100</f>
        <v>100</v>
      </c>
      <c r="AC101" s="411"/>
    </row>
    <row r="102" spans="1:29" s="410" customFormat="1" ht="30" customHeight="1">
      <c r="A102" s="516"/>
      <c r="B102" s="516"/>
      <c r="C102" s="377" t="s">
        <v>51</v>
      </c>
      <c r="D102" s="516"/>
      <c r="E102" s="516"/>
      <c r="F102" s="376" t="s">
        <v>47</v>
      </c>
      <c r="G102" s="391"/>
      <c r="H102" s="391"/>
      <c r="I102" s="376" t="s">
        <v>47</v>
      </c>
      <c r="J102" s="376" t="s">
        <v>47</v>
      </c>
      <c r="K102" s="376" t="s">
        <v>47</v>
      </c>
      <c r="L102" s="371">
        <f>SUM(L101:L101)</f>
        <v>0</v>
      </c>
      <c r="M102" s="371">
        <f>SUM(M101:M101)</f>
        <v>0</v>
      </c>
      <c r="N102" s="371">
        <f>SUM(N101:N101)</f>
        <v>0</v>
      </c>
      <c r="O102" s="371">
        <f>SUM(O101:O101)</f>
        <v>0</v>
      </c>
      <c r="P102" s="376"/>
      <c r="Q102" s="376"/>
      <c r="R102" s="376"/>
      <c r="S102" s="377"/>
      <c r="T102" s="378"/>
      <c r="U102" s="496"/>
      <c r="V102" s="445">
        <f>$AB$11-((N102*24))</f>
        <v>744</v>
      </c>
      <c r="W102" s="379">
        <v>515</v>
      </c>
      <c r="X102" s="370">
        <v>155.93199999999999</v>
      </c>
      <c r="Y102" s="380">
        <f>W102*X102</f>
        <v>80304.98</v>
      </c>
      <c r="Z102" s="445">
        <f>(Y102*(V102-L102*24))/V102</f>
        <v>80304.98</v>
      </c>
      <c r="AA102" s="496"/>
      <c r="AB102" s="408"/>
      <c r="AC102" s="409">
        <v>2</v>
      </c>
    </row>
    <row r="103" spans="1:29" ht="43.5" customHeight="1">
      <c r="A103" s="516">
        <v>13</v>
      </c>
      <c r="B103" s="516" t="s">
        <v>81</v>
      </c>
      <c r="C103" s="536" t="s">
        <v>82</v>
      </c>
      <c r="D103" s="516">
        <v>224</v>
      </c>
      <c r="E103" s="516" t="s">
        <v>526</v>
      </c>
      <c r="F103" s="376" t="s">
        <v>47</v>
      </c>
      <c r="G103" s="353">
        <v>43655.340277777781</v>
      </c>
      <c r="H103" s="353">
        <v>43657.953472222223</v>
      </c>
      <c r="I103" s="379"/>
      <c r="J103" s="379"/>
      <c r="K103" s="379"/>
      <c r="L103" s="371">
        <f>IF(RIGHT(S103)="T",(+H103-G103),0)</f>
        <v>0</v>
      </c>
      <c r="M103" s="371">
        <f>IF(RIGHT(S103)="U",(+H103-G103),0)</f>
        <v>0</v>
      </c>
      <c r="N103" s="371">
        <f>IF(RIGHT(S103)="C",(+H103-G103),0)</f>
        <v>0</v>
      </c>
      <c r="O103" s="371">
        <f>IF(RIGHT(S103)="D",(+H103-G103),0)</f>
        <v>2.6131944444423425</v>
      </c>
      <c r="P103" s="372"/>
      <c r="Q103" s="372"/>
      <c r="R103" s="372"/>
      <c r="S103" s="351" t="s">
        <v>50</v>
      </c>
      <c r="T103" s="405" t="s">
        <v>1431</v>
      </c>
      <c r="U103" s="496" t="s">
        <v>1593</v>
      </c>
      <c r="V103" s="445"/>
      <c r="W103" s="445"/>
      <c r="X103" s="445"/>
      <c r="Y103" s="445"/>
      <c r="Z103" s="445"/>
      <c r="AA103" s="496">
        <f>(Z105/Y105)*100</f>
        <v>100</v>
      </c>
      <c r="AC103" s="250"/>
    </row>
    <row r="104" spans="1:29" ht="21.75" customHeight="1">
      <c r="A104" s="516"/>
      <c r="B104" s="516"/>
      <c r="C104" s="537"/>
      <c r="D104" s="516"/>
      <c r="E104" s="516"/>
      <c r="F104" s="376"/>
      <c r="G104" s="353">
        <v>43671.304861111108</v>
      </c>
      <c r="H104" s="353">
        <v>43676.926388888889</v>
      </c>
      <c r="I104" s="379"/>
      <c r="J104" s="379"/>
      <c r="K104" s="379"/>
      <c r="L104" s="371">
        <f>IF(RIGHT(S104)="T",(+H104-G104),0)</f>
        <v>0</v>
      </c>
      <c r="M104" s="371">
        <f t="shared" ref="M104" si="44">IF(RIGHT(S104)="U",(+H104-G104),0)</f>
        <v>0</v>
      </c>
      <c r="N104" s="371">
        <f t="shared" ref="N104" si="45">IF(RIGHT(S104)="C",(+H104-G104),0)</f>
        <v>0</v>
      </c>
      <c r="O104" s="371">
        <f t="shared" ref="O104" si="46">IF(RIGHT(S104)="D",(+H104-G104),0)</f>
        <v>5.6215277777810115</v>
      </c>
      <c r="P104" s="372"/>
      <c r="Q104" s="372"/>
      <c r="R104" s="372"/>
      <c r="S104" s="351" t="s">
        <v>50</v>
      </c>
      <c r="T104" s="405" t="s">
        <v>1432</v>
      </c>
      <c r="U104" s="496"/>
      <c r="V104" s="445"/>
      <c r="W104" s="445"/>
      <c r="X104" s="445"/>
      <c r="Y104" s="445"/>
      <c r="Z104" s="445"/>
      <c r="AA104" s="496"/>
      <c r="AC104" s="250"/>
    </row>
    <row r="105" spans="1:29" s="410" customFormat="1" ht="30" customHeight="1">
      <c r="A105" s="516"/>
      <c r="B105" s="516"/>
      <c r="C105" s="377" t="s">
        <v>51</v>
      </c>
      <c r="D105" s="516"/>
      <c r="E105" s="516"/>
      <c r="F105" s="376" t="s">
        <v>47</v>
      </c>
      <c r="G105" s="391"/>
      <c r="H105" s="391"/>
      <c r="I105" s="376" t="s">
        <v>47</v>
      </c>
      <c r="J105" s="376" t="s">
        <v>47</v>
      </c>
      <c r="K105" s="376" t="s">
        <v>47</v>
      </c>
      <c r="L105" s="371">
        <f>SUM(L103:L104)</f>
        <v>0</v>
      </c>
      <c r="M105" s="371">
        <f>SUM(M103:M104)</f>
        <v>0</v>
      </c>
      <c r="N105" s="371">
        <f>SUM(N103:N104)</f>
        <v>0</v>
      </c>
      <c r="O105" s="371">
        <f>SUM(O103:O104)</f>
        <v>8.234722222223354</v>
      </c>
      <c r="P105" s="376"/>
      <c r="Q105" s="376"/>
      <c r="R105" s="376"/>
      <c r="S105" s="377"/>
      <c r="T105" s="378"/>
      <c r="U105" s="496"/>
      <c r="V105" s="445">
        <f>$AB$11-((N105*24))</f>
        <v>744</v>
      </c>
      <c r="W105" s="379">
        <v>515</v>
      </c>
      <c r="X105" s="451">
        <v>224</v>
      </c>
      <c r="Y105" s="380">
        <f>W105*X105</f>
        <v>115360</v>
      </c>
      <c r="Z105" s="445">
        <f>(Y105*(V105-L105*24))/V105</f>
        <v>115360</v>
      </c>
      <c r="AA105" s="496"/>
      <c r="AB105" s="408"/>
      <c r="AC105" s="409">
        <v>2</v>
      </c>
    </row>
    <row r="106" spans="1:29" s="408" customFormat="1" ht="30" customHeight="1">
      <c r="A106" s="516">
        <v>14</v>
      </c>
      <c r="B106" s="516" t="s">
        <v>524</v>
      </c>
      <c r="C106" s="377" t="s">
        <v>512</v>
      </c>
      <c r="D106" s="516">
        <v>98.792000000000002</v>
      </c>
      <c r="E106" s="516" t="s">
        <v>526</v>
      </c>
      <c r="F106" s="376" t="s">
        <v>47</v>
      </c>
      <c r="G106" s="362"/>
      <c r="H106" s="362"/>
      <c r="I106" s="376" t="s">
        <v>47</v>
      </c>
      <c r="J106" s="376" t="s">
        <v>47</v>
      </c>
      <c r="K106" s="379"/>
      <c r="L106" s="371">
        <f>IF(RIGHT(S106)="T",(+H106-G106),0)</f>
        <v>0</v>
      </c>
      <c r="M106" s="371">
        <f>IF(RIGHT(S106)="U",(+H106-G106),0)</f>
        <v>0</v>
      </c>
      <c r="N106" s="371">
        <f>IF(RIGHT(S106)="C",(+H106-G106),0)</f>
        <v>0</v>
      </c>
      <c r="O106" s="371">
        <f>IF(RIGHT(S106)="D",(+H106-G106),0)</f>
        <v>0</v>
      </c>
      <c r="P106" s="376"/>
      <c r="Q106" s="376"/>
      <c r="R106" s="376"/>
      <c r="S106" s="364"/>
      <c r="T106" s="413"/>
      <c r="U106" s="496" t="s">
        <v>1593</v>
      </c>
      <c r="V106" s="377"/>
      <c r="W106" s="377"/>
      <c r="X106" s="377"/>
      <c r="Y106" s="377"/>
      <c r="Z106" s="445"/>
      <c r="AA106" s="496">
        <f>(Z107/Y107)*100</f>
        <v>100</v>
      </c>
      <c r="AC106" s="411"/>
    </row>
    <row r="107" spans="1:29" s="410" customFormat="1" ht="30" customHeight="1">
      <c r="A107" s="516"/>
      <c r="B107" s="516"/>
      <c r="C107" s="377" t="s">
        <v>51</v>
      </c>
      <c r="D107" s="516"/>
      <c r="E107" s="516"/>
      <c r="F107" s="376" t="s">
        <v>47</v>
      </c>
      <c r="G107" s="435"/>
      <c r="H107" s="435"/>
      <c r="I107" s="376" t="s">
        <v>47</v>
      </c>
      <c r="J107" s="376" t="s">
        <v>47</v>
      </c>
      <c r="K107" s="376" t="s">
        <v>47</v>
      </c>
      <c r="L107" s="371">
        <f>SUM(L106:L106)</f>
        <v>0</v>
      </c>
      <c r="M107" s="371">
        <f>SUM(M106:M106)</f>
        <v>0</v>
      </c>
      <c r="N107" s="371">
        <f>SUM(N106:N106)</f>
        <v>0</v>
      </c>
      <c r="O107" s="371">
        <f>SUM(O106:O106)</f>
        <v>0</v>
      </c>
      <c r="P107" s="376"/>
      <c r="Q107" s="376"/>
      <c r="R107" s="376"/>
      <c r="S107" s="377"/>
      <c r="T107" s="378"/>
      <c r="U107" s="496"/>
      <c r="V107" s="445">
        <f>$AB$11-((N107*24))</f>
        <v>744</v>
      </c>
      <c r="W107" s="352">
        <v>515</v>
      </c>
      <c r="X107" s="451">
        <v>98.792000000000002</v>
      </c>
      <c r="Y107" s="380">
        <f>W107*X107</f>
        <v>50877.88</v>
      </c>
      <c r="Z107" s="445">
        <f>(Y107*(V107-L107*24))/V107</f>
        <v>50877.88</v>
      </c>
      <c r="AA107" s="496"/>
      <c r="AB107" s="408"/>
      <c r="AC107" s="409">
        <v>2</v>
      </c>
    </row>
    <row r="108" spans="1:29" s="408" customFormat="1" ht="30" customHeight="1">
      <c r="A108" s="516">
        <v>15</v>
      </c>
      <c r="B108" s="516" t="s">
        <v>83</v>
      </c>
      <c r="C108" s="377" t="s">
        <v>84</v>
      </c>
      <c r="D108" s="516">
        <v>13</v>
      </c>
      <c r="E108" s="516" t="s">
        <v>526</v>
      </c>
      <c r="F108" s="376" t="s">
        <v>47</v>
      </c>
      <c r="G108" s="353">
        <v>43656.408333333333</v>
      </c>
      <c r="H108" s="353">
        <v>43656.512499999997</v>
      </c>
      <c r="I108" s="376" t="s">
        <v>47</v>
      </c>
      <c r="J108" s="376" t="s">
        <v>47</v>
      </c>
      <c r="K108" s="379"/>
      <c r="L108" s="371">
        <f>IF(RIGHT(S108)="T",(+H108-G108),0)</f>
        <v>0</v>
      </c>
      <c r="M108" s="371">
        <f>IF(RIGHT(S108)="U",(+H108-G108),0)</f>
        <v>0.10416666666424135</v>
      </c>
      <c r="N108" s="371">
        <f>IF(RIGHT(S108)="C",(+H108-G108),0)</f>
        <v>0</v>
      </c>
      <c r="O108" s="371">
        <f>IF(RIGHT(S108)="D",(+H108-G108),0)</f>
        <v>0</v>
      </c>
      <c r="P108" s="376"/>
      <c r="Q108" s="376"/>
      <c r="R108" s="376"/>
      <c r="S108" s="351" t="s">
        <v>463</v>
      </c>
      <c r="T108" s="405" t="s">
        <v>1433</v>
      </c>
      <c r="U108" s="496" t="s">
        <v>1593</v>
      </c>
      <c r="V108" s="377"/>
      <c r="W108" s="377"/>
      <c r="X108" s="377"/>
      <c r="Y108" s="377"/>
      <c r="Z108" s="445"/>
      <c r="AA108" s="496">
        <f>(Z109/Y109)*100</f>
        <v>100</v>
      </c>
      <c r="AC108" s="411"/>
    </row>
    <row r="109" spans="1:29" s="410" customFormat="1" ht="30" customHeight="1">
      <c r="A109" s="516"/>
      <c r="B109" s="516"/>
      <c r="C109" s="377" t="s">
        <v>51</v>
      </c>
      <c r="D109" s="516"/>
      <c r="E109" s="516"/>
      <c r="F109" s="376" t="s">
        <v>47</v>
      </c>
      <c r="G109" s="435"/>
      <c r="H109" s="435"/>
      <c r="I109" s="376" t="s">
        <v>47</v>
      </c>
      <c r="J109" s="376" t="s">
        <v>47</v>
      </c>
      <c r="K109" s="376" t="s">
        <v>47</v>
      </c>
      <c r="L109" s="371">
        <f>SUM(L108:L108)</f>
        <v>0</v>
      </c>
      <c r="M109" s="371">
        <f>SUM(M108:M108)</f>
        <v>0.10416666666424135</v>
      </c>
      <c r="N109" s="371">
        <f>SUM(N108:N108)</f>
        <v>0</v>
      </c>
      <c r="O109" s="371">
        <f>SUM(O108:O108)</f>
        <v>0</v>
      </c>
      <c r="P109" s="376"/>
      <c r="Q109" s="376"/>
      <c r="R109" s="376"/>
      <c r="S109" s="377"/>
      <c r="T109" s="378"/>
      <c r="U109" s="496"/>
      <c r="V109" s="445">
        <f>$AB$11-((N109*24))</f>
        <v>744</v>
      </c>
      <c r="W109" s="379">
        <v>515</v>
      </c>
      <c r="X109" s="370">
        <v>13</v>
      </c>
      <c r="Y109" s="380">
        <f>W109*X109</f>
        <v>6695</v>
      </c>
      <c r="Z109" s="445">
        <f>(Y109*(V109-L109*24))/V109</f>
        <v>6695</v>
      </c>
      <c r="AA109" s="496"/>
      <c r="AB109" s="408"/>
      <c r="AC109" s="409">
        <v>2</v>
      </c>
    </row>
    <row r="110" spans="1:29" s="408" customFormat="1" ht="30" customHeight="1">
      <c r="A110" s="516">
        <v>16</v>
      </c>
      <c r="B110" s="516" t="s">
        <v>85</v>
      </c>
      <c r="C110" s="518" t="s">
        <v>86</v>
      </c>
      <c r="D110" s="516">
        <v>13</v>
      </c>
      <c r="E110" s="516" t="s">
        <v>526</v>
      </c>
      <c r="F110" s="376" t="s">
        <v>47</v>
      </c>
      <c r="G110" s="353">
        <v>43656.408333333333</v>
      </c>
      <c r="H110" s="353">
        <v>43656.513194444444</v>
      </c>
      <c r="I110" s="376" t="s">
        <v>47</v>
      </c>
      <c r="J110" s="376" t="s">
        <v>47</v>
      </c>
      <c r="K110" s="376" t="s">
        <v>47</v>
      </c>
      <c r="L110" s="371">
        <f>IF(RIGHT(S110)="T",(+H110-G110),0)</f>
        <v>0</v>
      </c>
      <c r="M110" s="371">
        <f>IF(RIGHT(S110)="U",(+H110-G110),0)</f>
        <v>0.10486111111094942</v>
      </c>
      <c r="N110" s="371">
        <f>IF(RIGHT(S110)="C",(+H110-G110),0)</f>
        <v>0</v>
      </c>
      <c r="O110" s="371">
        <f>IF(RIGHT(S110)="D",(+H110-G110),0)</f>
        <v>0</v>
      </c>
      <c r="P110" s="376"/>
      <c r="Q110" s="376"/>
      <c r="R110" s="376"/>
      <c r="S110" s="351" t="s">
        <v>463</v>
      </c>
      <c r="T110" s="405" t="s">
        <v>1433</v>
      </c>
      <c r="U110" s="496" t="s">
        <v>1593</v>
      </c>
      <c r="V110" s="377"/>
      <c r="W110" s="377"/>
      <c r="X110" s="377"/>
      <c r="Y110" s="377"/>
      <c r="Z110" s="445"/>
      <c r="AA110" s="496">
        <f>(Z112/Y112)*100</f>
        <v>100</v>
      </c>
      <c r="AC110" s="411"/>
    </row>
    <row r="111" spans="1:29" s="408" customFormat="1" ht="30" customHeight="1">
      <c r="A111" s="516"/>
      <c r="B111" s="516"/>
      <c r="C111" s="520"/>
      <c r="D111" s="516"/>
      <c r="E111" s="516"/>
      <c r="F111" s="376"/>
      <c r="G111" s="353">
        <v>43663.318055555559</v>
      </c>
      <c r="H111" s="353">
        <v>43663.354861111111</v>
      </c>
      <c r="I111" s="376"/>
      <c r="J111" s="376"/>
      <c r="K111" s="376"/>
      <c r="L111" s="371">
        <f>IF(RIGHT(S111)="T",(+H111-G111),0)</f>
        <v>0</v>
      </c>
      <c r="M111" s="371">
        <f>IF(RIGHT(S111)="U",(+H111-G111),0)</f>
        <v>3.6805555551836733E-2</v>
      </c>
      <c r="N111" s="371">
        <f>IF(RIGHT(S111)="C",(+H111-G111),0)</f>
        <v>0</v>
      </c>
      <c r="O111" s="371">
        <f>IF(RIGHT(S111)="D",(+H111-G111),0)</f>
        <v>0</v>
      </c>
      <c r="P111" s="376"/>
      <c r="Q111" s="376"/>
      <c r="R111" s="376"/>
      <c r="S111" s="351" t="s">
        <v>463</v>
      </c>
      <c r="T111" s="405" t="s">
        <v>1434</v>
      </c>
      <c r="U111" s="496"/>
      <c r="V111" s="377"/>
      <c r="W111" s="377"/>
      <c r="X111" s="377"/>
      <c r="Y111" s="377"/>
      <c r="Z111" s="445"/>
      <c r="AA111" s="496"/>
      <c r="AC111" s="411"/>
    </row>
    <row r="112" spans="1:29" s="410" customFormat="1" ht="30" customHeight="1">
      <c r="A112" s="516"/>
      <c r="B112" s="516"/>
      <c r="C112" s="377" t="s">
        <v>51</v>
      </c>
      <c r="D112" s="516"/>
      <c r="E112" s="516"/>
      <c r="F112" s="376" t="s">
        <v>47</v>
      </c>
      <c r="G112" s="391"/>
      <c r="H112" s="391"/>
      <c r="I112" s="376" t="s">
        <v>47</v>
      </c>
      <c r="J112" s="376" t="s">
        <v>47</v>
      </c>
      <c r="K112" s="376" t="s">
        <v>47</v>
      </c>
      <c r="L112" s="371">
        <f>SUM(L110:L111)</f>
        <v>0</v>
      </c>
      <c r="M112" s="371">
        <f>SUM(M110:M111)</f>
        <v>0.14166666666278616</v>
      </c>
      <c r="N112" s="371">
        <f>SUM(N110:N111)</f>
        <v>0</v>
      </c>
      <c r="O112" s="371">
        <f>SUM(O110:O111)</f>
        <v>0</v>
      </c>
      <c r="P112" s="376"/>
      <c r="Q112" s="376"/>
      <c r="R112" s="376"/>
      <c r="S112" s="377"/>
      <c r="T112" s="378"/>
      <c r="U112" s="496"/>
      <c r="V112" s="445">
        <f>$AB$11-((N112*24))</f>
        <v>744</v>
      </c>
      <c r="W112" s="379">
        <v>515</v>
      </c>
      <c r="X112" s="370">
        <v>13</v>
      </c>
      <c r="Y112" s="380">
        <f>W112*X112</f>
        <v>6695</v>
      </c>
      <c r="Z112" s="445">
        <f>(Y112*(V112-L112*24))/V112</f>
        <v>6695</v>
      </c>
      <c r="AA112" s="496"/>
      <c r="AB112" s="408"/>
      <c r="AC112" s="409">
        <v>2</v>
      </c>
    </row>
    <row r="113" spans="1:29" ht="30" customHeight="1">
      <c r="A113" s="516">
        <v>17</v>
      </c>
      <c r="B113" s="516" t="s">
        <v>87</v>
      </c>
      <c r="C113" s="379" t="s">
        <v>88</v>
      </c>
      <c r="D113" s="516">
        <v>229.16300000000001</v>
      </c>
      <c r="E113" s="516" t="s">
        <v>526</v>
      </c>
      <c r="F113" s="376" t="s">
        <v>47</v>
      </c>
      <c r="G113" s="354"/>
      <c r="H113" s="354"/>
      <c r="I113" s="379"/>
      <c r="J113" s="379"/>
      <c r="K113" s="379"/>
      <c r="L113" s="371">
        <f>IF(RIGHT(S113)="T",(+H113-G113),0)</f>
        <v>0</v>
      </c>
      <c r="M113" s="371">
        <f>IF(RIGHT(S113)="U",(+H113-G113),0)</f>
        <v>0</v>
      </c>
      <c r="N113" s="371">
        <f>IF(RIGHT(S113)="C",(+H113-G113),0)</f>
        <v>0</v>
      </c>
      <c r="O113" s="371">
        <f>IF(RIGHT(S113)="D",(+H113-G113),0)</f>
        <v>0</v>
      </c>
      <c r="P113" s="372"/>
      <c r="Q113" s="372"/>
      <c r="R113" s="372"/>
      <c r="S113" s="355"/>
      <c r="T113" s="355"/>
      <c r="U113" s="496" t="s">
        <v>1593</v>
      </c>
      <c r="V113" s="445"/>
      <c r="W113" s="445"/>
      <c r="X113" s="445"/>
      <c r="Y113" s="445"/>
      <c r="Z113" s="445"/>
      <c r="AA113" s="496">
        <f>(Z114/Y114)*100</f>
        <v>100</v>
      </c>
      <c r="AC113" s="250"/>
    </row>
    <row r="114" spans="1:29" s="410" customFormat="1" ht="30" customHeight="1">
      <c r="A114" s="516"/>
      <c r="B114" s="516"/>
      <c r="C114" s="377" t="s">
        <v>51</v>
      </c>
      <c r="D114" s="516"/>
      <c r="E114" s="516"/>
      <c r="F114" s="376" t="s">
        <v>47</v>
      </c>
      <c r="G114" s="435"/>
      <c r="H114" s="435"/>
      <c r="I114" s="376" t="s">
        <v>47</v>
      </c>
      <c r="J114" s="376" t="s">
        <v>47</v>
      </c>
      <c r="K114" s="376" t="s">
        <v>47</v>
      </c>
      <c r="L114" s="371">
        <f>SUM(L113:L113)</f>
        <v>0</v>
      </c>
      <c r="M114" s="371">
        <f>SUM(M113:M113)</f>
        <v>0</v>
      </c>
      <c r="N114" s="371">
        <f>SUM(N113:N113)</f>
        <v>0</v>
      </c>
      <c r="O114" s="371">
        <f>SUM(O113:O113)</f>
        <v>0</v>
      </c>
      <c r="P114" s="376"/>
      <c r="Q114" s="376"/>
      <c r="R114" s="376"/>
      <c r="S114" s="435"/>
      <c r="T114" s="460"/>
      <c r="U114" s="496"/>
      <c r="V114" s="445">
        <f>$AB$11-((N114*24))</f>
        <v>744</v>
      </c>
      <c r="W114" s="379">
        <v>227</v>
      </c>
      <c r="X114" s="370">
        <v>229.16300000000001</v>
      </c>
      <c r="Y114" s="380">
        <f>W114*X114</f>
        <v>52020.001000000004</v>
      </c>
      <c r="Z114" s="445">
        <f>(Y114*(V114-L114*24))/V114</f>
        <v>52020.001000000004</v>
      </c>
      <c r="AA114" s="496"/>
      <c r="AB114" s="408"/>
      <c r="AC114" s="409">
        <v>2</v>
      </c>
    </row>
    <row r="115" spans="1:29" ht="30" customHeight="1">
      <c r="A115" s="516">
        <v>18</v>
      </c>
      <c r="B115" s="516" t="s">
        <v>89</v>
      </c>
      <c r="C115" s="379" t="s">
        <v>90</v>
      </c>
      <c r="D115" s="516">
        <v>229.16300000000001</v>
      </c>
      <c r="E115" s="516" t="s">
        <v>526</v>
      </c>
      <c r="F115" s="376" t="s">
        <v>47</v>
      </c>
      <c r="G115" s="358"/>
      <c r="H115" s="358"/>
      <c r="I115" s="379"/>
      <c r="J115" s="379"/>
      <c r="K115" s="379"/>
      <c r="L115" s="371">
        <f>IF(RIGHT(S115)="T",(+H115-G115),0)</f>
        <v>0</v>
      </c>
      <c r="M115" s="371">
        <f>IF(RIGHT(S115)="U",(+H115-G115),0)</f>
        <v>0</v>
      </c>
      <c r="N115" s="371">
        <f>IF(RIGHT(S115)="C",(+H115-G115),0)</f>
        <v>0</v>
      </c>
      <c r="O115" s="371">
        <f>IF(RIGHT(S115)="D",(+H115-G115),0)</f>
        <v>0</v>
      </c>
      <c r="P115" s="372"/>
      <c r="Q115" s="372"/>
      <c r="R115" s="372"/>
      <c r="S115" s="362"/>
      <c r="T115" s="413"/>
      <c r="U115" s="496" t="s">
        <v>1593</v>
      </c>
      <c r="V115" s="445"/>
      <c r="W115" s="379"/>
      <c r="X115" s="370"/>
      <c r="Y115" s="380"/>
      <c r="Z115" s="445"/>
      <c r="AA115" s="496">
        <f>(Z116/Y116)*100</f>
        <v>100</v>
      </c>
      <c r="AC115" s="250"/>
    </row>
    <row r="116" spans="1:29" s="410" customFormat="1" ht="30" customHeight="1">
      <c r="A116" s="516"/>
      <c r="B116" s="516"/>
      <c r="C116" s="377" t="s">
        <v>51</v>
      </c>
      <c r="D116" s="516"/>
      <c r="E116" s="516"/>
      <c r="F116" s="376" t="s">
        <v>47</v>
      </c>
      <c r="G116" s="391"/>
      <c r="H116" s="391"/>
      <c r="I116" s="376" t="s">
        <v>47</v>
      </c>
      <c r="J116" s="376" t="s">
        <v>47</v>
      </c>
      <c r="K116" s="376" t="s">
        <v>47</v>
      </c>
      <c r="L116" s="371">
        <f>SUM(L115:L115)</f>
        <v>0</v>
      </c>
      <c r="M116" s="371">
        <f>SUM(M115:M115)</f>
        <v>0</v>
      </c>
      <c r="N116" s="371">
        <f>SUM(N115:N115)</f>
        <v>0</v>
      </c>
      <c r="O116" s="371">
        <f>SUM(O115:O115)</f>
        <v>0</v>
      </c>
      <c r="P116" s="376"/>
      <c r="Q116" s="376"/>
      <c r="R116" s="376"/>
      <c r="S116" s="377"/>
      <c r="T116" s="378"/>
      <c r="U116" s="496"/>
      <c r="V116" s="445">
        <f>$AB$11-((N116*24))</f>
        <v>744</v>
      </c>
      <c r="W116" s="379">
        <v>227</v>
      </c>
      <c r="X116" s="370">
        <v>229.16300000000001</v>
      </c>
      <c r="Y116" s="380">
        <f>W116*X116</f>
        <v>52020.001000000004</v>
      </c>
      <c r="Z116" s="445">
        <f>(Y116*(V116-L116*24))/V116</f>
        <v>52020.001000000004</v>
      </c>
      <c r="AA116" s="496"/>
      <c r="AB116" s="408"/>
      <c r="AC116" s="409">
        <v>2</v>
      </c>
    </row>
    <row r="117" spans="1:29" ht="30" customHeight="1">
      <c r="A117" s="516">
        <v>19</v>
      </c>
      <c r="B117" s="516" t="s">
        <v>91</v>
      </c>
      <c r="C117" s="379" t="s">
        <v>92</v>
      </c>
      <c r="D117" s="516">
        <v>1.5589999999999999</v>
      </c>
      <c r="E117" s="516" t="s">
        <v>526</v>
      </c>
      <c r="F117" s="376" t="s">
        <v>47</v>
      </c>
      <c r="G117" s="349"/>
      <c r="H117" s="349"/>
      <c r="I117" s="379"/>
      <c r="J117" s="379"/>
      <c r="K117" s="379"/>
      <c r="L117" s="371">
        <f>IF(RIGHT(S117)="T",(+H117-G117),0)</f>
        <v>0</v>
      </c>
      <c r="M117" s="371">
        <f>IF(RIGHT(S117)="U",(+H117-G117),0)</f>
        <v>0</v>
      </c>
      <c r="N117" s="371">
        <f>IF(RIGHT(S117)="C",(+H117-G117),0)</f>
        <v>0</v>
      </c>
      <c r="O117" s="371">
        <f>IF(RIGHT(S117)="D",(+H117-G117),0)</f>
        <v>0</v>
      </c>
      <c r="P117" s="372"/>
      <c r="Q117" s="372"/>
      <c r="R117" s="372"/>
      <c r="S117" s="351"/>
      <c r="T117" s="405"/>
      <c r="U117" s="496" t="s">
        <v>1593</v>
      </c>
      <c r="V117" s="445"/>
      <c r="W117" s="379"/>
      <c r="X117" s="370"/>
      <c r="Y117" s="380"/>
      <c r="Z117" s="445"/>
      <c r="AA117" s="496">
        <f>(Z118/Y118)*100</f>
        <v>100</v>
      </c>
      <c r="AC117" s="250"/>
    </row>
    <row r="118" spans="1:29" s="410" customFormat="1" ht="30" customHeight="1">
      <c r="A118" s="516"/>
      <c r="B118" s="516"/>
      <c r="C118" s="377" t="s">
        <v>51</v>
      </c>
      <c r="D118" s="516"/>
      <c r="E118" s="516"/>
      <c r="F118" s="376" t="s">
        <v>47</v>
      </c>
      <c r="G118" s="377"/>
      <c r="H118" s="377"/>
      <c r="I118" s="376" t="s">
        <v>47</v>
      </c>
      <c r="J118" s="376" t="s">
        <v>47</v>
      </c>
      <c r="K118" s="376" t="s">
        <v>47</v>
      </c>
      <c r="L118" s="371">
        <f>SUM(L117:L117)</f>
        <v>0</v>
      </c>
      <c r="M118" s="371">
        <f>SUM(M116:M117)</f>
        <v>0</v>
      </c>
      <c r="N118" s="371">
        <f>SUM(N116:N117)</f>
        <v>0</v>
      </c>
      <c r="O118" s="371">
        <f>SUM(O116:O117)</f>
        <v>0</v>
      </c>
      <c r="P118" s="376"/>
      <c r="Q118" s="376"/>
      <c r="R118" s="376"/>
      <c r="S118" s="377"/>
      <c r="T118" s="378"/>
      <c r="U118" s="496"/>
      <c r="V118" s="445">
        <f>$AB$11-((N118*24))</f>
        <v>744</v>
      </c>
      <c r="W118" s="379">
        <v>687</v>
      </c>
      <c r="X118" s="370">
        <v>1.5589999999999999</v>
      </c>
      <c r="Y118" s="380">
        <f>W118*X118</f>
        <v>1071.0329999999999</v>
      </c>
      <c r="Z118" s="445">
        <f>(Y118*(V118-L118*24))/V118</f>
        <v>1071.0329999999999</v>
      </c>
      <c r="AA118" s="496"/>
      <c r="AB118" s="408"/>
      <c r="AC118" s="409">
        <v>2</v>
      </c>
    </row>
    <row r="119" spans="1:29" ht="30" customHeight="1">
      <c r="A119" s="516">
        <v>20</v>
      </c>
      <c r="B119" s="516" t="s">
        <v>435</v>
      </c>
      <c r="C119" s="379" t="s">
        <v>436</v>
      </c>
      <c r="D119" s="516">
        <v>1.5589999999999999</v>
      </c>
      <c r="E119" s="516" t="s">
        <v>526</v>
      </c>
      <c r="F119" s="376"/>
      <c r="G119" s="349"/>
      <c r="H119" s="349"/>
      <c r="I119" s="379"/>
      <c r="J119" s="379"/>
      <c r="K119" s="379"/>
      <c r="L119" s="371">
        <f>IF(RIGHT(S119)="T",(+H119-G119),0)</f>
        <v>0</v>
      </c>
      <c r="M119" s="371">
        <f>IF(RIGHT(S119)="U",(+H119-G119),0)</f>
        <v>0</v>
      </c>
      <c r="N119" s="371">
        <f>IF(RIGHT(S119)="C",(+H119-G119),0)</f>
        <v>0</v>
      </c>
      <c r="O119" s="371">
        <f>IF(RIGHT(S119)="D",(+H119-G119),0)</f>
        <v>0</v>
      </c>
      <c r="P119" s="372"/>
      <c r="Q119" s="372"/>
      <c r="R119" s="372"/>
      <c r="S119" s="351"/>
      <c r="T119" s="405"/>
      <c r="U119" s="496" t="s">
        <v>1593</v>
      </c>
      <c r="V119" s="445">
        <f>$AB$11-((N119*24))</f>
        <v>744</v>
      </c>
      <c r="W119" s="379">
        <v>687</v>
      </c>
      <c r="X119" s="370">
        <v>1.5589999999999999</v>
      </c>
      <c r="Y119" s="380">
        <f>W119*X119</f>
        <v>1071.0329999999999</v>
      </c>
      <c r="Z119" s="445">
        <f>(Y119*(V119-L119*24))/V119</f>
        <v>1071.0329999999999</v>
      </c>
      <c r="AA119" s="496">
        <f>(Z119/Y119)*100</f>
        <v>100</v>
      </c>
      <c r="AC119" s="250">
        <v>2</v>
      </c>
    </row>
    <row r="120" spans="1:29" ht="30" customHeight="1">
      <c r="A120" s="516"/>
      <c r="B120" s="516"/>
      <c r="C120" s="377" t="s">
        <v>51</v>
      </c>
      <c r="D120" s="516"/>
      <c r="E120" s="516"/>
      <c r="F120" s="376" t="s">
        <v>47</v>
      </c>
      <c r="G120" s="377"/>
      <c r="H120" s="377"/>
      <c r="I120" s="376" t="s">
        <v>47</v>
      </c>
      <c r="J120" s="376" t="s">
        <v>47</v>
      </c>
      <c r="K120" s="376" t="s">
        <v>47</v>
      </c>
      <c r="L120" s="371">
        <f>SUM(L119:L119)</f>
        <v>0</v>
      </c>
      <c r="M120" s="371">
        <f>SUM(M118:M119)</f>
        <v>0</v>
      </c>
      <c r="N120" s="371">
        <f>SUM(N118:N119)</f>
        <v>0</v>
      </c>
      <c r="O120" s="371">
        <f>SUM(O118:O119)</f>
        <v>0</v>
      </c>
      <c r="P120" s="376"/>
      <c r="Q120" s="376"/>
      <c r="R120" s="376"/>
      <c r="S120" s="377"/>
      <c r="T120" s="378"/>
      <c r="U120" s="496"/>
      <c r="V120" s="445"/>
      <c r="W120" s="379"/>
      <c r="X120" s="370"/>
      <c r="Y120" s="380"/>
      <c r="Z120" s="445"/>
      <c r="AA120" s="496"/>
      <c r="AC120" s="250"/>
    </row>
    <row r="121" spans="1:29" ht="38.25" customHeight="1">
      <c r="A121" s="516">
        <v>21</v>
      </c>
      <c r="B121" s="516" t="s">
        <v>93</v>
      </c>
      <c r="C121" s="379" t="s">
        <v>94</v>
      </c>
      <c r="D121" s="516">
        <v>9.1999999999999993</v>
      </c>
      <c r="E121" s="516" t="s">
        <v>526</v>
      </c>
      <c r="F121" s="376" t="s">
        <v>47</v>
      </c>
      <c r="G121" s="353"/>
      <c r="H121" s="354"/>
      <c r="I121" s="379"/>
      <c r="J121" s="379"/>
      <c r="K121" s="379"/>
      <c r="L121" s="371">
        <f>IF(RIGHT(S121)="T",(+H125-G125),0)</f>
        <v>0</v>
      </c>
      <c r="M121" s="371">
        <f>IF(RIGHT(S121)="U",(+H125-G125),0)</f>
        <v>0</v>
      </c>
      <c r="N121" s="371">
        <f>IF(RIGHT(S121)="C",(+H125-G125),0)</f>
        <v>0</v>
      </c>
      <c r="O121" s="371">
        <f>IF(RIGHT(S121)="D",(+H125-G125),0)</f>
        <v>0</v>
      </c>
      <c r="P121" s="372"/>
      <c r="Q121" s="372"/>
      <c r="R121" s="372"/>
      <c r="S121" s="349"/>
      <c r="T121" s="405"/>
      <c r="U121" s="496" t="s">
        <v>1593</v>
      </c>
      <c r="V121" s="445"/>
      <c r="W121" s="379"/>
      <c r="X121" s="370"/>
      <c r="Y121" s="380"/>
      <c r="Z121" s="445"/>
      <c r="AA121" s="496">
        <f>(Z122/Y122)*100</f>
        <v>100</v>
      </c>
      <c r="AC121" s="250"/>
    </row>
    <row r="122" spans="1:29" s="410" customFormat="1" ht="30" customHeight="1">
      <c r="A122" s="516"/>
      <c r="B122" s="516"/>
      <c r="C122" s="377" t="s">
        <v>51</v>
      </c>
      <c r="D122" s="516"/>
      <c r="E122" s="516"/>
      <c r="F122" s="376" t="s">
        <v>47</v>
      </c>
      <c r="G122" s="391"/>
      <c r="H122" s="391"/>
      <c r="I122" s="376" t="s">
        <v>47</v>
      </c>
      <c r="J122" s="376" t="s">
        <v>47</v>
      </c>
      <c r="K122" s="376" t="s">
        <v>47</v>
      </c>
      <c r="L122" s="371">
        <f>SUM(L121:L121)</f>
        <v>0</v>
      </c>
      <c r="M122" s="371">
        <f>SUM(M121:M121)</f>
        <v>0</v>
      </c>
      <c r="N122" s="371">
        <f>SUM(N121:N121)</f>
        <v>0</v>
      </c>
      <c r="O122" s="371">
        <f>SUM(O121:O121)</f>
        <v>0</v>
      </c>
      <c r="P122" s="376"/>
      <c r="Q122" s="376"/>
      <c r="R122" s="376"/>
      <c r="S122" s="377"/>
      <c r="T122" s="378"/>
      <c r="U122" s="496"/>
      <c r="V122" s="445">
        <f>$AB$11-((N122*24))</f>
        <v>744</v>
      </c>
      <c r="W122" s="379">
        <v>515</v>
      </c>
      <c r="X122" s="370">
        <v>9.1999999999999993</v>
      </c>
      <c r="Y122" s="380">
        <f>W122*X122</f>
        <v>4738</v>
      </c>
      <c r="Z122" s="445">
        <f>(Y122*(V122-L122*24))/V122</f>
        <v>4738</v>
      </c>
      <c r="AA122" s="496"/>
      <c r="AB122" s="408"/>
      <c r="AC122" s="409">
        <v>2</v>
      </c>
    </row>
    <row r="123" spans="1:29" ht="29.25" customHeight="1">
      <c r="A123" s="516">
        <v>22</v>
      </c>
      <c r="B123" s="516" t="s">
        <v>95</v>
      </c>
      <c r="C123" s="379" t="s">
        <v>96</v>
      </c>
      <c r="D123" s="516">
        <v>9.1999999999999993</v>
      </c>
      <c r="E123" s="516" t="s">
        <v>526</v>
      </c>
      <c r="F123" s="376" t="s">
        <v>47</v>
      </c>
      <c r="G123" s="360"/>
      <c r="H123" s="360"/>
      <c r="I123" s="379"/>
      <c r="J123" s="379"/>
      <c r="K123" s="379"/>
      <c r="L123" s="371">
        <f>IF(RIGHT(S123)="T",(+H123-G123),0)</f>
        <v>0</v>
      </c>
      <c r="M123" s="371">
        <f>IF(RIGHT(S123)="U",(+H123-G123),0)</f>
        <v>0</v>
      </c>
      <c r="N123" s="371">
        <f>IF(RIGHT(S123)="C",(+H123-G123),0)</f>
        <v>0</v>
      </c>
      <c r="O123" s="371">
        <f>IF(RIGHT(S123)="D",(+H123-G123),0)</f>
        <v>0</v>
      </c>
      <c r="P123" s="372"/>
      <c r="Q123" s="372"/>
      <c r="R123" s="372"/>
      <c r="S123" s="365"/>
      <c r="T123" s="361"/>
      <c r="U123" s="496" t="s">
        <v>1593</v>
      </c>
      <c r="V123" s="445"/>
      <c r="W123" s="379"/>
      <c r="X123" s="370"/>
      <c r="Y123" s="380"/>
      <c r="Z123" s="445"/>
      <c r="AA123" s="496">
        <f>(Z124/Y124)*100</f>
        <v>100</v>
      </c>
      <c r="AC123" s="250"/>
    </row>
    <row r="124" spans="1:29" s="410" customFormat="1" ht="30" customHeight="1">
      <c r="A124" s="516"/>
      <c r="B124" s="516"/>
      <c r="C124" s="377" t="s">
        <v>51</v>
      </c>
      <c r="D124" s="516"/>
      <c r="E124" s="516"/>
      <c r="F124" s="376" t="s">
        <v>47</v>
      </c>
      <c r="G124" s="391"/>
      <c r="H124" s="391"/>
      <c r="I124" s="376" t="s">
        <v>47</v>
      </c>
      <c r="J124" s="376" t="s">
        <v>47</v>
      </c>
      <c r="K124" s="376" t="s">
        <v>47</v>
      </c>
      <c r="L124" s="371">
        <f>SUM(L123:L123)</f>
        <v>0</v>
      </c>
      <c r="M124" s="371">
        <f>SUM(M123:M123)</f>
        <v>0</v>
      </c>
      <c r="N124" s="371">
        <f>SUM(N123:N123)</f>
        <v>0</v>
      </c>
      <c r="O124" s="371">
        <f>SUM(O123:O123)</f>
        <v>0</v>
      </c>
      <c r="P124" s="376"/>
      <c r="Q124" s="376"/>
      <c r="R124" s="376"/>
      <c r="S124" s="377"/>
      <c r="T124" s="378"/>
      <c r="U124" s="496"/>
      <c r="V124" s="445">
        <f>$AB$11-((N124*24))</f>
        <v>744</v>
      </c>
      <c r="W124" s="379">
        <v>515</v>
      </c>
      <c r="X124" s="370">
        <v>9.1999999999999993</v>
      </c>
      <c r="Y124" s="380">
        <f>W124*X124</f>
        <v>4738</v>
      </c>
      <c r="Z124" s="445">
        <f>(Y124*(V124-L124*24))/V124</f>
        <v>4738</v>
      </c>
      <c r="AA124" s="496"/>
      <c r="AB124" s="408"/>
      <c r="AC124" s="409">
        <v>2</v>
      </c>
    </row>
    <row r="125" spans="1:29" s="408" customFormat="1" ht="51.75" customHeight="1">
      <c r="A125" s="516">
        <v>23</v>
      </c>
      <c r="B125" s="516" t="s">
        <v>97</v>
      </c>
      <c r="C125" s="518" t="s">
        <v>98</v>
      </c>
      <c r="D125" s="516">
        <v>278.76</v>
      </c>
      <c r="E125" s="516" t="s">
        <v>526</v>
      </c>
      <c r="F125" s="376" t="s">
        <v>47</v>
      </c>
      <c r="G125" s="353">
        <v>43662.472916666666</v>
      </c>
      <c r="H125" s="353">
        <v>43662.57916666667</v>
      </c>
      <c r="I125" s="376" t="s">
        <v>47</v>
      </c>
      <c r="J125" s="376" t="s">
        <v>47</v>
      </c>
      <c r="K125" s="376" t="s">
        <v>47</v>
      </c>
      <c r="L125" s="371">
        <f>IF(RIGHT(S125)="T",(+H125-G125),0)</f>
        <v>0.10625000000436557</v>
      </c>
      <c r="M125" s="371">
        <f>IF(RIGHT(S125)="U",(+H125-G125),0)</f>
        <v>0</v>
      </c>
      <c r="N125" s="371">
        <f>IF(RIGHT(S125)="C",(+H125-G125),0)</f>
        <v>0</v>
      </c>
      <c r="O125" s="371">
        <f>IF(RIGHT(S125)="D",(+H125-G125),0)</f>
        <v>0</v>
      </c>
      <c r="P125" s="376"/>
      <c r="Q125" s="376"/>
      <c r="R125" s="376"/>
      <c r="S125" s="351" t="s">
        <v>462</v>
      </c>
      <c r="T125" s="405" t="s">
        <v>1435</v>
      </c>
      <c r="U125" s="496" t="s">
        <v>1593</v>
      </c>
      <c r="V125" s="377"/>
      <c r="W125" s="377"/>
      <c r="X125" s="377"/>
      <c r="Y125" s="377"/>
      <c r="Z125" s="445"/>
      <c r="AA125" s="496">
        <f>(Z128/Y128)*100</f>
        <v>99.637096774184172</v>
      </c>
      <c r="AC125" s="411"/>
    </row>
    <row r="126" spans="1:29" s="408" customFormat="1" ht="37.5" customHeight="1">
      <c r="A126" s="516"/>
      <c r="B126" s="516"/>
      <c r="C126" s="519"/>
      <c r="D126" s="516"/>
      <c r="E126" s="516"/>
      <c r="F126" s="376"/>
      <c r="G126" s="353">
        <v>43669.430555555555</v>
      </c>
      <c r="H126" s="353">
        <v>43669.433333333334</v>
      </c>
      <c r="I126" s="376"/>
      <c r="J126" s="376"/>
      <c r="K126" s="376"/>
      <c r="L126" s="371">
        <f>IF(RIGHT(S126)="T",(+H126-G126),0)</f>
        <v>2.7777777795563452E-3</v>
      </c>
      <c r="M126" s="371">
        <f>IF(RIGHT(S126)="U",(+H126-G126),0)</f>
        <v>0</v>
      </c>
      <c r="N126" s="371">
        <f>IF(RIGHT(S126)="C",(+H126-G126),0)</f>
        <v>0</v>
      </c>
      <c r="O126" s="371">
        <f>IF(RIGHT(S126)="D",(+H126-G126),0)</f>
        <v>0</v>
      </c>
      <c r="P126" s="376"/>
      <c r="Q126" s="376"/>
      <c r="R126" s="376"/>
      <c r="S126" s="351" t="s">
        <v>462</v>
      </c>
      <c r="T126" s="405" t="s">
        <v>1436</v>
      </c>
      <c r="U126" s="496"/>
      <c r="V126" s="377"/>
      <c r="W126" s="377"/>
      <c r="X126" s="377"/>
      <c r="Y126" s="377"/>
      <c r="Z126" s="445"/>
      <c r="AA126" s="496"/>
      <c r="AC126" s="411"/>
    </row>
    <row r="127" spans="1:29" s="408" customFormat="1" ht="33.75" customHeight="1">
      <c r="A127" s="516"/>
      <c r="B127" s="516"/>
      <c r="C127" s="520"/>
      <c r="D127" s="516"/>
      <c r="E127" s="516"/>
      <c r="F127" s="376"/>
      <c r="G127" s="353">
        <v>43669.76666666667</v>
      </c>
      <c r="H127" s="353">
        <v>43669.770138888889</v>
      </c>
      <c r="I127" s="376"/>
      <c r="J127" s="376"/>
      <c r="K127" s="376"/>
      <c r="L127" s="371">
        <f>IF(RIGHT(S127)="T",(+H127-G127),0)</f>
        <v>3.4722222189884633E-3</v>
      </c>
      <c r="M127" s="371">
        <f>IF(RIGHT(S127)="U",(+H127-G127),0)</f>
        <v>0</v>
      </c>
      <c r="N127" s="371">
        <f>IF(RIGHT(S127)="C",(+H127-G127),0)</f>
        <v>0</v>
      </c>
      <c r="O127" s="371">
        <f>IF(RIGHT(S127)="D",(+H127-G127),0)</f>
        <v>0</v>
      </c>
      <c r="P127" s="376"/>
      <c r="Q127" s="376"/>
      <c r="R127" s="376"/>
      <c r="S127" s="351" t="s">
        <v>462</v>
      </c>
      <c r="T127" s="405" t="s">
        <v>1437</v>
      </c>
      <c r="U127" s="496"/>
      <c r="V127" s="377"/>
      <c r="W127" s="377"/>
      <c r="X127" s="377"/>
      <c r="Y127" s="377"/>
      <c r="Z127" s="445"/>
      <c r="AA127" s="496"/>
      <c r="AC127" s="411"/>
    </row>
    <row r="128" spans="1:29" s="410" customFormat="1" ht="30" customHeight="1">
      <c r="A128" s="516"/>
      <c r="B128" s="516"/>
      <c r="C128" s="377" t="s">
        <v>51</v>
      </c>
      <c r="D128" s="516"/>
      <c r="E128" s="516"/>
      <c r="F128" s="376" t="s">
        <v>47</v>
      </c>
      <c r="G128" s="435"/>
      <c r="H128" s="435"/>
      <c r="I128" s="376" t="s">
        <v>47</v>
      </c>
      <c r="J128" s="376" t="s">
        <v>47</v>
      </c>
      <c r="K128" s="376" t="s">
        <v>47</v>
      </c>
      <c r="L128" s="371">
        <f>SUM(L125:L127)</f>
        <v>0.11250000000291038</v>
      </c>
      <c r="M128" s="371">
        <f>SUM(M125:M127)</f>
        <v>0</v>
      </c>
      <c r="N128" s="371">
        <f>SUM(N125:N127)</f>
        <v>0</v>
      </c>
      <c r="O128" s="371">
        <f>SUM(O125:O127)</f>
        <v>0</v>
      </c>
      <c r="P128" s="376"/>
      <c r="Q128" s="376"/>
      <c r="R128" s="376"/>
      <c r="S128" s="377"/>
      <c r="T128" s="378"/>
      <c r="U128" s="496"/>
      <c r="V128" s="445">
        <f>$AB$11-((N128*24))</f>
        <v>744</v>
      </c>
      <c r="W128" s="379">
        <v>331</v>
      </c>
      <c r="X128" s="370">
        <v>278.76</v>
      </c>
      <c r="Y128" s="380">
        <f>W128*X128</f>
        <v>92269.56</v>
      </c>
      <c r="Z128" s="445">
        <f>(Y128*(V128-L128*24))/V128</f>
        <v>91934.710790313926</v>
      </c>
      <c r="AA128" s="496"/>
      <c r="AB128" s="408"/>
      <c r="AC128" s="409">
        <v>2</v>
      </c>
    </row>
    <row r="129" spans="1:29" ht="40.5" customHeight="1">
      <c r="A129" s="516">
        <v>25</v>
      </c>
      <c r="B129" s="516" t="s">
        <v>99</v>
      </c>
      <c r="C129" s="379" t="s">
        <v>100</v>
      </c>
      <c r="D129" s="516">
        <v>92.68</v>
      </c>
      <c r="E129" s="516" t="s">
        <v>526</v>
      </c>
      <c r="F129" s="376" t="s">
        <v>47</v>
      </c>
      <c r="G129" s="354"/>
      <c r="H129" s="354"/>
      <c r="I129" s="379"/>
      <c r="J129" s="379"/>
      <c r="K129" s="379"/>
      <c r="L129" s="371">
        <f>IF(RIGHT(S129)="T",(+H129-G129),0)</f>
        <v>0</v>
      </c>
      <c r="M129" s="371">
        <f>IF(RIGHT(S129)="U",(+H129-G129),0)</f>
        <v>0</v>
      </c>
      <c r="N129" s="371">
        <f>IF(RIGHT(S129)="C",(+H129-G129),0)</f>
        <v>0</v>
      </c>
      <c r="O129" s="371">
        <f>IF(RIGHT(S129)="D",(+H129-G129),0)</f>
        <v>0</v>
      </c>
      <c r="P129" s="372"/>
      <c r="Q129" s="372"/>
      <c r="R129" s="372"/>
      <c r="S129" s="350"/>
      <c r="T129" s="355"/>
      <c r="U129" s="496" t="s">
        <v>1593</v>
      </c>
      <c r="V129" s="445"/>
      <c r="W129" s="445"/>
      <c r="X129" s="445"/>
      <c r="Y129" s="445"/>
      <c r="Z129" s="445"/>
      <c r="AA129" s="496">
        <f>(Z130/Y130)*100</f>
        <v>100</v>
      </c>
      <c r="AC129" s="250"/>
    </row>
    <row r="130" spans="1:29" s="410" customFormat="1" ht="30" customHeight="1">
      <c r="A130" s="516"/>
      <c r="B130" s="516"/>
      <c r="C130" s="377" t="s">
        <v>51</v>
      </c>
      <c r="D130" s="516"/>
      <c r="E130" s="516"/>
      <c r="F130" s="376" t="s">
        <v>47</v>
      </c>
      <c r="G130" s="391"/>
      <c r="H130" s="391"/>
      <c r="I130" s="376" t="s">
        <v>47</v>
      </c>
      <c r="J130" s="376" t="s">
        <v>47</v>
      </c>
      <c r="K130" s="376" t="s">
        <v>47</v>
      </c>
      <c r="L130" s="371">
        <f>SUM(L129:L129)</f>
        <v>0</v>
      </c>
      <c r="M130" s="371">
        <f>SUM(M129:M129)</f>
        <v>0</v>
      </c>
      <c r="N130" s="371">
        <f>SUM(N129:N129)</f>
        <v>0</v>
      </c>
      <c r="O130" s="371">
        <f>SUM(O129:O129)</f>
        <v>0</v>
      </c>
      <c r="P130" s="376"/>
      <c r="Q130" s="376"/>
      <c r="R130" s="376"/>
      <c r="S130" s="377"/>
      <c r="T130" s="378"/>
      <c r="U130" s="496"/>
      <c r="V130" s="445">
        <f>$AB$11-((N130*24))</f>
        <v>744</v>
      </c>
      <c r="W130" s="379">
        <v>515</v>
      </c>
      <c r="X130" s="370">
        <v>92.68</v>
      </c>
      <c r="Y130" s="380">
        <f>W130*X130</f>
        <v>47730.200000000004</v>
      </c>
      <c r="Z130" s="445">
        <f>(Y130*(V130-L130*24))/V130</f>
        <v>47730.200000000004</v>
      </c>
      <c r="AA130" s="496"/>
      <c r="AB130" s="408"/>
      <c r="AC130" s="409">
        <v>2</v>
      </c>
    </row>
    <row r="131" spans="1:29" ht="26.25" customHeight="1">
      <c r="A131" s="516">
        <v>26</v>
      </c>
      <c r="B131" s="516" t="s">
        <v>101</v>
      </c>
      <c r="C131" s="379" t="s">
        <v>102</v>
      </c>
      <c r="D131" s="516">
        <v>92.68</v>
      </c>
      <c r="E131" s="516" t="s">
        <v>526</v>
      </c>
      <c r="F131" s="376" t="s">
        <v>47</v>
      </c>
      <c r="G131" s="358"/>
      <c r="H131" s="358"/>
      <c r="I131" s="379"/>
      <c r="J131" s="379"/>
      <c r="K131" s="379"/>
      <c r="L131" s="371">
        <f>IF(RIGHT(S131)="T",(+H131-G131),0)</f>
        <v>0</v>
      </c>
      <c r="M131" s="371">
        <f>IF(RIGHT(S131)="U",(+H131-G131),0)</f>
        <v>0</v>
      </c>
      <c r="N131" s="371">
        <f>IF(RIGHT(S131)="C",(+H131-G131),0)</f>
        <v>0</v>
      </c>
      <c r="O131" s="371">
        <f>IF(RIGHT(S131)="D",(+H131-G131),0)</f>
        <v>0</v>
      </c>
      <c r="P131" s="372"/>
      <c r="Q131" s="372"/>
      <c r="R131" s="372"/>
      <c r="S131" s="362"/>
      <c r="T131" s="413"/>
      <c r="U131" s="496" t="s">
        <v>1593</v>
      </c>
      <c r="V131" s="445"/>
      <c r="W131" s="445"/>
      <c r="X131" s="445"/>
      <c r="Y131" s="445"/>
      <c r="Z131" s="445"/>
      <c r="AA131" s="496">
        <f>(Z132/Y132)*100</f>
        <v>100</v>
      </c>
      <c r="AC131" s="250"/>
    </row>
    <row r="132" spans="1:29" s="410" customFormat="1" ht="30" customHeight="1" thickBot="1">
      <c r="A132" s="516"/>
      <c r="B132" s="516"/>
      <c r="C132" s="377" t="s">
        <v>51</v>
      </c>
      <c r="D132" s="516"/>
      <c r="E132" s="516"/>
      <c r="F132" s="376" t="s">
        <v>47</v>
      </c>
      <c r="G132" s="391"/>
      <c r="H132" s="391"/>
      <c r="I132" s="376" t="s">
        <v>47</v>
      </c>
      <c r="J132" s="376" t="s">
        <v>47</v>
      </c>
      <c r="K132" s="376" t="s">
        <v>47</v>
      </c>
      <c r="L132" s="371">
        <f>SUM(L131:L131)</f>
        <v>0</v>
      </c>
      <c r="M132" s="371">
        <f>SUM(M131:M131)</f>
        <v>0</v>
      </c>
      <c r="N132" s="371">
        <f>SUM(N131:N131)</f>
        <v>0</v>
      </c>
      <c r="O132" s="371">
        <f>SUM(O131:O131)</f>
        <v>0</v>
      </c>
      <c r="P132" s="376"/>
      <c r="Q132" s="376"/>
      <c r="R132" s="376"/>
      <c r="S132" s="377"/>
      <c r="T132" s="378"/>
      <c r="U132" s="496"/>
      <c r="V132" s="445">
        <f>$AB$11-((N132*24))</f>
        <v>744</v>
      </c>
      <c r="W132" s="379">
        <v>515</v>
      </c>
      <c r="X132" s="370">
        <v>92.68</v>
      </c>
      <c r="Y132" s="380">
        <f>W132*X132</f>
        <v>47730.200000000004</v>
      </c>
      <c r="Z132" s="445">
        <f>(Y132*(V132-L132*24))/V132</f>
        <v>47730.200000000004</v>
      </c>
      <c r="AA132" s="496"/>
      <c r="AB132" s="408"/>
      <c r="AC132" s="409">
        <v>2</v>
      </c>
    </row>
    <row r="133" spans="1:29" s="408" customFormat="1" ht="49.5" customHeight="1">
      <c r="A133" s="516">
        <v>27</v>
      </c>
      <c r="B133" s="516" t="s">
        <v>1045</v>
      </c>
      <c r="C133" s="377" t="s">
        <v>499</v>
      </c>
      <c r="D133" s="516">
        <v>116.03</v>
      </c>
      <c r="E133" s="516" t="s">
        <v>526</v>
      </c>
      <c r="F133" s="376" t="s">
        <v>47</v>
      </c>
      <c r="G133" s="353"/>
      <c r="H133" s="364"/>
      <c r="I133" s="376" t="s">
        <v>47</v>
      </c>
      <c r="J133" s="376" t="s">
        <v>47</v>
      </c>
      <c r="K133" s="376" t="s">
        <v>47</v>
      </c>
      <c r="L133" s="371">
        <f>IF(RIGHT(S133)="T",(+H133-G133),0)</f>
        <v>0</v>
      </c>
      <c r="M133" s="371">
        <f>IF(RIGHT(S133)="U",(+H133-G133),0)</f>
        <v>0</v>
      </c>
      <c r="N133" s="371">
        <f>IF(RIGHT(S133)="C",(+H133-G133),0)</f>
        <v>0</v>
      </c>
      <c r="O133" s="371">
        <f>IF(RIGHT(S133)="D",(+H133-G133),0)</f>
        <v>0</v>
      </c>
      <c r="P133" s="376"/>
      <c r="Q133" s="376"/>
      <c r="R133" s="376"/>
      <c r="S133" s="349"/>
      <c r="T133" s="405"/>
      <c r="U133" s="496" t="s">
        <v>1593</v>
      </c>
      <c r="V133" s="377"/>
      <c r="W133" s="377"/>
      <c r="X133" s="377"/>
      <c r="Y133" s="377"/>
      <c r="Z133" s="445"/>
      <c r="AA133" s="496">
        <f>(Z134/Y134)*100</f>
        <v>100</v>
      </c>
      <c r="AC133" s="417"/>
    </row>
    <row r="134" spans="1:29" s="410" customFormat="1" ht="30" customHeight="1">
      <c r="A134" s="516"/>
      <c r="B134" s="516"/>
      <c r="C134" s="377" t="s">
        <v>51</v>
      </c>
      <c r="D134" s="516"/>
      <c r="E134" s="516"/>
      <c r="F134" s="376" t="s">
        <v>47</v>
      </c>
      <c r="G134" s="391"/>
      <c r="H134" s="391"/>
      <c r="I134" s="376" t="s">
        <v>47</v>
      </c>
      <c r="J134" s="376" t="s">
        <v>47</v>
      </c>
      <c r="K134" s="376" t="s">
        <v>47</v>
      </c>
      <c r="L134" s="371">
        <f>SUM(L133:L133)</f>
        <v>0</v>
      </c>
      <c r="M134" s="371">
        <f>SUM(M133:M133)</f>
        <v>0</v>
      </c>
      <c r="N134" s="371">
        <f>SUM(N133:N133)</f>
        <v>0</v>
      </c>
      <c r="O134" s="371">
        <f>SUM(O133:O133)</f>
        <v>0</v>
      </c>
      <c r="P134" s="371"/>
      <c r="Q134" s="371"/>
      <c r="R134" s="371"/>
      <c r="S134" s="377"/>
      <c r="T134" s="378"/>
      <c r="U134" s="496"/>
      <c r="V134" s="445">
        <f>$AB$11-((N134*24))</f>
        <v>744</v>
      </c>
      <c r="W134" s="379">
        <v>515</v>
      </c>
      <c r="X134" s="370">
        <v>116.03</v>
      </c>
      <c r="Y134" s="380">
        <f>W134*X134</f>
        <v>59755.45</v>
      </c>
      <c r="Z134" s="445">
        <f>(Y134*(V134-L134*24))/V134</f>
        <v>59755.45</v>
      </c>
      <c r="AA134" s="496"/>
      <c r="AB134" s="408"/>
      <c r="AC134" s="409">
        <v>2</v>
      </c>
    </row>
    <row r="135" spans="1:29" s="410" customFormat="1" ht="30" customHeight="1">
      <c r="A135" s="516">
        <v>28</v>
      </c>
      <c r="B135" s="516" t="s">
        <v>437</v>
      </c>
      <c r="C135" s="377" t="s">
        <v>438</v>
      </c>
      <c r="D135" s="516">
        <v>116.03</v>
      </c>
      <c r="E135" s="516" t="s">
        <v>526</v>
      </c>
      <c r="F135" s="376" t="s">
        <v>47</v>
      </c>
      <c r="G135" s="353"/>
      <c r="H135" s="364"/>
      <c r="I135" s="376" t="s">
        <v>47</v>
      </c>
      <c r="J135" s="376" t="s">
        <v>47</v>
      </c>
      <c r="K135" s="376" t="s">
        <v>47</v>
      </c>
      <c r="L135" s="371">
        <f>IF(RIGHT(S135)="T",(+H135-G135),0)</f>
        <v>0</v>
      </c>
      <c r="M135" s="371">
        <f>IF(RIGHT(S135)="U",(+H135-G135),0)</f>
        <v>0</v>
      </c>
      <c r="N135" s="371">
        <f>IF(RIGHT(S135)="C",(+H135-G135),0)</f>
        <v>0</v>
      </c>
      <c r="O135" s="371">
        <f>IF(RIGHT(S135)="D",(+H135-G135),0)</f>
        <v>0</v>
      </c>
      <c r="P135" s="376"/>
      <c r="Q135" s="376"/>
      <c r="R135" s="376"/>
      <c r="S135" s="349"/>
      <c r="T135" s="405"/>
      <c r="U135" s="496" t="s">
        <v>1593</v>
      </c>
      <c r="V135" s="377"/>
      <c r="W135" s="377"/>
      <c r="X135" s="377"/>
      <c r="Y135" s="377"/>
      <c r="Z135" s="445"/>
      <c r="AA135" s="496">
        <f>(Z136/Y136)*100</f>
        <v>100</v>
      </c>
      <c r="AB135" s="408"/>
      <c r="AC135" s="409"/>
    </row>
    <row r="136" spans="1:29" s="410" customFormat="1" ht="30" customHeight="1">
      <c r="A136" s="516"/>
      <c r="B136" s="516"/>
      <c r="C136" s="377" t="s">
        <v>51</v>
      </c>
      <c r="D136" s="516"/>
      <c r="E136" s="516"/>
      <c r="F136" s="376" t="s">
        <v>47</v>
      </c>
      <c r="G136" s="391"/>
      <c r="H136" s="391"/>
      <c r="I136" s="376" t="s">
        <v>47</v>
      </c>
      <c r="J136" s="376" t="s">
        <v>47</v>
      </c>
      <c r="K136" s="376" t="s">
        <v>47</v>
      </c>
      <c r="L136" s="371">
        <f>SUM(L135:L135)</f>
        <v>0</v>
      </c>
      <c r="M136" s="371">
        <f>SUM(M135:M135)</f>
        <v>0</v>
      </c>
      <c r="N136" s="371">
        <f>SUM(N135:N135)</f>
        <v>0</v>
      </c>
      <c r="O136" s="371">
        <f>SUM(O135:O135)</f>
        <v>0</v>
      </c>
      <c r="P136" s="371"/>
      <c r="Q136" s="371"/>
      <c r="R136" s="371"/>
      <c r="S136" s="377"/>
      <c r="T136" s="378"/>
      <c r="U136" s="496"/>
      <c r="V136" s="445">
        <f>$AB$11-((N136*24))</f>
        <v>744</v>
      </c>
      <c r="W136" s="379">
        <v>515</v>
      </c>
      <c r="X136" s="370">
        <v>116.03</v>
      </c>
      <c r="Y136" s="380">
        <f>W136*X136</f>
        <v>59755.45</v>
      </c>
      <c r="Z136" s="445">
        <f>(Y136*(V136-L136*24))/V136</f>
        <v>59755.45</v>
      </c>
      <c r="AA136" s="496"/>
      <c r="AB136" s="408"/>
      <c r="AC136" s="409">
        <v>2</v>
      </c>
    </row>
    <row r="137" spans="1:29" s="410" customFormat="1" ht="28.5" customHeight="1">
      <c r="A137" s="516">
        <v>29</v>
      </c>
      <c r="B137" s="516" t="s">
        <v>427</v>
      </c>
      <c r="C137" s="461" t="s">
        <v>428</v>
      </c>
      <c r="D137" s="516">
        <v>101.84099999999999</v>
      </c>
      <c r="E137" s="516" t="s">
        <v>526</v>
      </c>
      <c r="F137" s="376"/>
      <c r="G137" s="353">
        <v>43676.504166666666</v>
      </c>
      <c r="H137" s="353">
        <v>43676.547222222223</v>
      </c>
      <c r="I137" s="376"/>
      <c r="J137" s="376"/>
      <c r="K137" s="379"/>
      <c r="L137" s="371">
        <f>IF(RIGHT(S137)="T",(+H137-G137),0)</f>
        <v>0</v>
      </c>
      <c r="M137" s="371">
        <f>IF(RIGHT(S137)="U",(+H137-G137),0)</f>
        <v>4.3055555557657499E-2</v>
      </c>
      <c r="N137" s="371">
        <f>IF(RIGHT(S137)="C",(+H137-G137),0)</f>
        <v>0</v>
      </c>
      <c r="O137" s="371">
        <f>IF(RIGHT(S137)="D",(+H137-G137),0)</f>
        <v>0</v>
      </c>
      <c r="P137" s="376"/>
      <c r="Q137" s="376"/>
      <c r="R137" s="376"/>
      <c r="S137" s="351" t="s">
        <v>463</v>
      </c>
      <c r="T137" s="405" t="s">
        <v>1438</v>
      </c>
      <c r="U137" s="496" t="s">
        <v>1593</v>
      </c>
      <c r="V137" s="445"/>
      <c r="W137" s="379"/>
      <c r="X137" s="370"/>
      <c r="Y137" s="380"/>
      <c r="Z137" s="445"/>
      <c r="AA137" s="496">
        <f>(Z138/Y138)*100</f>
        <v>100</v>
      </c>
      <c r="AB137" s="408"/>
      <c r="AC137" s="409"/>
    </row>
    <row r="138" spans="1:29" s="410" customFormat="1" ht="30" customHeight="1">
      <c r="A138" s="516"/>
      <c r="B138" s="516"/>
      <c r="C138" s="377" t="s">
        <v>51</v>
      </c>
      <c r="D138" s="516"/>
      <c r="E138" s="516"/>
      <c r="F138" s="376" t="s">
        <v>47</v>
      </c>
      <c r="G138" s="435"/>
      <c r="H138" s="435"/>
      <c r="I138" s="376" t="s">
        <v>47</v>
      </c>
      <c r="J138" s="376" t="s">
        <v>47</v>
      </c>
      <c r="K138" s="379"/>
      <c r="L138" s="371">
        <f>SUM(L137:L137)</f>
        <v>0</v>
      </c>
      <c r="M138" s="371">
        <f>SUM(M137:M137)</f>
        <v>4.3055555557657499E-2</v>
      </c>
      <c r="N138" s="371">
        <f>SUM(N137:N137)</f>
        <v>0</v>
      </c>
      <c r="O138" s="371">
        <f>SUM(O137:O137)</f>
        <v>0</v>
      </c>
      <c r="P138" s="376"/>
      <c r="Q138" s="376"/>
      <c r="R138" s="376"/>
      <c r="S138" s="377"/>
      <c r="T138" s="378"/>
      <c r="U138" s="496"/>
      <c r="V138" s="445">
        <f>$AB$11-((N138*24))</f>
        <v>744</v>
      </c>
      <c r="W138" s="379">
        <v>687</v>
      </c>
      <c r="X138" s="370">
        <v>101.84099999999999</v>
      </c>
      <c r="Y138" s="380">
        <f>W138*X138</f>
        <v>69964.766999999993</v>
      </c>
      <c r="Z138" s="445">
        <f>(Y138*(V138-L138*24))/V138</f>
        <v>69964.766999999993</v>
      </c>
      <c r="AA138" s="496"/>
      <c r="AB138" s="408"/>
      <c r="AC138" s="409">
        <v>4</v>
      </c>
    </row>
    <row r="139" spans="1:29" s="410" customFormat="1" ht="36.75" customHeight="1">
      <c r="A139" s="516">
        <v>30</v>
      </c>
      <c r="B139" s="516" t="s">
        <v>429</v>
      </c>
      <c r="C139" s="461" t="s">
        <v>430</v>
      </c>
      <c r="D139" s="516">
        <v>101.84099999999999</v>
      </c>
      <c r="E139" s="516" t="s">
        <v>526</v>
      </c>
      <c r="F139" s="376"/>
      <c r="G139" s="358"/>
      <c r="H139" s="358"/>
      <c r="I139" s="376"/>
      <c r="J139" s="376"/>
      <c r="K139" s="379"/>
      <c r="L139" s="371">
        <f>IF(RIGHT(S139)="T",(+H139-G139),0)</f>
        <v>0</v>
      </c>
      <c r="M139" s="371">
        <f>IF(RIGHT(S139)="U",(+H139-G139),0)</f>
        <v>0</v>
      </c>
      <c r="N139" s="371">
        <f>IF(RIGHT(S139)="C",(+H139-G139),0)</f>
        <v>0</v>
      </c>
      <c r="O139" s="371">
        <f>IF(RIGHT(S139)="D",(+H139-G139),0)</f>
        <v>0</v>
      </c>
      <c r="P139" s="376"/>
      <c r="Q139" s="376"/>
      <c r="R139" s="376"/>
      <c r="S139" s="362"/>
      <c r="T139" s="413"/>
      <c r="U139" s="496" t="s">
        <v>1593</v>
      </c>
      <c r="V139" s="445"/>
      <c r="W139" s="379"/>
      <c r="X139" s="370"/>
      <c r="Y139" s="380"/>
      <c r="Z139" s="445"/>
      <c r="AA139" s="496">
        <f>(Z140/Y140)*100</f>
        <v>100</v>
      </c>
      <c r="AB139" s="408"/>
      <c r="AC139" s="409"/>
    </row>
    <row r="140" spans="1:29" s="410" customFormat="1" ht="30" customHeight="1">
      <c r="A140" s="516"/>
      <c r="B140" s="516"/>
      <c r="C140" s="377" t="s">
        <v>51</v>
      </c>
      <c r="D140" s="516"/>
      <c r="E140" s="516"/>
      <c r="F140" s="376" t="s">
        <v>47</v>
      </c>
      <c r="G140" s="435"/>
      <c r="H140" s="435"/>
      <c r="I140" s="376" t="s">
        <v>47</v>
      </c>
      <c r="J140" s="376" t="s">
        <v>47</v>
      </c>
      <c r="K140" s="379"/>
      <c r="L140" s="371">
        <f>SUM(L139:L139)</f>
        <v>0</v>
      </c>
      <c r="M140" s="371">
        <f>SUM(M139:M139)</f>
        <v>0</v>
      </c>
      <c r="N140" s="371">
        <f>SUM(N139:N139)</f>
        <v>0</v>
      </c>
      <c r="O140" s="371">
        <f>SUM(O139:O139)</f>
        <v>0</v>
      </c>
      <c r="P140" s="371"/>
      <c r="Q140" s="371"/>
      <c r="R140" s="371"/>
      <c r="S140" s="377"/>
      <c r="T140" s="378"/>
      <c r="U140" s="496"/>
      <c r="V140" s="445">
        <f>$AB$11-((N140*24))</f>
        <v>744</v>
      </c>
      <c r="W140" s="379">
        <v>687</v>
      </c>
      <c r="X140" s="370">
        <v>101.84099999999999</v>
      </c>
      <c r="Y140" s="380">
        <f>W140*X140</f>
        <v>69964.766999999993</v>
      </c>
      <c r="Z140" s="445">
        <f>(Y140*(V140-L140*24))/V140</f>
        <v>69964.766999999993</v>
      </c>
      <c r="AA140" s="496"/>
      <c r="AB140" s="408"/>
      <c r="AC140" s="409">
        <v>4</v>
      </c>
    </row>
    <row r="141" spans="1:29" s="408" customFormat="1" ht="37.5" customHeight="1">
      <c r="A141" s="516">
        <v>31</v>
      </c>
      <c r="B141" s="516" t="s">
        <v>104</v>
      </c>
      <c r="C141" s="377" t="s">
        <v>105</v>
      </c>
      <c r="D141" s="516">
        <v>235.952</v>
      </c>
      <c r="E141" s="516" t="s">
        <v>526</v>
      </c>
      <c r="F141" s="376" t="s">
        <v>47</v>
      </c>
      <c r="G141" s="353">
        <v>43656.368055555555</v>
      </c>
      <c r="H141" s="353">
        <v>43656.823611111111</v>
      </c>
      <c r="I141" s="376" t="s">
        <v>47</v>
      </c>
      <c r="J141" s="376" t="s">
        <v>47</v>
      </c>
      <c r="K141" s="376" t="s">
        <v>47</v>
      </c>
      <c r="L141" s="371">
        <f t="shared" ref="L141" si="47">IF(RIGHT(S141)="T",(+H141-G141),0)</f>
        <v>0</v>
      </c>
      <c r="M141" s="371">
        <f t="shared" ref="M141" si="48">IF(RIGHT(S141)="U",(+H141-G141),0)</f>
        <v>0</v>
      </c>
      <c r="N141" s="371">
        <f t="shared" ref="N141" si="49">IF(RIGHT(S141)="C",(+H141-G141),0)</f>
        <v>0</v>
      </c>
      <c r="O141" s="371">
        <f t="shared" ref="O141" si="50">IF(RIGHT(S141)="D",(+H141-G141),0)</f>
        <v>0.45555555555620231</v>
      </c>
      <c r="P141" s="376"/>
      <c r="Q141" s="376"/>
      <c r="R141" s="376"/>
      <c r="S141" s="351" t="s">
        <v>460</v>
      </c>
      <c r="T141" s="405" t="s">
        <v>1424</v>
      </c>
      <c r="U141" s="496" t="s">
        <v>1593</v>
      </c>
      <c r="V141" s="351"/>
      <c r="W141" s="351"/>
      <c r="X141" s="377"/>
      <c r="Y141" s="377"/>
      <c r="Z141" s="445"/>
      <c r="AA141" s="496">
        <f>(Z142/Y142)*100</f>
        <v>99.999999999999986</v>
      </c>
      <c r="AC141" s="411"/>
    </row>
    <row r="142" spans="1:29" s="410" customFormat="1" ht="30" customHeight="1">
      <c r="A142" s="516"/>
      <c r="B142" s="516"/>
      <c r="C142" s="377" t="s">
        <v>51</v>
      </c>
      <c r="D142" s="516"/>
      <c r="E142" s="516"/>
      <c r="F142" s="376" t="s">
        <v>47</v>
      </c>
      <c r="G142" s="435"/>
      <c r="H142" s="435"/>
      <c r="I142" s="376" t="s">
        <v>47</v>
      </c>
      <c r="J142" s="376" t="s">
        <v>47</v>
      </c>
      <c r="K142" s="379"/>
      <c r="L142" s="371">
        <f>SUM(L141:L141)</f>
        <v>0</v>
      </c>
      <c r="M142" s="371">
        <f>SUM(M141:M141)</f>
        <v>0</v>
      </c>
      <c r="N142" s="371">
        <f>SUM(N141:N141)</f>
        <v>0</v>
      </c>
      <c r="O142" s="371">
        <f>SUM(O141:O141)</f>
        <v>0.45555555555620231</v>
      </c>
      <c r="P142" s="376"/>
      <c r="Q142" s="376"/>
      <c r="R142" s="376"/>
      <c r="S142" s="377"/>
      <c r="T142" s="378"/>
      <c r="U142" s="496"/>
      <c r="V142" s="445">
        <f>$AB$11-((N142*24))</f>
        <v>744</v>
      </c>
      <c r="W142" s="379">
        <v>515</v>
      </c>
      <c r="X142" s="370">
        <v>235.952</v>
      </c>
      <c r="Y142" s="380">
        <f>W142*X142</f>
        <v>121515.28</v>
      </c>
      <c r="Z142" s="445">
        <f>(Y142*(V142-L142*24))/V142</f>
        <v>121515.27999999998</v>
      </c>
      <c r="AA142" s="496"/>
      <c r="AB142" s="408"/>
      <c r="AC142" s="409">
        <v>2</v>
      </c>
    </row>
    <row r="143" spans="1:29" s="408" customFormat="1" ht="30" customHeight="1">
      <c r="A143" s="516">
        <v>32</v>
      </c>
      <c r="B143" s="516" t="s">
        <v>106</v>
      </c>
      <c r="C143" s="518" t="s">
        <v>107</v>
      </c>
      <c r="D143" s="516">
        <v>235.952</v>
      </c>
      <c r="E143" s="516" t="s">
        <v>526</v>
      </c>
      <c r="F143" s="376" t="s">
        <v>47</v>
      </c>
      <c r="G143" s="353">
        <v>43657.393055555556</v>
      </c>
      <c r="H143" s="353">
        <v>43657.82708333333</v>
      </c>
      <c r="I143" s="376" t="s">
        <v>47</v>
      </c>
      <c r="J143" s="376" t="s">
        <v>47</v>
      </c>
      <c r="K143" s="379"/>
      <c r="L143" s="371">
        <f>IF(RIGHT(S143)="T",(+H143-G143),0)</f>
        <v>0</v>
      </c>
      <c r="M143" s="371">
        <f>IF(RIGHT(S143)="U",(+H143-G143),0)</f>
        <v>0</v>
      </c>
      <c r="N143" s="371">
        <f>IF(RIGHT(S143)="C",(+H143-G143),0)</f>
        <v>0</v>
      </c>
      <c r="O143" s="371">
        <f>IF(RIGHT(S143)="D",(+H143-G143),0)</f>
        <v>0.43402777777373558</v>
      </c>
      <c r="P143" s="376"/>
      <c r="Q143" s="376"/>
      <c r="R143" s="376"/>
      <c r="S143" s="351" t="s">
        <v>460</v>
      </c>
      <c r="T143" s="405" t="s">
        <v>1439</v>
      </c>
      <c r="U143" s="496" t="s">
        <v>1593</v>
      </c>
      <c r="V143" s="377"/>
      <c r="W143" s="377"/>
      <c r="X143" s="377"/>
      <c r="Y143" s="377"/>
      <c r="Z143" s="445"/>
      <c r="AA143" s="496">
        <f>(Z145/Y145)*100</f>
        <v>99.999999999999986</v>
      </c>
      <c r="AC143" s="411"/>
    </row>
    <row r="144" spans="1:29" s="408" customFormat="1" ht="30" customHeight="1">
      <c r="A144" s="516"/>
      <c r="B144" s="516"/>
      <c r="C144" s="520"/>
      <c r="D144" s="516"/>
      <c r="E144" s="516"/>
      <c r="F144" s="376"/>
      <c r="G144" s="353">
        <v>43659.341666666667</v>
      </c>
      <c r="H144" s="353">
        <v>43659.563194444447</v>
      </c>
      <c r="I144" s="376"/>
      <c r="J144" s="376"/>
      <c r="K144" s="379"/>
      <c r="L144" s="371">
        <f>IF(RIGHT(S144)="T",(+H144-G144),0)</f>
        <v>0</v>
      </c>
      <c r="M144" s="371">
        <f>IF(RIGHT(S144)="U",(+H144-G144),0)</f>
        <v>0</v>
      </c>
      <c r="N144" s="371">
        <f>IF(RIGHT(S144)="C",(+H144-G144),0)</f>
        <v>0</v>
      </c>
      <c r="O144" s="371">
        <f>IF(RIGHT(S144)="D",(+H144-G144),0)</f>
        <v>0.22152777777955635</v>
      </c>
      <c r="P144" s="376"/>
      <c r="Q144" s="376"/>
      <c r="R144" s="376"/>
      <c r="S144" s="351" t="s">
        <v>50</v>
      </c>
      <c r="T144" s="405" t="s">
        <v>1440</v>
      </c>
      <c r="U144" s="496"/>
      <c r="V144" s="377"/>
      <c r="W144" s="377"/>
      <c r="X144" s="377"/>
      <c r="Y144" s="377"/>
      <c r="Z144" s="445"/>
      <c r="AA144" s="496"/>
      <c r="AC144" s="411"/>
    </row>
    <row r="145" spans="1:29" s="410" customFormat="1" ht="30" customHeight="1">
      <c r="A145" s="516"/>
      <c r="B145" s="516"/>
      <c r="C145" s="377" t="s">
        <v>51</v>
      </c>
      <c r="D145" s="516"/>
      <c r="E145" s="516"/>
      <c r="F145" s="376" t="s">
        <v>47</v>
      </c>
      <c r="G145" s="435"/>
      <c r="H145" s="435"/>
      <c r="I145" s="376" t="s">
        <v>47</v>
      </c>
      <c r="J145" s="376" t="s">
        <v>47</v>
      </c>
      <c r="K145" s="376" t="s">
        <v>47</v>
      </c>
      <c r="L145" s="371">
        <f>SUM(L143:L144)</f>
        <v>0</v>
      </c>
      <c r="M145" s="371">
        <f>SUM(M143:M144)</f>
        <v>0</v>
      </c>
      <c r="N145" s="371">
        <f>SUM(N143:N144)</f>
        <v>0</v>
      </c>
      <c r="O145" s="371">
        <f>SUM(O143:O144)</f>
        <v>0.65555555555329192</v>
      </c>
      <c r="P145" s="376"/>
      <c r="Q145" s="376"/>
      <c r="R145" s="376"/>
      <c r="S145" s="377"/>
      <c r="T145" s="378"/>
      <c r="U145" s="496"/>
      <c r="V145" s="445">
        <f>$AB$11-((N145*24))</f>
        <v>744</v>
      </c>
      <c r="W145" s="379">
        <v>515</v>
      </c>
      <c r="X145" s="370">
        <v>235.952</v>
      </c>
      <c r="Y145" s="380">
        <f>W145*X145</f>
        <v>121515.28</v>
      </c>
      <c r="Z145" s="445">
        <f>(Y145*(V145-L145*24))/V145</f>
        <v>121515.27999999998</v>
      </c>
      <c r="AA145" s="496"/>
      <c r="AB145" s="408"/>
      <c r="AC145" s="409">
        <v>2</v>
      </c>
    </row>
    <row r="146" spans="1:29" s="408" customFormat="1" ht="22.5">
      <c r="A146" s="516">
        <v>33</v>
      </c>
      <c r="B146" s="516" t="s">
        <v>108</v>
      </c>
      <c r="C146" s="518" t="s">
        <v>109</v>
      </c>
      <c r="D146" s="516">
        <v>260.05099999999999</v>
      </c>
      <c r="E146" s="516" t="s">
        <v>526</v>
      </c>
      <c r="F146" s="376" t="s">
        <v>47</v>
      </c>
      <c r="G146" s="353">
        <v>43659.336805555555</v>
      </c>
      <c r="H146" s="353">
        <v>43659.838888888888</v>
      </c>
      <c r="I146" s="376" t="s">
        <v>47</v>
      </c>
      <c r="J146" s="376" t="s">
        <v>47</v>
      </c>
      <c r="K146" s="376" t="s">
        <v>47</v>
      </c>
      <c r="L146" s="371">
        <f t="shared" ref="L146:L148" si="51">IF(RIGHT(S146)="T",(+H146-G146),0)</f>
        <v>0</v>
      </c>
      <c r="M146" s="371">
        <f>IF(RIGHT(S146)="U",(+H146-G146),0)</f>
        <v>0</v>
      </c>
      <c r="N146" s="371">
        <f>IF(RIGHT(S146)="C",(+H146-G146),0)</f>
        <v>0</v>
      </c>
      <c r="O146" s="371">
        <f>IF(RIGHT(S146)="D",(+H146-G146),0)</f>
        <v>0.50208333333284827</v>
      </c>
      <c r="P146" s="376"/>
      <c r="Q146" s="376"/>
      <c r="R146" s="376"/>
      <c r="S146" s="351" t="s">
        <v>50</v>
      </c>
      <c r="T146" s="405" t="s">
        <v>1441</v>
      </c>
      <c r="U146" s="496" t="s">
        <v>1593</v>
      </c>
      <c r="V146" s="377"/>
      <c r="W146" s="377"/>
      <c r="X146" s="377"/>
      <c r="Y146" s="377"/>
      <c r="Z146" s="445"/>
      <c r="AA146" s="496">
        <f>(Z149/Y149)*100</f>
        <v>99.921594982057982</v>
      </c>
      <c r="AC146" s="411"/>
    </row>
    <row r="147" spans="1:29" s="408" customFormat="1" ht="30" customHeight="1">
      <c r="A147" s="516"/>
      <c r="B147" s="516"/>
      <c r="C147" s="519"/>
      <c r="D147" s="516"/>
      <c r="E147" s="516"/>
      <c r="F147" s="376"/>
      <c r="G147" s="353">
        <v>43660.256249999999</v>
      </c>
      <c r="H147" s="353">
        <v>43663.865972222222</v>
      </c>
      <c r="I147" s="376"/>
      <c r="J147" s="376"/>
      <c r="K147" s="376"/>
      <c r="L147" s="371">
        <f t="shared" si="51"/>
        <v>0</v>
      </c>
      <c r="M147" s="371">
        <f t="shared" ref="M147:M148" si="52">IF(RIGHT(S147)="U",(+H147-G147),0)</f>
        <v>0</v>
      </c>
      <c r="N147" s="371">
        <f t="shared" ref="N147:N148" si="53">IF(RIGHT(S147)="C",(+H147-G147),0)</f>
        <v>0</v>
      </c>
      <c r="O147" s="371">
        <f t="shared" ref="O147:O148" si="54">IF(RIGHT(S147)="D",(+H147-G147),0)</f>
        <v>3.609722222223354</v>
      </c>
      <c r="P147" s="376"/>
      <c r="Q147" s="376"/>
      <c r="R147" s="376"/>
      <c r="S147" s="351" t="s">
        <v>50</v>
      </c>
      <c r="T147" s="405" t="s">
        <v>1442</v>
      </c>
      <c r="U147" s="496"/>
      <c r="V147" s="377"/>
      <c r="W147" s="377"/>
      <c r="X147" s="377"/>
      <c r="Y147" s="377"/>
      <c r="Z147" s="445"/>
      <c r="AA147" s="496"/>
      <c r="AC147" s="411"/>
    </row>
    <row r="148" spans="1:29" s="408" customFormat="1" ht="30" customHeight="1">
      <c r="A148" s="516"/>
      <c r="B148" s="516"/>
      <c r="C148" s="520"/>
      <c r="D148" s="516"/>
      <c r="E148" s="516"/>
      <c r="F148" s="376"/>
      <c r="G148" s="353">
        <v>43665.981249999997</v>
      </c>
      <c r="H148" s="353">
        <v>43666.005555555559</v>
      </c>
      <c r="I148" s="376"/>
      <c r="J148" s="376"/>
      <c r="K148" s="376"/>
      <c r="L148" s="371">
        <f t="shared" si="51"/>
        <v>2.4305555562023073E-2</v>
      </c>
      <c r="M148" s="371">
        <f t="shared" si="52"/>
        <v>0</v>
      </c>
      <c r="N148" s="371">
        <f t="shared" si="53"/>
        <v>0</v>
      </c>
      <c r="O148" s="371">
        <f t="shared" si="54"/>
        <v>0</v>
      </c>
      <c r="P148" s="376"/>
      <c r="Q148" s="376"/>
      <c r="R148" s="376"/>
      <c r="S148" s="351" t="s">
        <v>461</v>
      </c>
      <c r="T148" s="405" t="s">
        <v>1443</v>
      </c>
      <c r="U148" s="496"/>
      <c r="V148" s="377"/>
      <c r="W148" s="377"/>
      <c r="X148" s="377"/>
      <c r="Y148" s="377"/>
      <c r="Z148" s="445"/>
      <c r="AA148" s="496"/>
      <c r="AC148" s="411"/>
    </row>
    <row r="149" spans="1:29" s="410" customFormat="1" ht="30" customHeight="1">
      <c r="A149" s="516"/>
      <c r="B149" s="516"/>
      <c r="C149" s="377" t="s">
        <v>51</v>
      </c>
      <c r="D149" s="516"/>
      <c r="E149" s="516"/>
      <c r="F149" s="376" t="s">
        <v>47</v>
      </c>
      <c r="G149" s="435"/>
      <c r="H149" s="435"/>
      <c r="I149" s="376" t="s">
        <v>47</v>
      </c>
      <c r="J149" s="376" t="s">
        <v>47</v>
      </c>
      <c r="K149" s="376" t="s">
        <v>47</v>
      </c>
      <c r="L149" s="371">
        <f>SUM(L146:L148)</f>
        <v>2.4305555562023073E-2</v>
      </c>
      <c r="M149" s="371">
        <f>SUM(M146:M148)</f>
        <v>0</v>
      </c>
      <c r="N149" s="371">
        <f>SUM(N146:N148)</f>
        <v>0</v>
      </c>
      <c r="O149" s="371">
        <f>SUM(O146:O148)</f>
        <v>4.1118055555562023</v>
      </c>
      <c r="P149" s="376"/>
      <c r="Q149" s="376"/>
      <c r="R149" s="376"/>
      <c r="S149" s="377"/>
      <c r="T149" s="378"/>
      <c r="U149" s="496"/>
      <c r="V149" s="445">
        <f>$AB$11-((N149*24))</f>
        <v>744</v>
      </c>
      <c r="W149" s="379">
        <v>469</v>
      </c>
      <c r="X149" s="370">
        <v>260.05099999999999</v>
      </c>
      <c r="Y149" s="380">
        <f>W149*X149</f>
        <v>121963.91899999999</v>
      </c>
      <c r="Z149" s="445">
        <f>(Y149*(V149-L149*24))/V149</f>
        <v>121868.29316742526</v>
      </c>
      <c r="AA149" s="496"/>
      <c r="AB149" s="408"/>
      <c r="AC149" s="409">
        <v>2</v>
      </c>
    </row>
    <row r="150" spans="1:29" s="408" customFormat="1" ht="30" customHeight="1">
      <c r="A150" s="516">
        <v>34</v>
      </c>
      <c r="B150" s="516" t="s">
        <v>110</v>
      </c>
      <c r="C150" s="518" t="s">
        <v>111</v>
      </c>
      <c r="D150" s="516">
        <v>260.05099999999999</v>
      </c>
      <c r="E150" s="516" t="s">
        <v>526</v>
      </c>
      <c r="F150" s="376" t="s">
        <v>47</v>
      </c>
      <c r="G150" s="353">
        <v>43652.348611111112</v>
      </c>
      <c r="H150" s="353">
        <v>43653.020833333336</v>
      </c>
      <c r="I150" s="376" t="s">
        <v>47</v>
      </c>
      <c r="J150" s="376" t="s">
        <v>47</v>
      </c>
      <c r="K150" s="376" t="s">
        <v>47</v>
      </c>
      <c r="L150" s="371">
        <f>IF(RIGHT(S150)="T",(+H150-G150),0)</f>
        <v>0</v>
      </c>
      <c r="M150" s="371">
        <f>IF(RIGHT(S150)="U",(+H150-G150),0)</f>
        <v>0</v>
      </c>
      <c r="N150" s="371">
        <f>IF(RIGHT(S150)="C",(+H150-G150),0)</f>
        <v>0</v>
      </c>
      <c r="O150" s="371">
        <f>IF(RIGHT(S150)="D",(+H150-G150),0)</f>
        <v>0.67222222222335404</v>
      </c>
      <c r="P150" s="376"/>
      <c r="Q150" s="376"/>
      <c r="R150" s="376"/>
      <c r="S150" s="351" t="s">
        <v>50</v>
      </c>
      <c r="T150" s="405" t="s">
        <v>1444</v>
      </c>
      <c r="U150" s="496" t="s">
        <v>1593</v>
      </c>
      <c r="V150" s="377"/>
      <c r="W150" s="377"/>
      <c r="X150" s="377"/>
      <c r="Y150" s="377"/>
      <c r="Z150" s="445"/>
      <c r="AA150" s="496">
        <f>(Z152/Y152)*100</f>
        <v>100.00000000000003</v>
      </c>
      <c r="AC150" s="411"/>
    </row>
    <row r="151" spans="1:29" s="408" customFormat="1" ht="30" customHeight="1">
      <c r="A151" s="516"/>
      <c r="B151" s="516"/>
      <c r="C151" s="520"/>
      <c r="D151" s="516"/>
      <c r="E151" s="516"/>
      <c r="F151" s="376"/>
      <c r="G151" s="353">
        <v>43664.163888888892</v>
      </c>
      <c r="H151" s="353">
        <v>43666.427083333336</v>
      </c>
      <c r="I151" s="376"/>
      <c r="J151" s="376"/>
      <c r="K151" s="376"/>
      <c r="L151" s="371">
        <f t="shared" ref="L151" si="55">IF(RIGHT(S151)="T",(+H151-G151),0)</f>
        <v>0</v>
      </c>
      <c r="M151" s="371">
        <f t="shared" ref="M151" si="56">IF(RIGHT(S151)="U",(+H151-G151),0)</f>
        <v>0</v>
      </c>
      <c r="N151" s="371">
        <f t="shared" ref="N151" si="57">IF(RIGHT(S151)="C",(+H151-G151),0)</f>
        <v>0</v>
      </c>
      <c r="O151" s="371">
        <f t="shared" ref="O151" si="58">IF(RIGHT(S151)="D",(+H151-G151),0)</f>
        <v>2.2631944444437977</v>
      </c>
      <c r="P151" s="376"/>
      <c r="Q151" s="376"/>
      <c r="R151" s="376"/>
      <c r="S151" s="351" t="s">
        <v>50</v>
      </c>
      <c r="T151" s="405" t="s">
        <v>1442</v>
      </c>
      <c r="U151" s="496"/>
      <c r="V151" s="377"/>
      <c r="W151" s="377"/>
      <c r="X151" s="377"/>
      <c r="Y151" s="377"/>
      <c r="Z151" s="445"/>
      <c r="AA151" s="496"/>
      <c r="AC151" s="411"/>
    </row>
    <row r="152" spans="1:29" s="410" customFormat="1" ht="30" customHeight="1">
      <c r="A152" s="516"/>
      <c r="B152" s="516"/>
      <c r="C152" s="377" t="s">
        <v>51</v>
      </c>
      <c r="D152" s="516"/>
      <c r="E152" s="516"/>
      <c r="F152" s="376" t="s">
        <v>47</v>
      </c>
      <c r="G152" s="435"/>
      <c r="H152" s="435"/>
      <c r="I152" s="376" t="s">
        <v>47</v>
      </c>
      <c r="J152" s="376" t="s">
        <v>47</v>
      </c>
      <c r="K152" s="376" t="s">
        <v>47</v>
      </c>
      <c r="L152" s="371">
        <f>SUM(L150:L151)</f>
        <v>0</v>
      </c>
      <c r="M152" s="371">
        <f>SUM(M150:M151)</f>
        <v>0</v>
      </c>
      <c r="N152" s="371">
        <f>SUM(N150:N151)</f>
        <v>0</v>
      </c>
      <c r="O152" s="371">
        <f>SUM(O150:O151)</f>
        <v>2.9354166666671517</v>
      </c>
      <c r="P152" s="376"/>
      <c r="Q152" s="376"/>
      <c r="R152" s="376"/>
      <c r="S152" s="377"/>
      <c r="T152" s="378"/>
      <c r="U152" s="496"/>
      <c r="V152" s="445">
        <f>$AB$11-((N152*24))</f>
        <v>744</v>
      </c>
      <c r="W152" s="379">
        <v>469</v>
      </c>
      <c r="X152" s="370">
        <v>260.05099999999999</v>
      </c>
      <c r="Y152" s="380">
        <f>W152*X152</f>
        <v>121963.91899999999</v>
      </c>
      <c r="Z152" s="445">
        <f>(Y152*(V152-L152*24))/V152</f>
        <v>121963.91900000001</v>
      </c>
      <c r="AA152" s="496"/>
      <c r="AB152" s="408"/>
      <c r="AC152" s="409">
        <v>2</v>
      </c>
    </row>
    <row r="153" spans="1:29" s="408" customFormat="1" ht="30" customHeight="1">
      <c r="A153" s="516">
        <v>35</v>
      </c>
      <c r="B153" s="516" t="s">
        <v>112</v>
      </c>
      <c r="C153" s="377" t="s">
        <v>113</v>
      </c>
      <c r="D153" s="516">
        <v>45.94</v>
      </c>
      <c r="E153" s="516" t="s">
        <v>526</v>
      </c>
      <c r="F153" s="376" t="s">
        <v>47</v>
      </c>
      <c r="G153" s="354"/>
      <c r="H153" s="364"/>
      <c r="I153" s="376" t="s">
        <v>47</v>
      </c>
      <c r="J153" s="376" t="s">
        <v>47</v>
      </c>
      <c r="K153" s="376" t="s">
        <v>47</v>
      </c>
      <c r="L153" s="371">
        <f t="shared" ref="L153" si="59">IF(RIGHT(S153)="T",(+H153-G153),0)</f>
        <v>0</v>
      </c>
      <c r="M153" s="371">
        <f t="shared" ref="M153" si="60">IF(RIGHT(S153)="U",(+H153-G153),0)</f>
        <v>0</v>
      </c>
      <c r="N153" s="371">
        <f t="shared" ref="N153" si="61">IF(RIGHT(S153)="C",(+H153-G153),0)</f>
        <v>0</v>
      </c>
      <c r="O153" s="371">
        <f t="shared" ref="O153" si="62">IF(RIGHT(S153)="D",(+H153-G153),0)</f>
        <v>0</v>
      </c>
      <c r="P153" s="376"/>
      <c r="Q153" s="376"/>
      <c r="R153" s="376"/>
      <c r="S153" s="350"/>
      <c r="T153" s="414"/>
      <c r="U153" s="496" t="s">
        <v>1593</v>
      </c>
      <c r="V153" s="377"/>
      <c r="W153" s="377"/>
      <c r="X153" s="377"/>
      <c r="Y153" s="377"/>
      <c r="Z153" s="445"/>
      <c r="AA153" s="496">
        <f>(Z154/Y154)*100</f>
        <v>100</v>
      </c>
      <c r="AC153" s="411"/>
    </row>
    <row r="154" spans="1:29" s="410" customFormat="1" ht="30" customHeight="1">
      <c r="A154" s="516"/>
      <c r="B154" s="516"/>
      <c r="C154" s="377" t="s">
        <v>51</v>
      </c>
      <c r="D154" s="516"/>
      <c r="E154" s="516"/>
      <c r="F154" s="376" t="s">
        <v>47</v>
      </c>
      <c r="G154" s="435"/>
      <c r="H154" s="435"/>
      <c r="I154" s="376" t="s">
        <v>47</v>
      </c>
      <c r="J154" s="376" t="s">
        <v>47</v>
      </c>
      <c r="K154" s="376" t="s">
        <v>47</v>
      </c>
      <c r="L154" s="371">
        <f>SUM(L153:L153)</f>
        <v>0</v>
      </c>
      <c r="M154" s="371">
        <f>SUM(M153:M153)</f>
        <v>0</v>
      </c>
      <c r="N154" s="371">
        <f>SUM(N153:N153)</f>
        <v>0</v>
      </c>
      <c r="O154" s="371">
        <f>SUM(O153:O153)</f>
        <v>0</v>
      </c>
      <c r="P154" s="376"/>
      <c r="Q154" s="376"/>
      <c r="R154" s="376"/>
      <c r="S154" s="377"/>
      <c r="T154" s="378"/>
      <c r="U154" s="496"/>
      <c r="V154" s="445">
        <f>$AB$11-((N154*24))</f>
        <v>744</v>
      </c>
      <c r="W154" s="379">
        <v>515</v>
      </c>
      <c r="X154" s="370">
        <v>45.94</v>
      </c>
      <c r="Y154" s="380">
        <f>W154*X154</f>
        <v>23659.1</v>
      </c>
      <c r="Z154" s="445">
        <f>(Y154*(V154-L154*24))/V154</f>
        <v>23659.1</v>
      </c>
      <c r="AA154" s="496"/>
      <c r="AB154" s="408"/>
      <c r="AC154" s="409">
        <v>2</v>
      </c>
    </row>
    <row r="155" spans="1:29" ht="30" customHeight="1">
      <c r="A155" s="516">
        <v>36</v>
      </c>
      <c r="B155" s="516" t="s">
        <v>114</v>
      </c>
      <c r="C155" s="379" t="s">
        <v>115</v>
      </c>
      <c r="D155" s="516">
        <v>45.94</v>
      </c>
      <c r="E155" s="516" t="s">
        <v>526</v>
      </c>
      <c r="F155" s="376" t="s">
        <v>47</v>
      </c>
      <c r="G155" s="353">
        <v>43657.520833333336</v>
      </c>
      <c r="H155" s="353">
        <v>43657.751388888886</v>
      </c>
      <c r="I155" s="379"/>
      <c r="J155" s="379"/>
      <c r="K155" s="379"/>
      <c r="L155" s="371">
        <f>IF(RIGHT(S155)="T",(+H155-G155),0)</f>
        <v>0</v>
      </c>
      <c r="M155" s="371">
        <f>IF(RIGHT(S155)="U",(+H155-G155),0)</f>
        <v>0.23055555555038154</v>
      </c>
      <c r="N155" s="371">
        <f>IF(RIGHT(S155)="C",(+H155-G155),0)</f>
        <v>0</v>
      </c>
      <c r="O155" s="371">
        <f>IF(RIGHT(S155)="D",(+H155-G155),0)</f>
        <v>0</v>
      </c>
      <c r="P155" s="372"/>
      <c r="Q155" s="372"/>
      <c r="R155" s="372"/>
      <c r="S155" s="351" t="s">
        <v>463</v>
      </c>
      <c r="T155" s="405" t="s">
        <v>1445</v>
      </c>
      <c r="U155" s="496" t="s">
        <v>1593</v>
      </c>
      <c r="V155" s="445"/>
      <c r="W155" s="445"/>
      <c r="X155" s="445"/>
      <c r="Y155" s="445"/>
      <c r="Z155" s="445"/>
      <c r="AA155" s="496">
        <f>(Z156/Y156)*100</f>
        <v>100</v>
      </c>
      <c r="AC155" s="250"/>
    </row>
    <row r="156" spans="1:29" s="410" customFormat="1" ht="30" customHeight="1">
      <c r="A156" s="516"/>
      <c r="B156" s="516"/>
      <c r="C156" s="377" t="s">
        <v>51</v>
      </c>
      <c r="D156" s="516"/>
      <c r="E156" s="516"/>
      <c r="F156" s="376" t="s">
        <v>47</v>
      </c>
      <c r="G156" s="435"/>
      <c r="H156" s="435"/>
      <c r="I156" s="376" t="s">
        <v>47</v>
      </c>
      <c r="J156" s="376" t="s">
        <v>47</v>
      </c>
      <c r="K156" s="376" t="s">
        <v>47</v>
      </c>
      <c r="L156" s="371">
        <f>SUM(L155:L155)</f>
        <v>0</v>
      </c>
      <c r="M156" s="371">
        <f>SUM(M155:M155)</f>
        <v>0.23055555555038154</v>
      </c>
      <c r="N156" s="371">
        <f>SUM(N155:N155)</f>
        <v>0</v>
      </c>
      <c r="O156" s="371">
        <f>SUM(O155:O155)</f>
        <v>0</v>
      </c>
      <c r="P156" s="376"/>
      <c r="Q156" s="376"/>
      <c r="R156" s="376"/>
      <c r="S156" s="377"/>
      <c r="T156" s="378"/>
      <c r="U156" s="496"/>
      <c r="V156" s="445">
        <f>$AB$11-((N156*24))</f>
        <v>744</v>
      </c>
      <c r="W156" s="379">
        <v>515</v>
      </c>
      <c r="X156" s="370">
        <v>45.94</v>
      </c>
      <c r="Y156" s="380">
        <f>W156*X156</f>
        <v>23659.1</v>
      </c>
      <c r="Z156" s="445">
        <f>(Y156*(V156-L156*24))/V156</f>
        <v>23659.1</v>
      </c>
      <c r="AA156" s="496"/>
      <c r="AB156" s="408"/>
      <c r="AC156" s="409">
        <v>2</v>
      </c>
    </row>
    <row r="157" spans="1:29" ht="30" customHeight="1">
      <c r="A157" s="516">
        <v>37</v>
      </c>
      <c r="B157" s="516" t="s">
        <v>116</v>
      </c>
      <c r="C157" s="379" t="s">
        <v>117</v>
      </c>
      <c r="D157" s="516">
        <v>240</v>
      </c>
      <c r="E157" s="516" t="s">
        <v>526</v>
      </c>
      <c r="F157" s="376" t="s">
        <v>47</v>
      </c>
      <c r="G157" s="358"/>
      <c r="H157" s="358"/>
      <c r="I157" s="379"/>
      <c r="J157" s="379"/>
      <c r="K157" s="379"/>
      <c r="L157" s="371">
        <f>IF(RIGHT(S157)="T",(+#REF!-#REF!),0)</f>
        <v>0</v>
      </c>
      <c r="M157" s="371">
        <f>IF(RIGHT(S157)="U",(+#REF!-#REF!),0)</f>
        <v>0</v>
      </c>
      <c r="N157" s="371">
        <f>IF(RIGHT(S157)="C",(+#REF!-#REF!),0)</f>
        <v>0</v>
      </c>
      <c r="O157" s="371">
        <f>IF(RIGHT(S157)="D",(+#REF!-#REF!),0)</f>
        <v>0</v>
      </c>
      <c r="P157" s="372"/>
      <c r="Q157" s="372"/>
      <c r="R157" s="372"/>
      <c r="S157" s="364"/>
      <c r="T157" s="413"/>
      <c r="U157" s="496" t="s">
        <v>1593</v>
      </c>
      <c r="V157" s="445"/>
      <c r="W157" s="379"/>
      <c r="X157" s="370"/>
      <c r="Y157" s="380"/>
      <c r="Z157" s="445"/>
      <c r="AA157" s="496">
        <f>(Z158/Y158)*100</f>
        <v>100</v>
      </c>
      <c r="AB157" s="418"/>
      <c r="AC157" s="250"/>
    </row>
    <row r="158" spans="1:29" s="410" customFormat="1" ht="30" customHeight="1">
      <c r="A158" s="516"/>
      <c r="B158" s="516"/>
      <c r="C158" s="377" t="s">
        <v>51</v>
      </c>
      <c r="D158" s="516"/>
      <c r="E158" s="516"/>
      <c r="F158" s="376" t="s">
        <v>47</v>
      </c>
      <c r="G158" s="391"/>
      <c r="H158" s="391"/>
      <c r="I158" s="376" t="s">
        <v>47</v>
      </c>
      <c r="J158" s="376" t="s">
        <v>47</v>
      </c>
      <c r="K158" s="379"/>
      <c r="L158" s="371">
        <f>SUM(L157:L157)</f>
        <v>0</v>
      </c>
      <c r="M158" s="371">
        <f>SUM(M157:M157)</f>
        <v>0</v>
      </c>
      <c r="N158" s="371">
        <f>SUM(N157:N157)</f>
        <v>0</v>
      </c>
      <c r="O158" s="371">
        <f>SUM(O157:O157)</f>
        <v>0</v>
      </c>
      <c r="P158" s="376"/>
      <c r="Q158" s="376"/>
      <c r="R158" s="376"/>
      <c r="S158" s="377"/>
      <c r="T158" s="378"/>
      <c r="U158" s="496"/>
      <c r="V158" s="445">
        <f>$AB$11-((N158*24))</f>
        <v>744</v>
      </c>
      <c r="W158" s="379">
        <v>291</v>
      </c>
      <c r="X158" s="370">
        <v>240</v>
      </c>
      <c r="Y158" s="380">
        <f>W158*X158</f>
        <v>69840</v>
      </c>
      <c r="Z158" s="445">
        <f>(Y158*(V158-L158*24))/V158</f>
        <v>69840</v>
      </c>
      <c r="AA158" s="496"/>
      <c r="AB158" s="408"/>
      <c r="AC158" s="409">
        <v>2</v>
      </c>
    </row>
    <row r="159" spans="1:29" ht="30" customHeight="1">
      <c r="A159" s="516">
        <v>38</v>
      </c>
      <c r="B159" s="516" t="s">
        <v>118</v>
      </c>
      <c r="C159" s="536" t="s">
        <v>119</v>
      </c>
      <c r="D159" s="516">
        <v>72.599999999999994</v>
      </c>
      <c r="E159" s="516" t="s">
        <v>526</v>
      </c>
      <c r="F159" s="376" t="s">
        <v>47</v>
      </c>
      <c r="G159" s="353">
        <v>43650.713888888888</v>
      </c>
      <c r="H159" s="353">
        <v>43653.832638888889</v>
      </c>
      <c r="I159" s="379"/>
      <c r="J159" s="379"/>
      <c r="K159" s="379"/>
      <c r="L159" s="371">
        <f>IF(RIGHT(S159)="T",(+H159-G159),0)</f>
        <v>0</v>
      </c>
      <c r="M159" s="371">
        <f>IF(RIGHT(S159)="U",(+H159-G159),0)</f>
        <v>0</v>
      </c>
      <c r="N159" s="371">
        <f>IF(RIGHT(S159)="C",(+H159-G159),0)</f>
        <v>0</v>
      </c>
      <c r="O159" s="371">
        <f>IF(RIGHT(S159)="D",(+H159-G159),0)</f>
        <v>3.1187500000014552</v>
      </c>
      <c r="P159" s="372"/>
      <c r="Q159" s="372"/>
      <c r="R159" s="372"/>
      <c r="S159" s="351" t="s">
        <v>50</v>
      </c>
      <c r="T159" s="405" t="s">
        <v>1446</v>
      </c>
      <c r="U159" s="496" t="s">
        <v>1593</v>
      </c>
      <c r="V159" s="445"/>
      <c r="W159" s="379"/>
      <c r="X159" s="370"/>
      <c r="Y159" s="380"/>
      <c r="Z159" s="445"/>
      <c r="AA159" s="496">
        <f>(Z161/Y161)*100</f>
        <v>100</v>
      </c>
      <c r="AB159" s="418"/>
      <c r="AC159" s="250"/>
    </row>
    <row r="160" spans="1:29" ht="30" customHeight="1">
      <c r="A160" s="516"/>
      <c r="B160" s="516"/>
      <c r="C160" s="537"/>
      <c r="D160" s="516"/>
      <c r="E160" s="516"/>
      <c r="F160" s="376"/>
      <c r="G160" s="353">
        <v>43655.299305555556</v>
      </c>
      <c r="H160" s="353">
        <v>43659.960416666669</v>
      </c>
      <c r="I160" s="379"/>
      <c r="J160" s="379"/>
      <c r="K160" s="379"/>
      <c r="L160" s="371">
        <f>IF(RIGHT(S160)="T",(+H160-G160),0)</f>
        <v>0</v>
      </c>
      <c r="M160" s="371">
        <f>IF(RIGHT(S160)="U",(+H160-G160),0)</f>
        <v>0</v>
      </c>
      <c r="N160" s="371">
        <f>IF(RIGHT(S160)="C",(+H160-G160),0)</f>
        <v>0</v>
      </c>
      <c r="O160" s="371">
        <f>IF(RIGHT(S160)="D",(+H160-G160),0)</f>
        <v>4.6611111111124046</v>
      </c>
      <c r="P160" s="372"/>
      <c r="Q160" s="372"/>
      <c r="R160" s="372"/>
      <c r="S160" s="351" t="s">
        <v>50</v>
      </c>
      <c r="T160" s="405" t="s">
        <v>1447</v>
      </c>
      <c r="U160" s="496"/>
      <c r="V160" s="445"/>
      <c r="W160" s="379"/>
      <c r="X160" s="370"/>
      <c r="Y160" s="380"/>
      <c r="Z160" s="445"/>
      <c r="AA160" s="496"/>
      <c r="AB160" s="418"/>
      <c r="AC160" s="250"/>
    </row>
    <row r="161" spans="1:29" s="410" customFormat="1" ht="30" customHeight="1">
      <c r="A161" s="516"/>
      <c r="B161" s="516"/>
      <c r="C161" s="377" t="s">
        <v>51</v>
      </c>
      <c r="D161" s="516"/>
      <c r="E161" s="516"/>
      <c r="F161" s="376" t="s">
        <v>47</v>
      </c>
      <c r="G161" s="391"/>
      <c r="H161" s="391"/>
      <c r="I161" s="376" t="s">
        <v>47</v>
      </c>
      <c r="J161" s="376" t="s">
        <v>47</v>
      </c>
      <c r="K161" s="379"/>
      <c r="L161" s="371">
        <f>SUM(L159:L160)</f>
        <v>0</v>
      </c>
      <c r="M161" s="371">
        <f>SUM(M159:M160)</f>
        <v>0</v>
      </c>
      <c r="N161" s="371">
        <f>SUM(N159:N160)</f>
        <v>0</v>
      </c>
      <c r="O161" s="371">
        <f>SUM(O159:O160)</f>
        <v>7.7798611111138598</v>
      </c>
      <c r="P161" s="376"/>
      <c r="Q161" s="376"/>
      <c r="R161" s="376"/>
      <c r="S161" s="377"/>
      <c r="T161" s="378"/>
      <c r="U161" s="496"/>
      <c r="V161" s="445">
        <f>$AB$11-((N161*24))</f>
        <v>744</v>
      </c>
      <c r="W161" s="379">
        <v>515</v>
      </c>
      <c r="X161" s="370">
        <v>72.599999999999994</v>
      </c>
      <c r="Y161" s="380">
        <f>W161*X161</f>
        <v>37389</v>
      </c>
      <c r="Z161" s="445">
        <f>(Y161*(V161-L161*24))/V161</f>
        <v>37389</v>
      </c>
      <c r="AA161" s="496"/>
      <c r="AB161" s="408"/>
      <c r="AC161" s="409">
        <v>2</v>
      </c>
    </row>
    <row r="162" spans="1:29" s="408" customFormat="1" ht="30" customHeight="1">
      <c r="A162" s="516">
        <v>39</v>
      </c>
      <c r="B162" s="516" t="s">
        <v>120</v>
      </c>
      <c r="C162" s="377" t="s">
        <v>121</v>
      </c>
      <c r="D162" s="516">
        <v>73.2</v>
      </c>
      <c r="E162" s="516" t="s">
        <v>526</v>
      </c>
      <c r="F162" s="376" t="s">
        <v>47</v>
      </c>
      <c r="G162" s="358"/>
      <c r="H162" s="358"/>
      <c r="I162" s="376" t="s">
        <v>47</v>
      </c>
      <c r="J162" s="376" t="s">
        <v>47</v>
      </c>
      <c r="K162" s="379"/>
      <c r="L162" s="371">
        <f>IF(RIGHT(S162)="T",(+H162-G162),0)</f>
        <v>0</v>
      </c>
      <c r="M162" s="371">
        <f>IF(RIGHT(S162)="U",(+H162-G162),0)</f>
        <v>0</v>
      </c>
      <c r="N162" s="371">
        <f>IF(RIGHT(S162)="C",(+H162-G162),0)</f>
        <v>0</v>
      </c>
      <c r="O162" s="371">
        <f>IF(RIGHT(S162)="D",(+H162-G162),0)</f>
        <v>0</v>
      </c>
      <c r="P162" s="376"/>
      <c r="Q162" s="376"/>
      <c r="R162" s="376"/>
      <c r="S162" s="362"/>
      <c r="T162" s="413"/>
      <c r="U162" s="496" t="s">
        <v>1593</v>
      </c>
      <c r="V162" s="377"/>
      <c r="W162" s="377"/>
      <c r="X162" s="377"/>
      <c r="Y162" s="377"/>
      <c r="Z162" s="445"/>
      <c r="AA162" s="496">
        <f>(Z163/Y163)*100</f>
        <v>100</v>
      </c>
      <c r="AC162" s="411"/>
    </row>
    <row r="163" spans="1:29" s="410" customFormat="1" ht="30" customHeight="1">
      <c r="A163" s="516"/>
      <c r="B163" s="516"/>
      <c r="C163" s="377" t="s">
        <v>51</v>
      </c>
      <c r="D163" s="516"/>
      <c r="E163" s="516"/>
      <c r="F163" s="376" t="s">
        <v>47</v>
      </c>
      <c r="G163" s="391"/>
      <c r="H163" s="391"/>
      <c r="I163" s="376" t="s">
        <v>47</v>
      </c>
      <c r="J163" s="376" t="s">
        <v>47</v>
      </c>
      <c r="K163" s="379"/>
      <c r="L163" s="371">
        <f>SUM(L162:L162)</f>
        <v>0</v>
      </c>
      <c r="M163" s="371">
        <f>SUM(M162:M162)</f>
        <v>0</v>
      </c>
      <c r="N163" s="371">
        <f>SUM(N162:N162)</f>
        <v>0</v>
      </c>
      <c r="O163" s="371">
        <f>SUM(O162:O162)</f>
        <v>0</v>
      </c>
      <c r="P163" s="376"/>
      <c r="Q163" s="376"/>
      <c r="R163" s="376"/>
      <c r="S163" s="377"/>
      <c r="T163" s="378"/>
      <c r="U163" s="496"/>
      <c r="V163" s="445">
        <f>$AB$11-((N163*24))</f>
        <v>744</v>
      </c>
      <c r="W163" s="379">
        <v>515</v>
      </c>
      <c r="X163" s="370">
        <v>73.2</v>
      </c>
      <c r="Y163" s="380">
        <f>W163*X163</f>
        <v>37698</v>
      </c>
      <c r="Z163" s="445">
        <f>(Y163*(V163-L163*24))/V163</f>
        <v>37698</v>
      </c>
      <c r="AA163" s="496"/>
      <c r="AB163" s="408"/>
      <c r="AC163" s="409">
        <v>2</v>
      </c>
    </row>
    <row r="164" spans="1:29" s="408" customFormat="1" ht="50.25" customHeight="1">
      <c r="A164" s="516">
        <v>40</v>
      </c>
      <c r="B164" s="516" t="s">
        <v>122</v>
      </c>
      <c r="C164" s="518" t="s">
        <v>123</v>
      </c>
      <c r="D164" s="516">
        <v>385.69</v>
      </c>
      <c r="E164" s="516" t="s">
        <v>526</v>
      </c>
      <c r="F164" s="376" t="s">
        <v>47</v>
      </c>
      <c r="G164" s="353">
        <v>43676.383333333331</v>
      </c>
      <c r="H164" s="353">
        <v>43676.975694444445</v>
      </c>
      <c r="I164" s="376" t="s">
        <v>47</v>
      </c>
      <c r="J164" s="376" t="s">
        <v>47</v>
      </c>
      <c r="K164" s="379"/>
      <c r="L164" s="371">
        <f>IF(RIGHT(S164)="T",(+H164-G164),0)</f>
        <v>0</v>
      </c>
      <c r="M164" s="371">
        <f>IF(RIGHT(S164)="U",(+H164-G164),0)</f>
        <v>0</v>
      </c>
      <c r="N164" s="371">
        <f>IF(RIGHT(S164)="C",(+H164-G164),0)</f>
        <v>0</v>
      </c>
      <c r="O164" s="371">
        <f>IF(RIGHT(S164)="D",(+H164-G164),0)</f>
        <v>0.59236111111385981</v>
      </c>
      <c r="P164" s="376"/>
      <c r="Q164" s="376"/>
      <c r="R164" s="376"/>
      <c r="S164" s="351" t="s">
        <v>460</v>
      </c>
      <c r="T164" s="405" t="s">
        <v>1448</v>
      </c>
      <c r="U164" s="496" t="s">
        <v>1593</v>
      </c>
      <c r="V164" s="377"/>
      <c r="W164" s="377"/>
      <c r="X164" s="377"/>
      <c r="Y164" s="377"/>
      <c r="Z164" s="445"/>
      <c r="AA164" s="496">
        <f>(Z166/Y166)*100</f>
        <v>100</v>
      </c>
      <c r="AC164" s="411"/>
    </row>
    <row r="165" spans="1:29" s="408" customFormat="1" ht="42" customHeight="1">
      <c r="A165" s="516"/>
      <c r="B165" s="516"/>
      <c r="C165" s="520"/>
      <c r="D165" s="516"/>
      <c r="E165" s="516"/>
      <c r="F165" s="376"/>
      <c r="G165" s="353">
        <v>43677.552777777775</v>
      </c>
      <c r="H165" s="353">
        <v>43677.696527777778</v>
      </c>
      <c r="I165" s="376"/>
      <c r="J165" s="376"/>
      <c r="K165" s="379"/>
      <c r="L165" s="371">
        <f t="shared" ref="L165" si="63">IF(RIGHT(S165)="T",(+H165-G165),0)</f>
        <v>0</v>
      </c>
      <c r="M165" s="371">
        <f t="shared" ref="M165" si="64">IF(RIGHT(S165)="U",(+H165-G165),0)</f>
        <v>0</v>
      </c>
      <c r="N165" s="371">
        <f t="shared" ref="N165" si="65">IF(RIGHT(S165)="C",(+H165-G165),0)</f>
        <v>0</v>
      </c>
      <c r="O165" s="371">
        <f t="shared" ref="O165" si="66">IF(RIGHT(S165)="D",(+H165-G165),0)</f>
        <v>0.14375000000291038</v>
      </c>
      <c r="P165" s="376"/>
      <c r="Q165" s="376"/>
      <c r="R165" s="376"/>
      <c r="S165" s="351" t="s">
        <v>460</v>
      </c>
      <c r="T165" s="405" t="s">
        <v>1448</v>
      </c>
      <c r="U165" s="496"/>
      <c r="V165" s="377"/>
      <c r="W165" s="377"/>
      <c r="X165" s="377"/>
      <c r="Y165" s="377"/>
      <c r="Z165" s="445"/>
      <c r="AA165" s="496"/>
      <c r="AC165" s="411"/>
    </row>
    <row r="166" spans="1:29" s="410" customFormat="1" ht="30" customHeight="1">
      <c r="A166" s="516"/>
      <c r="B166" s="516"/>
      <c r="C166" s="377" t="s">
        <v>51</v>
      </c>
      <c r="D166" s="516"/>
      <c r="E166" s="516"/>
      <c r="F166" s="376" t="s">
        <v>47</v>
      </c>
      <c r="G166" s="435"/>
      <c r="H166" s="435"/>
      <c r="I166" s="376" t="s">
        <v>47</v>
      </c>
      <c r="J166" s="376" t="s">
        <v>47</v>
      </c>
      <c r="K166" s="379"/>
      <c r="L166" s="371">
        <f>SUM(L164:L165)</f>
        <v>0</v>
      </c>
      <c r="M166" s="371">
        <f>SUM(M164:M165)</f>
        <v>0</v>
      </c>
      <c r="N166" s="371">
        <f>SUM(N164:N165)</f>
        <v>0</v>
      </c>
      <c r="O166" s="371">
        <f>SUM(O164:O165)</f>
        <v>0.73611111111677019</v>
      </c>
      <c r="P166" s="376"/>
      <c r="Q166" s="376"/>
      <c r="R166" s="376"/>
      <c r="S166" s="377"/>
      <c r="T166" s="378"/>
      <c r="U166" s="496"/>
      <c r="V166" s="445">
        <f>$AB$11-((N166*24))</f>
        <v>744</v>
      </c>
      <c r="W166" s="379">
        <v>342</v>
      </c>
      <c r="X166" s="370">
        <v>385.69</v>
      </c>
      <c r="Y166" s="380">
        <f>W166*X166</f>
        <v>131905.98000000001</v>
      </c>
      <c r="Z166" s="445">
        <f>(Y166*(V166-L166*24))/V166</f>
        <v>131905.98000000001</v>
      </c>
      <c r="AA166" s="496"/>
      <c r="AB166" s="408"/>
      <c r="AC166" s="409">
        <v>2</v>
      </c>
    </row>
    <row r="167" spans="1:29" s="408" customFormat="1" ht="30" customHeight="1">
      <c r="A167" s="516">
        <v>41</v>
      </c>
      <c r="B167" s="516" t="s">
        <v>124</v>
      </c>
      <c r="C167" s="377" t="s">
        <v>125</v>
      </c>
      <c r="D167" s="516">
        <v>370.77199999999999</v>
      </c>
      <c r="E167" s="516" t="s">
        <v>526</v>
      </c>
      <c r="F167" s="376" t="s">
        <v>47</v>
      </c>
      <c r="G167" s="353">
        <v>43660.412499999999</v>
      </c>
      <c r="H167" s="353">
        <v>43660.870138888888</v>
      </c>
      <c r="I167" s="376" t="s">
        <v>47</v>
      </c>
      <c r="J167" s="376" t="s">
        <v>47</v>
      </c>
      <c r="K167" s="379"/>
      <c r="L167" s="371">
        <f t="shared" ref="L167" si="67">IF(RIGHT(S167)="T",(+H167-G167),0)</f>
        <v>0</v>
      </c>
      <c r="M167" s="371">
        <f t="shared" ref="M167" si="68">IF(RIGHT(S167)="U",(+H167-G167),0)</f>
        <v>0</v>
      </c>
      <c r="N167" s="371">
        <f t="shared" ref="N167" si="69">IF(RIGHT(S167)="C",(+H167-G167),0)</f>
        <v>0</v>
      </c>
      <c r="O167" s="371">
        <f t="shared" ref="O167" si="70">IF(RIGHT(S167)="D",(+H167-G167),0)</f>
        <v>0.45763888888905058</v>
      </c>
      <c r="P167" s="376"/>
      <c r="Q167" s="376"/>
      <c r="R167" s="376"/>
      <c r="S167" s="351" t="s">
        <v>50</v>
      </c>
      <c r="T167" s="405" t="s">
        <v>1449</v>
      </c>
      <c r="U167" s="496" t="s">
        <v>1593</v>
      </c>
      <c r="V167" s="377"/>
      <c r="W167" s="377"/>
      <c r="X167" s="377"/>
      <c r="Y167" s="377"/>
      <c r="Z167" s="445"/>
      <c r="AA167" s="496">
        <f>(Z168/Y168)*100</f>
        <v>100</v>
      </c>
      <c r="AC167" s="411"/>
    </row>
    <row r="168" spans="1:29" s="408" customFormat="1" ht="30" customHeight="1">
      <c r="A168" s="516"/>
      <c r="B168" s="516"/>
      <c r="C168" s="377" t="s">
        <v>51</v>
      </c>
      <c r="D168" s="516"/>
      <c r="E168" s="516"/>
      <c r="F168" s="376" t="s">
        <v>47</v>
      </c>
      <c r="G168" s="377"/>
      <c r="H168" s="377"/>
      <c r="I168" s="376" t="s">
        <v>47</v>
      </c>
      <c r="J168" s="376" t="s">
        <v>47</v>
      </c>
      <c r="K168" s="379"/>
      <c r="L168" s="371">
        <f>SUM(L167:L167)</f>
        <v>0</v>
      </c>
      <c r="M168" s="371">
        <f>SUM(M167:M167)</f>
        <v>0</v>
      </c>
      <c r="N168" s="371">
        <f>SUM(N167:N167)</f>
        <v>0</v>
      </c>
      <c r="O168" s="371">
        <f>SUM(O167:O167)</f>
        <v>0.45763888888905058</v>
      </c>
      <c r="P168" s="376"/>
      <c r="Q168" s="376"/>
      <c r="R168" s="376"/>
      <c r="S168" s="377"/>
      <c r="T168" s="378"/>
      <c r="U168" s="496"/>
      <c r="V168" s="445">
        <f>$AB$11-((N168*24))</f>
        <v>744</v>
      </c>
      <c r="W168" s="379">
        <v>361</v>
      </c>
      <c r="X168" s="370">
        <v>370.77199999999999</v>
      </c>
      <c r="Y168" s="380">
        <f>W168*X168</f>
        <v>133848.69200000001</v>
      </c>
      <c r="Z168" s="445">
        <f>(Y168*(V168-L168*24))/V168</f>
        <v>133848.69200000001</v>
      </c>
      <c r="AA168" s="496"/>
      <c r="AC168" s="411">
        <v>2</v>
      </c>
    </row>
    <row r="169" spans="1:29" s="408" customFormat="1" ht="54" customHeight="1">
      <c r="A169" s="516">
        <v>42</v>
      </c>
      <c r="B169" s="516" t="s">
        <v>126</v>
      </c>
      <c r="C169" s="377" t="s">
        <v>127</v>
      </c>
      <c r="D169" s="516">
        <v>370.77199999999999</v>
      </c>
      <c r="E169" s="516" t="s">
        <v>526</v>
      </c>
      <c r="F169" s="376" t="s">
        <v>47</v>
      </c>
      <c r="G169" s="358"/>
      <c r="H169" s="358"/>
      <c r="I169" s="376" t="s">
        <v>47</v>
      </c>
      <c r="J169" s="376" t="s">
        <v>47</v>
      </c>
      <c r="K169" s="376" t="s">
        <v>47</v>
      </c>
      <c r="L169" s="371">
        <f>IF(RIGHT(S169)="T",(+H169-G169),0)</f>
        <v>0</v>
      </c>
      <c r="M169" s="371">
        <f>IF(RIGHT(S169)="U",(+H169-G169),0)</f>
        <v>0</v>
      </c>
      <c r="N169" s="371">
        <f>IF(RIGHT(S169)="C",(+H169-G169),0)</f>
        <v>0</v>
      </c>
      <c r="O169" s="371">
        <f>IF(RIGHT(S169)="D",(+H169-G169),0)</f>
        <v>0</v>
      </c>
      <c r="P169" s="376"/>
      <c r="Q169" s="376"/>
      <c r="R169" s="376"/>
      <c r="S169" s="362"/>
      <c r="T169" s="413"/>
      <c r="U169" s="496" t="s">
        <v>1593</v>
      </c>
      <c r="V169" s="377"/>
      <c r="W169" s="377"/>
      <c r="X169" s="377"/>
      <c r="Y169" s="377"/>
      <c r="Z169" s="445"/>
      <c r="AA169" s="496">
        <f>(Z170/Y170)*100</f>
        <v>100</v>
      </c>
      <c r="AC169" s="411"/>
    </row>
    <row r="170" spans="1:29" s="410" customFormat="1" ht="30" customHeight="1">
      <c r="A170" s="516"/>
      <c r="B170" s="516"/>
      <c r="C170" s="377" t="s">
        <v>51</v>
      </c>
      <c r="D170" s="516"/>
      <c r="E170" s="516"/>
      <c r="F170" s="376" t="s">
        <v>47</v>
      </c>
      <c r="G170" s="435"/>
      <c r="H170" s="435"/>
      <c r="I170" s="376" t="s">
        <v>47</v>
      </c>
      <c r="J170" s="376" t="s">
        <v>47</v>
      </c>
      <c r="K170" s="376" t="s">
        <v>47</v>
      </c>
      <c r="L170" s="371">
        <f>SUM(L169:L169)</f>
        <v>0</v>
      </c>
      <c r="M170" s="371">
        <f>SUM(M169:M169)</f>
        <v>0</v>
      </c>
      <c r="N170" s="371">
        <f>SUM(N169:N169)</f>
        <v>0</v>
      </c>
      <c r="O170" s="371">
        <f>SUM(O169:O169)</f>
        <v>0</v>
      </c>
      <c r="P170" s="376"/>
      <c r="Q170" s="376"/>
      <c r="R170" s="376"/>
      <c r="S170" s="377"/>
      <c r="T170" s="378"/>
      <c r="U170" s="496"/>
      <c r="V170" s="445">
        <f>$AB$11-((N170*24))</f>
        <v>744</v>
      </c>
      <c r="W170" s="379">
        <v>361</v>
      </c>
      <c r="X170" s="370">
        <v>370.77199999999999</v>
      </c>
      <c r="Y170" s="380">
        <f>W170*X170</f>
        <v>133848.69200000001</v>
      </c>
      <c r="Z170" s="445">
        <f>(Y170*(V170-L170*24))/V170</f>
        <v>133848.69200000001</v>
      </c>
      <c r="AA170" s="496"/>
      <c r="AB170" s="408"/>
      <c r="AC170" s="409">
        <v>2</v>
      </c>
    </row>
    <row r="171" spans="1:29" s="408" customFormat="1" ht="49.5" customHeight="1">
      <c r="A171" s="516">
        <v>43</v>
      </c>
      <c r="B171" s="516" t="s">
        <v>128</v>
      </c>
      <c r="C171" s="377" t="s">
        <v>129</v>
      </c>
      <c r="D171" s="516">
        <v>107.07899999999999</v>
      </c>
      <c r="E171" s="516" t="s">
        <v>526</v>
      </c>
      <c r="F171" s="376" t="s">
        <v>47</v>
      </c>
      <c r="G171" s="366"/>
      <c r="H171" s="366"/>
      <c r="I171" s="376" t="s">
        <v>47</v>
      </c>
      <c r="J171" s="376" t="s">
        <v>47</v>
      </c>
      <c r="K171" s="376" t="s">
        <v>47</v>
      </c>
      <c r="L171" s="371">
        <f>IF(RIGHT(S171)="T",(+#REF!-#REF!),0)</f>
        <v>0</v>
      </c>
      <c r="M171" s="371">
        <f>IF(RIGHT(S171)="U",(+#REF!-#REF!),0)</f>
        <v>0</v>
      </c>
      <c r="N171" s="371">
        <f>IF(RIGHT(S171)="C",(+#REF!-#REF!),0)</f>
        <v>0</v>
      </c>
      <c r="O171" s="371">
        <f>IF(RIGHT(S171)="D",(+#REF!-#REF!),0)</f>
        <v>0</v>
      </c>
      <c r="P171" s="376"/>
      <c r="Q171" s="376"/>
      <c r="R171" s="376"/>
      <c r="S171" s="367"/>
      <c r="T171" s="413"/>
      <c r="U171" s="496" t="s">
        <v>1593</v>
      </c>
      <c r="V171" s="377"/>
      <c r="W171" s="351"/>
      <c r="X171" s="351"/>
      <c r="Y171" s="351"/>
      <c r="Z171" s="445"/>
      <c r="AA171" s="496">
        <f>(Z172/Y172)*100</f>
        <v>100</v>
      </c>
      <c r="AC171" s="411"/>
    </row>
    <row r="172" spans="1:29" s="410" customFormat="1" ht="30" customHeight="1">
      <c r="A172" s="516"/>
      <c r="B172" s="516"/>
      <c r="C172" s="377" t="s">
        <v>51</v>
      </c>
      <c r="D172" s="516"/>
      <c r="E172" s="516"/>
      <c r="F172" s="376" t="s">
        <v>47</v>
      </c>
      <c r="G172" s="435"/>
      <c r="H172" s="435"/>
      <c r="I172" s="376" t="s">
        <v>47</v>
      </c>
      <c r="J172" s="376" t="s">
        <v>47</v>
      </c>
      <c r="K172" s="376" t="s">
        <v>47</v>
      </c>
      <c r="L172" s="371">
        <f>SUM(L171:L171)</f>
        <v>0</v>
      </c>
      <c r="M172" s="371">
        <f>SUM(M171:M171)</f>
        <v>0</v>
      </c>
      <c r="N172" s="371">
        <f>SUM(N171:N171)</f>
        <v>0</v>
      </c>
      <c r="O172" s="371">
        <f>SUM(O171:O171)</f>
        <v>0</v>
      </c>
      <c r="P172" s="376"/>
      <c r="Q172" s="376"/>
      <c r="R172" s="376"/>
      <c r="S172" s="377"/>
      <c r="T172" s="378"/>
      <c r="U172" s="496"/>
      <c r="V172" s="445">
        <f>$AB$11-((N172*24))</f>
        <v>744</v>
      </c>
      <c r="W172" s="379">
        <v>515</v>
      </c>
      <c r="X172" s="370">
        <v>107.07899999999999</v>
      </c>
      <c r="Y172" s="380">
        <f>W172*X172</f>
        <v>55145.684999999998</v>
      </c>
      <c r="Z172" s="445">
        <f>(Y172*(V172-L172*24))/V172</f>
        <v>55145.684999999998</v>
      </c>
      <c r="AA172" s="496"/>
      <c r="AB172" s="408"/>
      <c r="AC172" s="409">
        <v>2</v>
      </c>
    </row>
    <row r="173" spans="1:29" ht="30" customHeight="1">
      <c r="A173" s="516">
        <v>44</v>
      </c>
      <c r="B173" s="516" t="s">
        <v>130</v>
      </c>
      <c r="C173" s="379" t="s">
        <v>131</v>
      </c>
      <c r="D173" s="516">
        <v>107.1</v>
      </c>
      <c r="E173" s="516" t="s">
        <v>526</v>
      </c>
      <c r="F173" s="376" t="s">
        <v>47</v>
      </c>
      <c r="G173" s="353"/>
      <c r="H173" s="354"/>
      <c r="I173" s="379"/>
      <c r="J173" s="379"/>
      <c r="K173" s="379"/>
      <c r="L173" s="371">
        <f>IF(RIGHT(S173)="T",(+H173-G173),0)</f>
        <v>0</v>
      </c>
      <c r="M173" s="371">
        <f>IF(RIGHT(S173)="U",(+H173-G173),0)</f>
        <v>0</v>
      </c>
      <c r="N173" s="371">
        <f>IF(RIGHT(S173)="C",(+H173-G173),0)</f>
        <v>0</v>
      </c>
      <c r="O173" s="371">
        <f>IF(RIGHT(S173)="D",(+H173-G173),0)</f>
        <v>0</v>
      </c>
      <c r="P173" s="372"/>
      <c r="Q173" s="372"/>
      <c r="R173" s="372"/>
      <c r="S173" s="349"/>
      <c r="T173" s="405"/>
      <c r="U173" s="496" t="s">
        <v>1593</v>
      </c>
      <c r="V173" s="445"/>
      <c r="W173" s="351"/>
      <c r="X173" s="351"/>
      <c r="Y173" s="351"/>
      <c r="Z173" s="445"/>
      <c r="AA173" s="496">
        <f>(Z174/Y174)*100</f>
        <v>100</v>
      </c>
      <c r="AB173" s="418"/>
      <c r="AC173" s="250"/>
    </row>
    <row r="174" spans="1:29" s="410" customFormat="1" ht="30" customHeight="1">
      <c r="A174" s="516"/>
      <c r="B174" s="516"/>
      <c r="C174" s="377" t="s">
        <v>51</v>
      </c>
      <c r="D174" s="516"/>
      <c r="E174" s="516"/>
      <c r="F174" s="376" t="s">
        <v>47</v>
      </c>
      <c r="G174" s="435"/>
      <c r="H174" s="435"/>
      <c r="I174" s="376" t="s">
        <v>47</v>
      </c>
      <c r="J174" s="376" t="s">
        <v>47</v>
      </c>
      <c r="K174" s="376" t="s">
        <v>47</v>
      </c>
      <c r="L174" s="371">
        <f>SUM(L173:L173)</f>
        <v>0</v>
      </c>
      <c r="M174" s="371">
        <f>SUM(M173:M173)</f>
        <v>0</v>
      </c>
      <c r="N174" s="371">
        <f>SUM(N173:N173)</f>
        <v>0</v>
      </c>
      <c r="O174" s="371">
        <f>SUM(O173:O173)</f>
        <v>0</v>
      </c>
      <c r="P174" s="376"/>
      <c r="Q174" s="376"/>
      <c r="R174" s="376"/>
      <c r="S174" s="377"/>
      <c r="T174" s="378"/>
      <c r="U174" s="496"/>
      <c r="V174" s="445">
        <f>$AB$11-((N174*24))</f>
        <v>744</v>
      </c>
      <c r="W174" s="379">
        <v>515</v>
      </c>
      <c r="X174" s="370">
        <v>107.1</v>
      </c>
      <c r="Y174" s="380">
        <f>W174*X174</f>
        <v>55156.5</v>
      </c>
      <c r="Z174" s="445">
        <f>(Y174*(V174-L174*24))/V174</f>
        <v>55156.5</v>
      </c>
      <c r="AA174" s="496"/>
      <c r="AB174" s="408"/>
      <c r="AC174" s="409">
        <v>2</v>
      </c>
    </row>
    <row r="175" spans="1:29" ht="45" customHeight="1">
      <c r="A175" s="516">
        <v>45</v>
      </c>
      <c r="B175" s="516" t="s">
        <v>132</v>
      </c>
      <c r="C175" s="379" t="s">
        <v>133</v>
      </c>
      <c r="D175" s="516">
        <v>5.9219999999999997</v>
      </c>
      <c r="E175" s="516" t="s">
        <v>526</v>
      </c>
      <c r="F175" s="376" t="s">
        <v>47</v>
      </c>
      <c r="G175" s="358"/>
      <c r="H175" s="358"/>
      <c r="I175" s="379"/>
      <c r="J175" s="379"/>
      <c r="K175" s="379"/>
      <c r="L175" s="371">
        <f>IF(RIGHT(S175)="T",(+H175-G175),0)</f>
        <v>0</v>
      </c>
      <c r="M175" s="371">
        <f>IF(RIGHT(S175)="U",(+H175-G175),0)</f>
        <v>0</v>
      </c>
      <c r="N175" s="371">
        <f>IF(RIGHT(S175)="C",(+H175-G175),0)</f>
        <v>0</v>
      </c>
      <c r="O175" s="371">
        <f>IF(RIGHT(S175)="D",(+H175-G175),0)</f>
        <v>0</v>
      </c>
      <c r="P175" s="372"/>
      <c r="Q175" s="372"/>
      <c r="R175" s="372"/>
      <c r="S175" s="358"/>
      <c r="T175" s="413"/>
      <c r="U175" s="496" t="s">
        <v>1593</v>
      </c>
      <c r="V175" s="445"/>
      <c r="W175" s="379"/>
      <c r="X175" s="370"/>
      <c r="Y175" s="380"/>
      <c r="Z175" s="445"/>
      <c r="AA175" s="496">
        <f>(Z176/Y176)*100</f>
        <v>100</v>
      </c>
      <c r="AB175" s="418"/>
      <c r="AC175" s="250"/>
    </row>
    <row r="176" spans="1:29" s="410" customFormat="1" ht="30" customHeight="1">
      <c r="A176" s="516"/>
      <c r="B176" s="516"/>
      <c r="C176" s="377" t="s">
        <v>51</v>
      </c>
      <c r="D176" s="516"/>
      <c r="E176" s="516"/>
      <c r="F176" s="376" t="s">
        <v>47</v>
      </c>
      <c r="G176" s="435"/>
      <c r="H176" s="435"/>
      <c r="I176" s="376" t="s">
        <v>47</v>
      </c>
      <c r="J176" s="376" t="s">
        <v>47</v>
      </c>
      <c r="K176" s="376" t="s">
        <v>47</v>
      </c>
      <c r="L176" s="371">
        <f>SUM(L175:L175)</f>
        <v>0</v>
      </c>
      <c r="M176" s="371">
        <f>SUM(M175:M175)</f>
        <v>0</v>
      </c>
      <c r="N176" s="371">
        <f>SUM(N175:N175)</f>
        <v>0</v>
      </c>
      <c r="O176" s="371">
        <f>SUM(O175:O175)</f>
        <v>0</v>
      </c>
      <c r="P176" s="376"/>
      <c r="Q176" s="376"/>
      <c r="R176" s="376"/>
      <c r="S176" s="377"/>
      <c r="T176" s="378"/>
      <c r="U176" s="496"/>
      <c r="V176" s="445">
        <f>$AB$11-((N176*24))</f>
        <v>744</v>
      </c>
      <c r="W176" s="379">
        <v>515</v>
      </c>
      <c r="X176" s="370">
        <v>5.9219999999999997</v>
      </c>
      <c r="Y176" s="380">
        <f>W176*X176</f>
        <v>3049.83</v>
      </c>
      <c r="Z176" s="445">
        <f>(Y176*(V176-L176*24))/V176</f>
        <v>3049.83</v>
      </c>
      <c r="AA176" s="496"/>
      <c r="AB176" s="408"/>
      <c r="AC176" s="409">
        <v>2</v>
      </c>
    </row>
    <row r="177" spans="1:29" s="410" customFormat="1" ht="45" customHeight="1">
      <c r="A177" s="516">
        <v>46</v>
      </c>
      <c r="B177" s="516" t="s">
        <v>134</v>
      </c>
      <c r="C177" s="379" t="s">
        <v>135</v>
      </c>
      <c r="D177" s="516">
        <v>5.86</v>
      </c>
      <c r="E177" s="516" t="s">
        <v>526</v>
      </c>
      <c r="F177" s="376" t="s">
        <v>47</v>
      </c>
      <c r="G177" s="358"/>
      <c r="H177" s="358"/>
      <c r="I177" s="379"/>
      <c r="J177" s="379"/>
      <c r="K177" s="379"/>
      <c r="L177" s="371">
        <f>IF(RIGHT(S177)="T",(+H177-G177),0)</f>
        <v>0</v>
      </c>
      <c r="M177" s="371">
        <f>IF(RIGHT(S177)="U",(+H177-G177),0)</f>
        <v>0</v>
      </c>
      <c r="N177" s="371">
        <f>IF(RIGHT(S177)="C",(+H177-G177),0)</f>
        <v>0</v>
      </c>
      <c r="O177" s="371">
        <f>IF(RIGHT(S177)="D",(+H177-G177),0)</f>
        <v>0</v>
      </c>
      <c r="P177" s="372"/>
      <c r="Q177" s="372"/>
      <c r="R177" s="372"/>
      <c r="S177" s="358"/>
      <c r="T177" s="413"/>
      <c r="U177" s="496" t="s">
        <v>1593</v>
      </c>
      <c r="V177" s="445"/>
      <c r="W177" s="379"/>
      <c r="X177" s="370"/>
      <c r="Y177" s="380"/>
      <c r="Z177" s="445"/>
      <c r="AA177" s="496">
        <f>(Z178/Y178)*100</f>
        <v>100</v>
      </c>
      <c r="AB177" s="408"/>
      <c r="AC177" s="409"/>
    </row>
    <row r="178" spans="1:29" ht="30" customHeight="1">
      <c r="A178" s="516"/>
      <c r="B178" s="516"/>
      <c r="C178" s="377" t="s">
        <v>51</v>
      </c>
      <c r="D178" s="516"/>
      <c r="E178" s="516"/>
      <c r="F178" s="376" t="s">
        <v>47</v>
      </c>
      <c r="G178" s="391"/>
      <c r="H178" s="391"/>
      <c r="I178" s="376" t="s">
        <v>47</v>
      </c>
      <c r="J178" s="376" t="s">
        <v>47</v>
      </c>
      <c r="K178" s="376" t="s">
        <v>47</v>
      </c>
      <c r="L178" s="371">
        <f>SUM(L177:L177)</f>
        <v>0</v>
      </c>
      <c r="M178" s="371">
        <f>SUM(M177:M177)</f>
        <v>0</v>
      </c>
      <c r="N178" s="371">
        <f>SUM(N177:N177)</f>
        <v>0</v>
      </c>
      <c r="O178" s="371">
        <f>SUM(O177:O177)</f>
        <v>0</v>
      </c>
      <c r="P178" s="376"/>
      <c r="Q178" s="376"/>
      <c r="R178" s="376"/>
      <c r="S178" s="377"/>
      <c r="T178" s="378"/>
      <c r="U178" s="496"/>
      <c r="V178" s="445">
        <f>$AB$11-((N178*24))</f>
        <v>744</v>
      </c>
      <c r="W178" s="379">
        <v>515</v>
      </c>
      <c r="X178" s="370">
        <v>5.86</v>
      </c>
      <c r="Y178" s="380">
        <f>W178*X178</f>
        <v>3017.9</v>
      </c>
      <c r="Z178" s="445">
        <f>(Y178*(V178-L178*24))/V178</f>
        <v>3017.9</v>
      </c>
      <c r="AA178" s="496"/>
      <c r="AB178" s="418"/>
      <c r="AC178" s="250">
        <v>2</v>
      </c>
    </row>
    <row r="179" spans="1:29" s="408" customFormat="1" ht="36.75" customHeight="1">
      <c r="A179" s="516">
        <v>47</v>
      </c>
      <c r="B179" s="516" t="s">
        <v>136</v>
      </c>
      <c r="C179" s="377" t="s">
        <v>137</v>
      </c>
      <c r="D179" s="516">
        <v>263.93299999999999</v>
      </c>
      <c r="E179" s="516" t="s">
        <v>526</v>
      </c>
      <c r="F179" s="376" t="s">
        <v>47</v>
      </c>
      <c r="G179" s="354"/>
      <c r="H179" s="354"/>
      <c r="I179" s="376" t="s">
        <v>47</v>
      </c>
      <c r="J179" s="376" t="s">
        <v>47</v>
      </c>
      <c r="K179" s="379"/>
      <c r="L179" s="371">
        <f>IF(RIGHT(S179)="T",(+H179-G179),0)</f>
        <v>0</v>
      </c>
      <c r="M179" s="371">
        <f>IF(RIGHT(S179)="U",(+H179-G179),0)</f>
        <v>0</v>
      </c>
      <c r="N179" s="371">
        <f>IF(RIGHT(S179)="C",(+H179-G179),0)</f>
        <v>0</v>
      </c>
      <c r="O179" s="371">
        <f>IF(RIGHT(S179)="D",(+H179-G179),0)</f>
        <v>0</v>
      </c>
      <c r="P179" s="376"/>
      <c r="Q179" s="376"/>
      <c r="R179" s="376"/>
      <c r="S179" s="363"/>
      <c r="T179" s="414"/>
      <c r="U179" s="496" t="s">
        <v>1593</v>
      </c>
      <c r="V179" s="377"/>
      <c r="W179" s="377"/>
      <c r="X179" s="377"/>
      <c r="Y179" s="377"/>
      <c r="Z179" s="445"/>
      <c r="AA179" s="496">
        <f>(Z180/Y180)*100</f>
        <v>100</v>
      </c>
      <c r="AC179" s="411"/>
    </row>
    <row r="180" spans="1:29" s="410" customFormat="1" ht="30" customHeight="1">
      <c r="A180" s="516"/>
      <c r="B180" s="516"/>
      <c r="C180" s="377" t="s">
        <v>51</v>
      </c>
      <c r="D180" s="516"/>
      <c r="E180" s="516"/>
      <c r="F180" s="376" t="s">
        <v>47</v>
      </c>
      <c r="G180" s="377"/>
      <c r="H180" s="377"/>
      <c r="I180" s="376" t="s">
        <v>47</v>
      </c>
      <c r="J180" s="376" t="s">
        <v>47</v>
      </c>
      <c r="K180" s="379"/>
      <c r="L180" s="371">
        <f>SUM(L179:L179)</f>
        <v>0</v>
      </c>
      <c r="M180" s="371">
        <f>SUM(M179:M179)</f>
        <v>0</v>
      </c>
      <c r="N180" s="371">
        <f>SUM(N179:N179)</f>
        <v>0</v>
      </c>
      <c r="O180" s="371">
        <f>SUM(O179:O179)</f>
        <v>0</v>
      </c>
      <c r="P180" s="376"/>
      <c r="Q180" s="376"/>
      <c r="R180" s="376"/>
      <c r="S180" s="377"/>
      <c r="T180" s="378"/>
      <c r="U180" s="496"/>
      <c r="V180" s="445">
        <f>$AB$11-((N180*24))</f>
        <v>744</v>
      </c>
      <c r="W180" s="379">
        <v>289</v>
      </c>
      <c r="X180" s="370">
        <v>263.93299999999999</v>
      </c>
      <c r="Y180" s="380">
        <f>W180*X180</f>
        <v>76276.637000000002</v>
      </c>
      <c r="Z180" s="445">
        <f>(Y180*(V180-L180*24))/V180</f>
        <v>76276.637000000002</v>
      </c>
      <c r="AA180" s="496"/>
      <c r="AB180" s="408"/>
      <c r="AC180" s="409">
        <v>2</v>
      </c>
    </row>
    <row r="181" spans="1:29" s="408" customFormat="1" ht="30" customHeight="1">
      <c r="A181" s="516">
        <v>48</v>
      </c>
      <c r="B181" s="516" t="s">
        <v>138</v>
      </c>
      <c r="C181" s="377" t="s">
        <v>139</v>
      </c>
      <c r="D181" s="516">
        <v>263.93299999999999</v>
      </c>
      <c r="E181" s="516" t="s">
        <v>526</v>
      </c>
      <c r="F181" s="376" t="s">
        <v>47</v>
      </c>
      <c r="G181" s="353">
        <v>43660.424305555556</v>
      </c>
      <c r="H181" s="353">
        <v>43660.877083333333</v>
      </c>
      <c r="I181" s="376" t="s">
        <v>47</v>
      </c>
      <c r="J181" s="376" t="s">
        <v>47</v>
      </c>
      <c r="K181" s="376" t="s">
        <v>47</v>
      </c>
      <c r="L181" s="371">
        <f>IF(RIGHT(S181)="T",(+H181-G181),0)</f>
        <v>0</v>
      </c>
      <c r="M181" s="371">
        <f>IF(RIGHT(S181)="U",(+H181-G181),0)</f>
        <v>0</v>
      </c>
      <c r="N181" s="371">
        <f>IF(RIGHT(S181)="C",(+H181-G181),0)</f>
        <v>0</v>
      </c>
      <c r="O181" s="371">
        <f>IF(RIGHT(S181)="D",(+H181-G181),0)</f>
        <v>0.45277777777664596</v>
      </c>
      <c r="P181" s="376"/>
      <c r="Q181" s="376"/>
      <c r="R181" s="376"/>
      <c r="S181" s="351" t="s">
        <v>50</v>
      </c>
      <c r="T181" s="405" t="s">
        <v>1450</v>
      </c>
      <c r="U181" s="496" t="s">
        <v>1593</v>
      </c>
      <c r="V181" s="377"/>
      <c r="W181" s="377"/>
      <c r="X181" s="377"/>
      <c r="Y181" s="377"/>
      <c r="Z181" s="445"/>
      <c r="AA181" s="496">
        <f>(Z182/Y182)*100</f>
        <v>100</v>
      </c>
      <c r="AC181" s="411"/>
    </row>
    <row r="182" spans="1:29" s="410" customFormat="1" ht="30" customHeight="1">
      <c r="A182" s="516"/>
      <c r="B182" s="516"/>
      <c r="C182" s="377" t="s">
        <v>51</v>
      </c>
      <c r="D182" s="516"/>
      <c r="E182" s="516"/>
      <c r="F182" s="376" t="s">
        <v>47</v>
      </c>
      <c r="G182" s="435"/>
      <c r="H182" s="435"/>
      <c r="I182" s="376" t="s">
        <v>47</v>
      </c>
      <c r="J182" s="376" t="s">
        <v>47</v>
      </c>
      <c r="K182" s="379"/>
      <c r="L182" s="371">
        <f>SUM(L181:L181)</f>
        <v>0</v>
      </c>
      <c r="M182" s="371">
        <f>SUM(M181:M181)</f>
        <v>0</v>
      </c>
      <c r="N182" s="371">
        <f>SUM(N181:N181)</f>
        <v>0</v>
      </c>
      <c r="O182" s="371">
        <f>SUM(O181:O181)</f>
        <v>0.45277777777664596</v>
      </c>
      <c r="P182" s="376"/>
      <c r="Q182" s="376"/>
      <c r="R182" s="376"/>
      <c r="S182" s="377"/>
      <c r="T182" s="378"/>
      <c r="U182" s="496"/>
      <c r="V182" s="445">
        <f>$AB$11-((N182*24))</f>
        <v>744</v>
      </c>
      <c r="W182" s="379">
        <v>289</v>
      </c>
      <c r="X182" s="370">
        <v>263.93299999999999</v>
      </c>
      <c r="Y182" s="380">
        <f>W182*X182</f>
        <v>76276.637000000002</v>
      </c>
      <c r="Z182" s="445">
        <f>(Y182*(V182-L182*24))/V182</f>
        <v>76276.637000000002</v>
      </c>
      <c r="AA182" s="496"/>
      <c r="AB182" s="408"/>
      <c r="AC182" s="409">
        <v>2</v>
      </c>
    </row>
    <row r="183" spans="1:29" ht="30" customHeight="1">
      <c r="A183" s="516">
        <v>49</v>
      </c>
      <c r="B183" s="516" t="s">
        <v>140</v>
      </c>
      <c r="C183" s="379" t="s">
        <v>141</v>
      </c>
      <c r="D183" s="516">
        <v>2.86</v>
      </c>
      <c r="E183" s="516" t="s">
        <v>526</v>
      </c>
      <c r="F183" s="376" t="s">
        <v>47</v>
      </c>
      <c r="G183" s="366"/>
      <c r="H183" s="366"/>
      <c r="I183" s="376" t="s">
        <v>47</v>
      </c>
      <c r="J183" s="376" t="s">
        <v>47</v>
      </c>
      <c r="K183" s="376" t="s">
        <v>47</v>
      </c>
      <c r="L183" s="371">
        <f>IF(RIGHT(S183)="T",(+H183-G183),0)</f>
        <v>0</v>
      </c>
      <c r="M183" s="371">
        <f>IF(RIGHT(S183)="U",(+H183-G183),0)</f>
        <v>0</v>
      </c>
      <c r="N183" s="371">
        <f>IF(RIGHT(S183)="C",(+H183-G183),0)</f>
        <v>0</v>
      </c>
      <c r="O183" s="371">
        <f>IF(RIGHT(S183)="D",(+H183-G183),0)</f>
        <v>0</v>
      </c>
      <c r="P183" s="376"/>
      <c r="Q183" s="376"/>
      <c r="R183" s="376"/>
      <c r="S183" s="367"/>
      <c r="T183" s="413"/>
      <c r="U183" s="496" t="s">
        <v>1593</v>
      </c>
      <c r="V183" s="445"/>
      <c r="W183" s="379"/>
      <c r="X183" s="370"/>
      <c r="Y183" s="380"/>
      <c r="Z183" s="445"/>
      <c r="AA183" s="496">
        <f>(Z184/Y184)*100</f>
        <v>99.999999999999986</v>
      </c>
      <c r="AB183" s="418"/>
      <c r="AC183" s="250"/>
    </row>
    <row r="184" spans="1:29" ht="30" customHeight="1">
      <c r="A184" s="516"/>
      <c r="B184" s="516"/>
      <c r="C184" s="377" t="s">
        <v>51</v>
      </c>
      <c r="D184" s="516"/>
      <c r="E184" s="516"/>
      <c r="F184" s="376" t="s">
        <v>47</v>
      </c>
      <c r="G184" s="391"/>
      <c r="H184" s="391"/>
      <c r="I184" s="376" t="s">
        <v>47</v>
      </c>
      <c r="J184" s="376" t="s">
        <v>47</v>
      </c>
      <c r="K184" s="379"/>
      <c r="L184" s="371">
        <f>SUM(L183:L183)</f>
        <v>0</v>
      </c>
      <c r="M184" s="371">
        <f>SUM(M183:M183)</f>
        <v>0</v>
      </c>
      <c r="N184" s="371">
        <f>SUM(N183:N183)</f>
        <v>0</v>
      </c>
      <c r="O184" s="371">
        <f>SUM(O183:O183)</f>
        <v>0</v>
      </c>
      <c r="P184" s="376"/>
      <c r="Q184" s="376"/>
      <c r="R184" s="376"/>
      <c r="S184" s="377"/>
      <c r="T184" s="378"/>
      <c r="U184" s="496"/>
      <c r="V184" s="445">
        <f>$AB$11-((N184*24))</f>
        <v>744</v>
      </c>
      <c r="W184" s="379">
        <v>687</v>
      </c>
      <c r="X184" s="370">
        <v>2.86</v>
      </c>
      <c r="Y184" s="380">
        <f>W184*X184</f>
        <v>1964.82</v>
      </c>
      <c r="Z184" s="445">
        <f>(Y184*(V184-L184*24))/V184</f>
        <v>1964.8199999999997</v>
      </c>
      <c r="AA184" s="496"/>
      <c r="AB184" s="418"/>
      <c r="AC184" s="250">
        <v>4</v>
      </c>
    </row>
    <row r="185" spans="1:29" ht="30" customHeight="1">
      <c r="A185" s="516">
        <v>50</v>
      </c>
      <c r="B185" s="516" t="s">
        <v>142</v>
      </c>
      <c r="C185" s="379" t="s">
        <v>143</v>
      </c>
      <c r="D185" s="516">
        <v>2.86</v>
      </c>
      <c r="E185" s="516" t="s">
        <v>526</v>
      </c>
      <c r="F185" s="376" t="s">
        <v>47</v>
      </c>
      <c r="G185" s="462"/>
      <c r="H185" s="462"/>
      <c r="I185" s="379"/>
      <c r="J185" s="379"/>
      <c r="K185" s="379"/>
      <c r="L185" s="371">
        <f>IF(RIGHT(S185)="T",(+H185-G185),0)</f>
        <v>0</v>
      </c>
      <c r="M185" s="371">
        <f>IF(RIGHT(S185)="U",(+H185-G185),0)</f>
        <v>0</v>
      </c>
      <c r="N185" s="371">
        <f>IF(RIGHT(S185)="C",(+H185-G185),0)</f>
        <v>0</v>
      </c>
      <c r="O185" s="371">
        <f>IF(RIGHT(S185)="D",(+H185-G185),0)</f>
        <v>0</v>
      </c>
      <c r="P185" s="372"/>
      <c r="Q185" s="372"/>
      <c r="R185" s="372"/>
      <c r="S185" s="463"/>
      <c r="T185" s="405"/>
      <c r="U185" s="496" t="s">
        <v>1593</v>
      </c>
      <c r="V185" s="445"/>
      <c r="W185" s="379"/>
      <c r="X185" s="370"/>
      <c r="Y185" s="380"/>
      <c r="Z185" s="445"/>
      <c r="AA185" s="496">
        <f>(Z186/Y186)*100</f>
        <v>99.999999999999986</v>
      </c>
      <c r="AB185" s="418"/>
      <c r="AC185" s="250"/>
    </row>
    <row r="186" spans="1:29" ht="30" customHeight="1">
      <c r="A186" s="516"/>
      <c r="B186" s="516"/>
      <c r="C186" s="377" t="s">
        <v>51</v>
      </c>
      <c r="D186" s="516"/>
      <c r="E186" s="516"/>
      <c r="F186" s="376" t="s">
        <v>47</v>
      </c>
      <c r="G186" s="391"/>
      <c r="H186" s="391"/>
      <c r="I186" s="376" t="s">
        <v>47</v>
      </c>
      <c r="J186" s="376" t="s">
        <v>47</v>
      </c>
      <c r="K186" s="379"/>
      <c r="L186" s="371">
        <f>SUM(L185:L185)</f>
        <v>0</v>
      </c>
      <c r="M186" s="371">
        <f>SUM(M185:M185)</f>
        <v>0</v>
      </c>
      <c r="N186" s="371">
        <f>SUM(N185:N185)</f>
        <v>0</v>
      </c>
      <c r="O186" s="371">
        <f>SUM(O185:O185)</f>
        <v>0</v>
      </c>
      <c r="P186" s="376"/>
      <c r="Q186" s="376"/>
      <c r="R186" s="376"/>
      <c r="S186" s="377"/>
      <c r="T186" s="378"/>
      <c r="U186" s="496"/>
      <c r="V186" s="445">
        <f>$AB$11-((N186*24))</f>
        <v>744</v>
      </c>
      <c r="W186" s="379">
        <v>687</v>
      </c>
      <c r="X186" s="370">
        <v>2.86</v>
      </c>
      <c r="Y186" s="380">
        <f>W186*X186</f>
        <v>1964.82</v>
      </c>
      <c r="Z186" s="445">
        <f>(Y186*(V186-L186*24))/V186</f>
        <v>1964.8199999999997</v>
      </c>
      <c r="AA186" s="496"/>
      <c r="AB186" s="418"/>
      <c r="AC186" s="250">
        <v>4</v>
      </c>
    </row>
    <row r="187" spans="1:29" ht="54" customHeight="1">
      <c r="A187" s="516">
        <v>51</v>
      </c>
      <c r="B187" s="516" t="s">
        <v>144</v>
      </c>
      <c r="C187" s="379" t="s">
        <v>145</v>
      </c>
      <c r="D187" s="516">
        <v>41.743000000000002</v>
      </c>
      <c r="E187" s="516" t="s">
        <v>526</v>
      </c>
      <c r="F187" s="376" t="s">
        <v>47</v>
      </c>
      <c r="G187" s="353">
        <v>43657.149305555555</v>
      </c>
      <c r="H187" s="353">
        <v>43657.175000000003</v>
      </c>
      <c r="I187" s="379"/>
      <c r="J187" s="379"/>
      <c r="K187" s="379"/>
      <c r="L187" s="371">
        <f t="shared" ref="L187" si="71">IF(RIGHT(S187)="T",(+H187-G187),0)</f>
        <v>0</v>
      </c>
      <c r="M187" s="371">
        <f t="shared" ref="M187" si="72">IF(RIGHT(S187)="U",(+H187-G187),0)</f>
        <v>2.5694444448163267E-2</v>
      </c>
      <c r="N187" s="371">
        <f t="shared" ref="N187" si="73">IF(RIGHT(S187)="C",(+H187-G187),0)</f>
        <v>0</v>
      </c>
      <c r="O187" s="371">
        <f t="shared" ref="O187" si="74">IF(RIGHT(S187)="D",(+H187-G187),0)</f>
        <v>0</v>
      </c>
      <c r="P187" s="372"/>
      <c r="Q187" s="372"/>
      <c r="R187" s="372"/>
      <c r="S187" s="351" t="s">
        <v>463</v>
      </c>
      <c r="T187" s="405" t="s">
        <v>1451</v>
      </c>
      <c r="U187" s="496" t="s">
        <v>1593</v>
      </c>
      <c r="V187" s="445"/>
      <c r="W187" s="379"/>
      <c r="X187" s="370"/>
      <c r="Y187" s="380"/>
      <c r="Z187" s="445"/>
      <c r="AA187" s="496">
        <f>(Z188/Y188)*100</f>
        <v>100</v>
      </c>
      <c r="AB187" s="418"/>
      <c r="AC187" s="250"/>
    </row>
    <row r="188" spans="1:29" s="410" customFormat="1" ht="30" customHeight="1">
      <c r="A188" s="516"/>
      <c r="B188" s="516"/>
      <c r="C188" s="377" t="s">
        <v>51</v>
      </c>
      <c r="D188" s="516"/>
      <c r="E188" s="516"/>
      <c r="F188" s="376" t="s">
        <v>47</v>
      </c>
      <c r="G188" s="435"/>
      <c r="H188" s="435"/>
      <c r="I188" s="376" t="s">
        <v>47</v>
      </c>
      <c r="J188" s="376" t="s">
        <v>47</v>
      </c>
      <c r="K188" s="379"/>
      <c r="L188" s="371">
        <f>SUM(L187:L187)</f>
        <v>0</v>
      </c>
      <c r="M188" s="371">
        <f>SUM(M187:M187)</f>
        <v>2.5694444448163267E-2</v>
      </c>
      <c r="N188" s="371">
        <f>SUM(N187:N187)</f>
        <v>0</v>
      </c>
      <c r="O188" s="371">
        <f>SUM(O187:O187)</f>
        <v>0</v>
      </c>
      <c r="P188" s="371"/>
      <c r="Q188" s="371"/>
      <c r="R188" s="371"/>
      <c r="S188" s="377"/>
      <c r="T188" s="378"/>
      <c r="U188" s="496"/>
      <c r="V188" s="445">
        <f>$AB$11-((N188*24))</f>
        <v>744</v>
      </c>
      <c r="W188" s="379">
        <v>515</v>
      </c>
      <c r="X188" s="370">
        <v>41.743000000000002</v>
      </c>
      <c r="Y188" s="380">
        <f>W188*X188</f>
        <v>21497.645</v>
      </c>
      <c r="Z188" s="445">
        <f>(Y188*(V188-L188*24))/V188</f>
        <v>21497.645</v>
      </c>
      <c r="AA188" s="496"/>
      <c r="AB188" s="408"/>
      <c r="AC188" s="409">
        <v>2</v>
      </c>
    </row>
    <row r="189" spans="1:29" ht="41.25" customHeight="1">
      <c r="A189" s="516">
        <v>52</v>
      </c>
      <c r="B189" s="516" t="s">
        <v>146</v>
      </c>
      <c r="C189" s="461" t="s">
        <v>764</v>
      </c>
      <c r="D189" s="516">
        <v>169.785</v>
      </c>
      <c r="E189" s="516" t="s">
        <v>526</v>
      </c>
      <c r="F189" s="376" t="s">
        <v>47</v>
      </c>
      <c r="G189" s="366"/>
      <c r="H189" s="366"/>
      <c r="I189" s="379"/>
      <c r="J189" s="379"/>
      <c r="K189" s="379"/>
      <c r="L189" s="371">
        <f>IF(RIGHT(S189)="T",(+#REF!-#REF!),0)</f>
        <v>0</v>
      </c>
      <c r="M189" s="371">
        <f>IF(RIGHT(S189)="U",(+#REF!-#REF!),0)</f>
        <v>0</v>
      </c>
      <c r="N189" s="371">
        <f>IF(RIGHT(S189)="C",(+#REF!-#REF!),0)</f>
        <v>0</v>
      </c>
      <c r="O189" s="371">
        <f>IF(RIGHT(S189)="D",(+#REF!-#REF!),0)</f>
        <v>0</v>
      </c>
      <c r="P189" s="372"/>
      <c r="Q189" s="372"/>
      <c r="R189" s="372"/>
      <c r="S189" s="365"/>
      <c r="T189" s="361"/>
      <c r="U189" s="496" t="s">
        <v>1593</v>
      </c>
      <c r="V189" s="445"/>
      <c r="W189" s="379"/>
      <c r="X189" s="370"/>
      <c r="Y189" s="380"/>
      <c r="Z189" s="445"/>
      <c r="AA189" s="496">
        <f>(Z190/Y190)*100</f>
        <v>100.00000000000003</v>
      </c>
      <c r="AB189" s="418"/>
      <c r="AC189" s="250"/>
    </row>
    <row r="190" spans="1:29" s="410" customFormat="1" ht="30" customHeight="1">
      <c r="A190" s="516"/>
      <c r="B190" s="516"/>
      <c r="C190" s="377" t="s">
        <v>51</v>
      </c>
      <c r="D190" s="516"/>
      <c r="E190" s="516"/>
      <c r="F190" s="376" t="s">
        <v>47</v>
      </c>
      <c r="G190" s="391"/>
      <c r="H190" s="391"/>
      <c r="I190" s="376" t="s">
        <v>47</v>
      </c>
      <c r="J190" s="376" t="s">
        <v>47</v>
      </c>
      <c r="K190" s="379"/>
      <c r="L190" s="371">
        <f>SUM(L189:L189)</f>
        <v>0</v>
      </c>
      <c r="M190" s="371">
        <f>SUM(M189:M189)</f>
        <v>0</v>
      </c>
      <c r="N190" s="371">
        <f>SUM(N189:N189)</f>
        <v>0</v>
      </c>
      <c r="O190" s="371">
        <f>SUM(O189:O189)</f>
        <v>0</v>
      </c>
      <c r="P190" s="376"/>
      <c r="Q190" s="376"/>
      <c r="R190" s="376"/>
      <c r="S190" s="377"/>
      <c r="T190" s="378"/>
      <c r="U190" s="496"/>
      <c r="V190" s="445">
        <f>$AB$11-((N190*24))</f>
        <v>744</v>
      </c>
      <c r="W190" s="379">
        <v>371</v>
      </c>
      <c r="X190" s="370">
        <v>169.785</v>
      </c>
      <c r="Y190" s="380">
        <f>W190*X190</f>
        <v>62990.235000000001</v>
      </c>
      <c r="Z190" s="445">
        <f>(Y190*(V190-L190*24))/V190</f>
        <v>62990.235000000008</v>
      </c>
      <c r="AA190" s="496"/>
      <c r="AB190" s="408"/>
      <c r="AC190" s="409">
        <v>2</v>
      </c>
    </row>
    <row r="191" spans="1:29" s="410" customFormat="1" ht="50.25" customHeight="1">
      <c r="A191" s="516">
        <v>53</v>
      </c>
      <c r="B191" s="516" t="s">
        <v>431</v>
      </c>
      <c r="C191" s="461" t="s">
        <v>432</v>
      </c>
      <c r="D191" s="516">
        <v>169.72900000000001</v>
      </c>
      <c r="E191" s="516" t="s">
        <v>526</v>
      </c>
      <c r="F191" s="376"/>
      <c r="G191" s="353">
        <v>43653.759722222225</v>
      </c>
      <c r="H191" s="353">
        <v>43653.774305555555</v>
      </c>
      <c r="I191" s="376"/>
      <c r="J191" s="376"/>
      <c r="K191" s="379"/>
      <c r="L191" s="371">
        <f>IF(RIGHT(S191)="T",(+H191-G191),0)</f>
        <v>1.4583333329937886E-2</v>
      </c>
      <c r="M191" s="371">
        <f>IF(RIGHT(S191)="U",(+H191-G191),0)</f>
        <v>0</v>
      </c>
      <c r="N191" s="371">
        <f>IF(RIGHT(S191)="C",(+H191-G191),0)</f>
        <v>0</v>
      </c>
      <c r="O191" s="371">
        <f>IF(RIGHT(S191)="D",(+H191-G191),0)</f>
        <v>0</v>
      </c>
      <c r="P191" s="376"/>
      <c r="Q191" s="376"/>
      <c r="R191" s="376"/>
      <c r="S191" s="351" t="s">
        <v>1098</v>
      </c>
      <c r="T191" s="405" t="s">
        <v>1452</v>
      </c>
      <c r="U191" s="496" t="s">
        <v>1593</v>
      </c>
      <c r="V191" s="445"/>
      <c r="W191" s="379"/>
      <c r="X191" s="370"/>
      <c r="Y191" s="380"/>
      <c r="Z191" s="445"/>
      <c r="AA191" s="496">
        <f>(Z192/Y192)*100</f>
        <v>99.952956989258269</v>
      </c>
      <c r="AB191" s="408"/>
      <c r="AC191" s="409"/>
    </row>
    <row r="192" spans="1:29" s="410" customFormat="1" ht="30" customHeight="1">
      <c r="A192" s="516"/>
      <c r="B192" s="516"/>
      <c r="C192" s="377" t="s">
        <v>51</v>
      </c>
      <c r="D192" s="516"/>
      <c r="E192" s="516"/>
      <c r="F192" s="376" t="s">
        <v>47</v>
      </c>
      <c r="G192" s="435"/>
      <c r="H192" s="435"/>
      <c r="I192" s="376" t="s">
        <v>47</v>
      </c>
      <c r="J192" s="376" t="s">
        <v>47</v>
      </c>
      <c r="K192" s="379"/>
      <c r="L192" s="371">
        <f>SUM(L191:L191)</f>
        <v>1.4583333329937886E-2</v>
      </c>
      <c r="M192" s="371">
        <f>SUM(M191:M191)</f>
        <v>0</v>
      </c>
      <c r="N192" s="371">
        <f>SUM(N191:N191)</f>
        <v>0</v>
      </c>
      <c r="O192" s="371">
        <f>SUM(O191:O191)</f>
        <v>0</v>
      </c>
      <c r="P192" s="376"/>
      <c r="Q192" s="376"/>
      <c r="R192" s="376"/>
      <c r="S192" s="377"/>
      <c r="T192" s="378"/>
      <c r="U192" s="496"/>
      <c r="V192" s="445">
        <f>$AB$11-((N192*24))</f>
        <v>744</v>
      </c>
      <c r="W192" s="379">
        <v>515</v>
      </c>
      <c r="X192" s="370">
        <v>169.72900000000001</v>
      </c>
      <c r="Y192" s="380">
        <f>W192*X192</f>
        <v>87410.435000000012</v>
      </c>
      <c r="Z192" s="445">
        <f>(Y192*(V192-L192*24))/V192</f>
        <v>87369.314499673565</v>
      </c>
      <c r="AA192" s="496"/>
      <c r="AB192" s="408"/>
      <c r="AC192" s="409">
        <v>2</v>
      </c>
    </row>
    <row r="193" spans="1:29" s="408" customFormat="1" ht="30" customHeight="1">
      <c r="A193" s="516">
        <v>54</v>
      </c>
      <c r="B193" s="516" t="s">
        <v>148</v>
      </c>
      <c r="C193" s="377" t="s">
        <v>149</v>
      </c>
      <c r="D193" s="516">
        <v>98.281000000000006</v>
      </c>
      <c r="E193" s="516" t="s">
        <v>526</v>
      </c>
      <c r="F193" s="376" t="s">
        <v>47</v>
      </c>
      <c r="G193" s="353">
        <v>43675.313888888886</v>
      </c>
      <c r="H193" s="353">
        <v>43678</v>
      </c>
      <c r="I193" s="376" t="s">
        <v>47</v>
      </c>
      <c r="J193" s="376" t="s">
        <v>47</v>
      </c>
      <c r="K193" s="376" t="s">
        <v>47</v>
      </c>
      <c r="L193" s="371">
        <f t="shared" ref="L193" si="75">IF(RIGHT(S193)="T",(+H193-G193),0)</f>
        <v>0</v>
      </c>
      <c r="M193" s="371">
        <f t="shared" ref="M193" si="76">IF(RIGHT(S193)="U",(+H193-G193),0)</f>
        <v>0</v>
      </c>
      <c r="N193" s="371">
        <f t="shared" ref="N193" si="77">IF(RIGHT(S193)="C",(+H193-G193),0)</f>
        <v>0</v>
      </c>
      <c r="O193" s="371">
        <f t="shared" ref="O193" si="78">IF(RIGHT(S193)="D",(+H193-G193),0)</f>
        <v>2.6861111111138598</v>
      </c>
      <c r="P193" s="376"/>
      <c r="Q193" s="376"/>
      <c r="R193" s="376"/>
      <c r="S193" s="351" t="s">
        <v>460</v>
      </c>
      <c r="T193" s="405" t="s">
        <v>1453</v>
      </c>
      <c r="U193" s="496" t="s">
        <v>1593</v>
      </c>
      <c r="V193" s="377"/>
      <c r="W193" s="377"/>
      <c r="X193" s="377"/>
      <c r="Y193" s="377"/>
      <c r="Z193" s="445"/>
      <c r="AA193" s="496">
        <f>(Z194/Y194)*100</f>
        <v>100</v>
      </c>
      <c r="AC193" s="411"/>
    </row>
    <row r="194" spans="1:29" s="410" customFormat="1" ht="30" customHeight="1">
      <c r="A194" s="516"/>
      <c r="B194" s="516"/>
      <c r="C194" s="377" t="s">
        <v>51</v>
      </c>
      <c r="D194" s="516"/>
      <c r="E194" s="516"/>
      <c r="F194" s="376" t="s">
        <v>47</v>
      </c>
      <c r="G194" s="435"/>
      <c r="H194" s="435"/>
      <c r="I194" s="376" t="s">
        <v>47</v>
      </c>
      <c r="J194" s="376" t="s">
        <v>47</v>
      </c>
      <c r="K194" s="376" t="s">
        <v>47</v>
      </c>
      <c r="L194" s="371">
        <f>SUM(L193:L193)</f>
        <v>0</v>
      </c>
      <c r="M194" s="371">
        <f>SUM(M193:M193)</f>
        <v>0</v>
      </c>
      <c r="N194" s="371">
        <f>SUM(N193:N193)</f>
        <v>0</v>
      </c>
      <c r="O194" s="371">
        <f>SUM(O193:O193)</f>
        <v>2.6861111111138598</v>
      </c>
      <c r="P194" s="376"/>
      <c r="Q194" s="376"/>
      <c r="R194" s="376"/>
      <c r="S194" s="377"/>
      <c r="T194" s="378"/>
      <c r="U194" s="496"/>
      <c r="V194" s="445">
        <f>$AB$11-((N194*24))</f>
        <v>744</v>
      </c>
      <c r="W194" s="379">
        <v>515</v>
      </c>
      <c r="X194" s="370">
        <v>98.281000000000006</v>
      </c>
      <c r="Y194" s="380">
        <f>W194*X194</f>
        <v>50614.715000000004</v>
      </c>
      <c r="Z194" s="445">
        <f>(Y194*(V194-L194*24))/V194</f>
        <v>50614.715000000004</v>
      </c>
      <c r="AA194" s="496"/>
      <c r="AB194" s="408"/>
      <c r="AC194" s="409">
        <v>2</v>
      </c>
    </row>
    <row r="195" spans="1:29" s="410" customFormat="1" ht="42" customHeight="1" thickBot="1">
      <c r="A195" s="516">
        <v>55</v>
      </c>
      <c r="B195" s="516" t="s">
        <v>150</v>
      </c>
      <c r="C195" s="379" t="s">
        <v>151</v>
      </c>
      <c r="D195" s="516">
        <v>98.281000000000006</v>
      </c>
      <c r="E195" s="516" t="s">
        <v>526</v>
      </c>
      <c r="F195" s="376"/>
      <c r="G195" s="353">
        <v>43675.31527777778</v>
      </c>
      <c r="H195" s="353">
        <v>43678</v>
      </c>
      <c r="I195" s="376" t="s">
        <v>47</v>
      </c>
      <c r="J195" s="376" t="s">
        <v>47</v>
      </c>
      <c r="K195" s="376" t="s">
        <v>47</v>
      </c>
      <c r="L195" s="371">
        <f t="shared" ref="L195" si="79">IF(RIGHT(S195)="T",(+H195-G195),0)</f>
        <v>0</v>
      </c>
      <c r="M195" s="371">
        <f t="shared" ref="M195" si="80">IF(RIGHT(S195)="U",(+H195-G195),0)</f>
        <v>0</v>
      </c>
      <c r="N195" s="371">
        <f t="shared" ref="N195" si="81">IF(RIGHT(S195)="C",(+H195-G195),0)</f>
        <v>0</v>
      </c>
      <c r="O195" s="371">
        <f t="shared" ref="O195" si="82">IF(RIGHT(S195)="D",(+H195-G195),0)</f>
        <v>2.6847222222204437</v>
      </c>
      <c r="P195" s="376"/>
      <c r="Q195" s="376"/>
      <c r="R195" s="376"/>
      <c r="S195" s="351" t="s">
        <v>460</v>
      </c>
      <c r="T195" s="405" t="s">
        <v>1453</v>
      </c>
      <c r="U195" s="496" t="s">
        <v>1593</v>
      </c>
      <c r="V195" s="377"/>
      <c r="W195" s="377"/>
      <c r="X195" s="377"/>
      <c r="Y195" s="377"/>
      <c r="Z195" s="445"/>
      <c r="AA195" s="496">
        <f>(Z196/Y196)*100</f>
        <v>100</v>
      </c>
      <c r="AB195" s="408"/>
      <c r="AC195" s="409"/>
    </row>
    <row r="196" spans="1:29" ht="30" customHeight="1" thickBot="1">
      <c r="A196" s="516"/>
      <c r="B196" s="516"/>
      <c r="C196" s="377" t="s">
        <v>51</v>
      </c>
      <c r="D196" s="516"/>
      <c r="E196" s="516"/>
      <c r="F196" s="376" t="s">
        <v>47</v>
      </c>
      <c r="G196" s="391"/>
      <c r="H196" s="391"/>
      <c r="I196" s="376" t="s">
        <v>47</v>
      </c>
      <c r="J196" s="376" t="s">
        <v>47</v>
      </c>
      <c r="K196" s="376" t="s">
        <v>47</v>
      </c>
      <c r="L196" s="371">
        <f>SUM(L195:L195)</f>
        <v>0</v>
      </c>
      <c r="M196" s="371">
        <f>SUM(M195:M195)</f>
        <v>0</v>
      </c>
      <c r="N196" s="371">
        <f>SUM(N195:N195)</f>
        <v>0</v>
      </c>
      <c r="O196" s="371">
        <f>SUM(O195:O195)</f>
        <v>2.6847222222204437</v>
      </c>
      <c r="P196" s="372"/>
      <c r="Q196" s="372"/>
      <c r="R196" s="372"/>
      <c r="S196" s="372"/>
      <c r="T196" s="464"/>
      <c r="U196" s="496"/>
      <c r="V196" s="445">
        <f>$AB$11-((N196*24))</f>
        <v>744</v>
      </c>
      <c r="W196" s="379">
        <v>515</v>
      </c>
      <c r="X196" s="370">
        <v>98.281000000000006</v>
      </c>
      <c r="Y196" s="380">
        <f>W196*X196</f>
        <v>50614.715000000004</v>
      </c>
      <c r="Z196" s="445">
        <f>(Y196*(V196-L196*24))/V196</f>
        <v>50614.715000000004</v>
      </c>
      <c r="AA196" s="496"/>
      <c r="AB196" s="419"/>
      <c r="AC196" s="420">
        <v>2</v>
      </c>
    </row>
    <row r="197" spans="1:29" s="408" customFormat="1" ht="52.5" customHeight="1">
      <c r="A197" s="516">
        <v>56</v>
      </c>
      <c r="B197" s="516" t="s">
        <v>152</v>
      </c>
      <c r="C197" s="377" t="s">
        <v>153</v>
      </c>
      <c r="D197" s="516">
        <v>41.743000000000002</v>
      </c>
      <c r="E197" s="516" t="s">
        <v>526</v>
      </c>
      <c r="F197" s="376" t="s">
        <v>47</v>
      </c>
      <c r="G197" s="353">
        <v>43675.541666666664</v>
      </c>
      <c r="H197" s="353">
        <v>43675.768750000003</v>
      </c>
      <c r="I197" s="376" t="s">
        <v>47</v>
      </c>
      <c r="J197" s="376" t="s">
        <v>47</v>
      </c>
      <c r="K197" s="376" t="s">
        <v>47</v>
      </c>
      <c r="L197" s="371">
        <f>IF(RIGHT(S197)="T",(+H197-G197),0)</f>
        <v>0</v>
      </c>
      <c r="M197" s="371">
        <f>IF(RIGHT(S197)="U",(+H197-G197),0)</f>
        <v>0</v>
      </c>
      <c r="N197" s="371">
        <f>IF(RIGHT(S197)="C",(+H197-G197),0)</f>
        <v>0</v>
      </c>
      <c r="O197" s="371">
        <f>IF(RIGHT(S197)="D",(+H197-G197),0)</f>
        <v>0.22708333333866904</v>
      </c>
      <c r="P197" s="376"/>
      <c r="Q197" s="376"/>
      <c r="R197" s="376"/>
      <c r="S197" s="351" t="s">
        <v>1097</v>
      </c>
      <c r="T197" s="405" t="s">
        <v>1454</v>
      </c>
      <c r="U197" s="496" t="s">
        <v>1593</v>
      </c>
      <c r="V197" s="377"/>
      <c r="W197" s="377"/>
      <c r="X197" s="377"/>
      <c r="Y197" s="377"/>
      <c r="Z197" s="445"/>
      <c r="AA197" s="496">
        <f>(Z198/Y198)*100</f>
        <v>100</v>
      </c>
      <c r="AC197" s="411"/>
    </row>
    <row r="198" spans="1:29" s="410" customFormat="1" ht="30" customHeight="1">
      <c r="A198" s="516"/>
      <c r="B198" s="516"/>
      <c r="C198" s="377" t="s">
        <v>51</v>
      </c>
      <c r="D198" s="516"/>
      <c r="E198" s="516"/>
      <c r="F198" s="376" t="s">
        <v>47</v>
      </c>
      <c r="G198" s="391"/>
      <c r="H198" s="391"/>
      <c r="I198" s="376" t="s">
        <v>47</v>
      </c>
      <c r="J198" s="376" t="s">
        <v>47</v>
      </c>
      <c r="K198" s="376" t="s">
        <v>47</v>
      </c>
      <c r="L198" s="371">
        <f>SUM(L197:L197)</f>
        <v>0</v>
      </c>
      <c r="M198" s="371">
        <f>SUM(M197:M197)</f>
        <v>0</v>
      </c>
      <c r="N198" s="371">
        <f>SUM(N197:N197)</f>
        <v>0</v>
      </c>
      <c r="O198" s="371">
        <f>SUM(O197:O197)</f>
        <v>0.22708333333866904</v>
      </c>
      <c r="P198" s="376"/>
      <c r="Q198" s="376"/>
      <c r="R198" s="376"/>
      <c r="S198" s="377"/>
      <c r="T198" s="378"/>
      <c r="U198" s="496"/>
      <c r="V198" s="445">
        <f>$AB$11-((N198*24))</f>
        <v>744</v>
      </c>
      <c r="W198" s="379">
        <v>515</v>
      </c>
      <c r="X198" s="370">
        <v>41.743000000000002</v>
      </c>
      <c r="Y198" s="380">
        <f>W198*X198</f>
        <v>21497.645</v>
      </c>
      <c r="Z198" s="445">
        <f>(Y198*(V198-L198*24))/V198</f>
        <v>21497.645</v>
      </c>
      <c r="AA198" s="496"/>
      <c r="AB198" s="408"/>
      <c r="AC198" s="409">
        <v>2</v>
      </c>
    </row>
    <row r="199" spans="1:29" ht="30" customHeight="1">
      <c r="A199" s="516">
        <v>57</v>
      </c>
      <c r="B199" s="516" t="s">
        <v>154</v>
      </c>
      <c r="C199" s="379" t="s">
        <v>155</v>
      </c>
      <c r="D199" s="516">
        <v>73.825999999999993</v>
      </c>
      <c r="E199" s="516" t="s">
        <v>526</v>
      </c>
      <c r="F199" s="376" t="s">
        <v>47</v>
      </c>
      <c r="G199" s="354"/>
      <c r="H199" s="354"/>
      <c r="I199" s="379"/>
      <c r="J199" s="379"/>
      <c r="K199" s="379"/>
      <c r="L199" s="371">
        <f>IF(RIGHT(S199)="T",(+H199-G199),0)</f>
        <v>0</v>
      </c>
      <c r="M199" s="371">
        <f>IF(RIGHT(S199)="U",(+H199-G199),0)</f>
        <v>0</v>
      </c>
      <c r="N199" s="371">
        <f>IF(RIGHT(S199)="C",(+H199-G199),0)</f>
        <v>0</v>
      </c>
      <c r="O199" s="371">
        <f>IF(RIGHT(S199)="D",(+H199-G199),0)</f>
        <v>0</v>
      </c>
      <c r="P199" s="372"/>
      <c r="Q199" s="372"/>
      <c r="R199" s="372"/>
      <c r="S199" s="363"/>
      <c r="T199" s="414"/>
      <c r="U199" s="496" t="s">
        <v>1593</v>
      </c>
      <c r="V199" s="445"/>
      <c r="W199" s="379"/>
      <c r="X199" s="370"/>
      <c r="Y199" s="380"/>
      <c r="Z199" s="445"/>
      <c r="AA199" s="496">
        <f>(Z200/Y200)*100</f>
        <v>100</v>
      </c>
      <c r="AB199" s="418"/>
      <c r="AC199" s="250"/>
    </row>
    <row r="200" spans="1:29" s="410" customFormat="1" ht="30" customHeight="1">
      <c r="A200" s="516"/>
      <c r="B200" s="516"/>
      <c r="C200" s="377" t="s">
        <v>51</v>
      </c>
      <c r="D200" s="516"/>
      <c r="E200" s="516"/>
      <c r="F200" s="376" t="s">
        <v>47</v>
      </c>
      <c r="G200" s="391"/>
      <c r="H200" s="391"/>
      <c r="I200" s="376" t="s">
        <v>47</v>
      </c>
      <c r="J200" s="376" t="s">
        <v>47</v>
      </c>
      <c r="K200" s="376" t="s">
        <v>47</v>
      </c>
      <c r="L200" s="371">
        <f>SUM(L199:L199)</f>
        <v>0</v>
      </c>
      <c r="M200" s="371">
        <f>SUM(M199:M199)</f>
        <v>0</v>
      </c>
      <c r="N200" s="371">
        <f>SUM(N199:N199)</f>
        <v>0</v>
      </c>
      <c r="O200" s="371">
        <f>SUM(O199:O199)</f>
        <v>0</v>
      </c>
      <c r="P200" s="376"/>
      <c r="Q200" s="376"/>
      <c r="R200" s="376"/>
      <c r="S200" s="377"/>
      <c r="T200" s="378"/>
      <c r="U200" s="496"/>
      <c r="V200" s="445">
        <f>$AB$11-((N200*24))</f>
        <v>744</v>
      </c>
      <c r="W200" s="379">
        <v>515</v>
      </c>
      <c r="X200" s="370">
        <v>73.825999999999993</v>
      </c>
      <c r="Y200" s="380">
        <f>W200*X200</f>
        <v>38020.39</v>
      </c>
      <c r="Z200" s="445">
        <f>(Y200*(V200-L200*24))/V200</f>
        <v>38020.39</v>
      </c>
      <c r="AA200" s="496"/>
      <c r="AB200" s="408"/>
      <c r="AC200" s="409">
        <v>2</v>
      </c>
    </row>
    <row r="201" spans="1:29" s="408" customFormat="1" ht="48" customHeight="1">
      <c r="A201" s="516">
        <v>58</v>
      </c>
      <c r="B201" s="516" t="s">
        <v>156</v>
      </c>
      <c r="C201" s="377" t="s">
        <v>157</v>
      </c>
      <c r="D201" s="516">
        <v>73.825999999999993</v>
      </c>
      <c r="E201" s="516" t="s">
        <v>526</v>
      </c>
      <c r="F201" s="376" t="s">
        <v>47</v>
      </c>
      <c r="G201" s="353">
        <v>43664.352083333331</v>
      </c>
      <c r="H201" s="353">
        <v>43664.835416666669</v>
      </c>
      <c r="I201" s="376" t="s">
        <v>47</v>
      </c>
      <c r="J201" s="376" t="s">
        <v>47</v>
      </c>
      <c r="K201" s="376" t="s">
        <v>47</v>
      </c>
      <c r="L201" s="371">
        <f>IF(RIGHT(S201)="T",(+H201-G201),0)</f>
        <v>0</v>
      </c>
      <c r="M201" s="371">
        <f>IF(RIGHT(S201)="U",(+H201-G201),0)</f>
        <v>0</v>
      </c>
      <c r="N201" s="371">
        <f>IF(RIGHT(S201)="C",(+H201-G201),0)</f>
        <v>0</v>
      </c>
      <c r="O201" s="371">
        <f>IF(RIGHT(S201)="D",(+H201-G201),0)</f>
        <v>0.48333333333721384</v>
      </c>
      <c r="P201" s="376"/>
      <c r="Q201" s="376"/>
      <c r="R201" s="376"/>
      <c r="S201" s="351" t="s">
        <v>464</v>
      </c>
      <c r="T201" s="405" t="s">
        <v>1455</v>
      </c>
      <c r="U201" s="496" t="s">
        <v>1593</v>
      </c>
      <c r="V201" s="377"/>
      <c r="W201" s="377"/>
      <c r="X201" s="377"/>
      <c r="Y201" s="377"/>
      <c r="Z201" s="445"/>
      <c r="AA201" s="496">
        <f>(Z202/Y202)*100</f>
        <v>100</v>
      </c>
      <c r="AC201" s="411"/>
    </row>
    <row r="202" spans="1:29" s="410" customFormat="1" ht="30" customHeight="1">
      <c r="A202" s="516"/>
      <c r="B202" s="516"/>
      <c r="C202" s="377" t="s">
        <v>51</v>
      </c>
      <c r="D202" s="516"/>
      <c r="E202" s="516"/>
      <c r="F202" s="376" t="s">
        <v>47</v>
      </c>
      <c r="G202" s="391"/>
      <c r="H202" s="391"/>
      <c r="I202" s="376" t="s">
        <v>47</v>
      </c>
      <c r="J202" s="376" t="s">
        <v>47</v>
      </c>
      <c r="K202" s="376" t="s">
        <v>47</v>
      </c>
      <c r="L202" s="371">
        <f>SUM(L201:L201)</f>
        <v>0</v>
      </c>
      <c r="M202" s="371">
        <f>SUM(M201:M201)</f>
        <v>0</v>
      </c>
      <c r="N202" s="371">
        <f>SUM(N201:N201)</f>
        <v>0</v>
      </c>
      <c r="O202" s="371">
        <f>SUM(O201:O201)</f>
        <v>0.48333333333721384</v>
      </c>
      <c r="P202" s="376"/>
      <c r="Q202" s="376"/>
      <c r="R202" s="376"/>
      <c r="S202" s="377"/>
      <c r="T202" s="378"/>
      <c r="U202" s="496"/>
      <c r="V202" s="445">
        <v>734.52</v>
      </c>
      <c r="W202" s="379">
        <v>515</v>
      </c>
      <c r="X202" s="370">
        <v>73.825999999999993</v>
      </c>
      <c r="Y202" s="380">
        <f>W202*X202</f>
        <v>38020.39</v>
      </c>
      <c r="Z202" s="445">
        <f>(Y202*(V202-L202*24))/V202</f>
        <v>38020.39</v>
      </c>
      <c r="AA202" s="496"/>
      <c r="AB202" s="408"/>
      <c r="AC202" s="409">
        <v>2</v>
      </c>
    </row>
    <row r="203" spans="1:29" ht="24.75" customHeight="1">
      <c r="A203" s="516">
        <v>59</v>
      </c>
      <c r="B203" s="516" t="s">
        <v>519</v>
      </c>
      <c r="C203" s="352" t="s">
        <v>514</v>
      </c>
      <c r="D203" s="516">
        <v>30.702999999999999</v>
      </c>
      <c r="E203" s="516" t="s">
        <v>526</v>
      </c>
      <c r="F203" s="376" t="s">
        <v>47</v>
      </c>
      <c r="G203" s="368"/>
      <c r="H203" s="368"/>
      <c r="I203" s="379"/>
      <c r="J203" s="379"/>
      <c r="K203" s="379"/>
      <c r="L203" s="371">
        <f>IF(RIGHT(S203)="T",(+H203-G203),0)</f>
        <v>0</v>
      </c>
      <c r="M203" s="371">
        <f>IF(RIGHT(S203)="U",(+H203-G203),0)</f>
        <v>0</v>
      </c>
      <c r="N203" s="371">
        <f>IF(RIGHT(S203)="C",(+H203-G203),0)</f>
        <v>0</v>
      </c>
      <c r="O203" s="371">
        <f>IF(RIGHT(S203)="D",(+H203-G203),0)</f>
        <v>0</v>
      </c>
      <c r="P203" s="372"/>
      <c r="Q203" s="372"/>
      <c r="R203" s="372"/>
      <c r="S203" s="369"/>
      <c r="T203" s="421"/>
      <c r="U203" s="496" t="s">
        <v>1593</v>
      </c>
      <c r="V203" s="445"/>
      <c r="W203" s="445"/>
      <c r="X203" s="445"/>
      <c r="Y203" s="445"/>
      <c r="Z203" s="445"/>
      <c r="AA203" s="496">
        <f>(Z204/Y204)*100</f>
        <v>100</v>
      </c>
      <c r="AB203" s="418"/>
      <c r="AC203" s="250"/>
    </row>
    <row r="204" spans="1:29" s="410" customFormat="1" ht="30" customHeight="1">
      <c r="A204" s="516"/>
      <c r="B204" s="516"/>
      <c r="C204" s="377" t="s">
        <v>51</v>
      </c>
      <c r="D204" s="516"/>
      <c r="E204" s="516"/>
      <c r="F204" s="376" t="s">
        <v>47</v>
      </c>
      <c r="G204" s="391"/>
      <c r="H204" s="391"/>
      <c r="I204" s="376" t="s">
        <v>47</v>
      </c>
      <c r="J204" s="376" t="s">
        <v>47</v>
      </c>
      <c r="K204" s="376" t="s">
        <v>47</v>
      </c>
      <c r="L204" s="371">
        <f>SUM(L203:L203)</f>
        <v>0</v>
      </c>
      <c r="M204" s="371">
        <f>SUM(M203:M203)</f>
        <v>0</v>
      </c>
      <c r="N204" s="371">
        <f>SUM(N203:N203)</f>
        <v>0</v>
      </c>
      <c r="O204" s="371">
        <f>SUM(O203:O203)</f>
        <v>0</v>
      </c>
      <c r="P204" s="376"/>
      <c r="Q204" s="376"/>
      <c r="R204" s="376"/>
      <c r="S204" s="377"/>
      <c r="T204" s="378"/>
      <c r="U204" s="496"/>
      <c r="V204" s="445">
        <f>$AB$11-((N204*24))</f>
        <v>744</v>
      </c>
      <c r="W204" s="352">
        <v>691</v>
      </c>
      <c r="X204" s="451">
        <v>30.702999999999999</v>
      </c>
      <c r="Y204" s="380">
        <f>W204*X204</f>
        <v>21215.773000000001</v>
      </c>
      <c r="Z204" s="445">
        <f>(Y204*(V204-L204*24))/V204</f>
        <v>21215.773000000001</v>
      </c>
      <c r="AA204" s="496"/>
      <c r="AB204" s="408"/>
      <c r="AC204" s="409">
        <v>4</v>
      </c>
    </row>
    <row r="205" spans="1:29" s="408" customFormat="1" ht="25.5" customHeight="1">
      <c r="A205" s="516">
        <v>60</v>
      </c>
      <c r="B205" s="516" t="s">
        <v>520</v>
      </c>
      <c r="C205" s="377" t="s">
        <v>515</v>
      </c>
      <c r="D205" s="516">
        <v>31.158999999999999</v>
      </c>
      <c r="E205" s="516" t="s">
        <v>526</v>
      </c>
      <c r="F205" s="376" t="s">
        <v>47</v>
      </c>
      <c r="G205" s="462"/>
      <c r="H205" s="462"/>
      <c r="I205" s="376" t="s">
        <v>47</v>
      </c>
      <c r="J205" s="376" t="s">
        <v>47</v>
      </c>
      <c r="K205" s="376" t="s">
        <v>47</v>
      </c>
      <c r="L205" s="371">
        <f>IF(RIGHT(S205)="T",(+H205-G205),0)</f>
        <v>0</v>
      </c>
      <c r="M205" s="371">
        <f>IF(RIGHT(S205)="U",(+H205-G205),0)</f>
        <v>0</v>
      </c>
      <c r="N205" s="371">
        <f>IF(RIGHT(S205)="C",(+H205-G205),0)</f>
        <v>0</v>
      </c>
      <c r="O205" s="371">
        <f>IF(RIGHT(S205)="D",(+H205-G205),0)</f>
        <v>0</v>
      </c>
      <c r="P205" s="376"/>
      <c r="Q205" s="376"/>
      <c r="R205" s="376"/>
      <c r="S205" s="462"/>
      <c r="T205" s="405"/>
      <c r="U205" s="496" t="s">
        <v>1593</v>
      </c>
      <c r="V205" s="377"/>
      <c r="W205" s="377"/>
      <c r="X205" s="377"/>
      <c r="Y205" s="377"/>
      <c r="Z205" s="445"/>
      <c r="AA205" s="496">
        <f>(Z206/Y206)*100</f>
        <v>100</v>
      </c>
      <c r="AC205" s="411"/>
    </row>
    <row r="206" spans="1:29" s="410" customFormat="1" ht="30" customHeight="1">
      <c r="A206" s="516"/>
      <c r="B206" s="516"/>
      <c r="C206" s="377" t="s">
        <v>51</v>
      </c>
      <c r="D206" s="516"/>
      <c r="E206" s="516"/>
      <c r="F206" s="376" t="s">
        <v>47</v>
      </c>
      <c r="G206" s="391"/>
      <c r="H206" s="391"/>
      <c r="I206" s="376" t="s">
        <v>47</v>
      </c>
      <c r="J206" s="376" t="s">
        <v>47</v>
      </c>
      <c r="K206" s="376" t="s">
        <v>47</v>
      </c>
      <c r="L206" s="371">
        <f>SUM(L205:L205)</f>
        <v>0</v>
      </c>
      <c r="M206" s="371">
        <f>SUM(M205:M205)</f>
        <v>0</v>
      </c>
      <c r="N206" s="371">
        <f>SUM(N205:N205)</f>
        <v>0</v>
      </c>
      <c r="O206" s="371">
        <f>SUM(O205:O205)</f>
        <v>0</v>
      </c>
      <c r="P206" s="376"/>
      <c r="Q206" s="376"/>
      <c r="R206" s="376"/>
      <c r="S206" s="377"/>
      <c r="T206" s="378"/>
      <c r="U206" s="496"/>
      <c r="V206" s="445">
        <f>$AB$11-((N206*24))</f>
        <v>744</v>
      </c>
      <c r="W206" s="352">
        <v>691</v>
      </c>
      <c r="X206" s="451">
        <v>31.158999999999999</v>
      </c>
      <c r="Y206" s="380">
        <f>W206*X206</f>
        <v>21530.868999999999</v>
      </c>
      <c r="Z206" s="445">
        <f>(Y206*(V206-L206*24))/V206</f>
        <v>21530.868999999999</v>
      </c>
      <c r="AA206" s="496"/>
      <c r="AB206" s="408"/>
      <c r="AC206" s="409">
        <v>4</v>
      </c>
    </row>
    <row r="207" spans="1:29" s="408" customFormat="1" ht="30" customHeight="1">
      <c r="A207" s="516">
        <v>61</v>
      </c>
      <c r="B207" s="516" t="s">
        <v>158</v>
      </c>
      <c r="C207" s="377" t="s">
        <v>159</v>
      </c>
      <c r="D207" s="516">
        <v>279.245</v>
      </c>
      <c r="E207" s="516" t="s">
        <v>526</v>
      </c>
      <c r="F207" s="376" t="s">
        <v>47</v>
      </c>
      <c r="G207" s="368"/>
      <c r="H207" s="368"/>
      <c r="I207" s="376" t="s">
        <v>47</v>
      </c>
      <c r="J207" s="376" t="s">
        <v>47</v>
      </c>
      <c r="K207" s="376" t="s">
        <v>47</v>
      </c>
      <c r="L207" s="371">
        <f>IF(RIGHT(S207)="T",(+H207-G207),0)</f>
        <v>0</v>
      </c>
      <c r="M207" s="371">
        <f>IF(RIGHT(S207)="U",(+H207-G207),0)</f>
        <v>0</v>
      </c>
      <c r="N207" s="371">
        <f>IF(RIGHT(S207)="C",(+H207-G207),0)</f>
        <v>0</v>
      </c>
      <c r="O207" s="371">
        <f>IF(RIGHT(S207)="D",(+H207-G207),0)</f>
        <v>0</v>
      </c>
      <c r="P207" s="376"/>
      <c r="Q207" s="376"/>
      <c r="R207" s="376"/>
      <c r="S207" s="369"/>
      <c r="T207" s="421"/>
      <c r="U207" s="496" t="s">
        <v>1593</v>
      </c>
      <c r="V207" s="377"/>
      <c r="W207" s="377"/>
      <c r="X207" s="377"/>
      <c r="Y207" s="377"/>
      <c r="Z207" s="445"/>
      <c r="AA207" s="496">
        <f>(Z208/Y208)*100</f>
        <v>100</v>
      </c>
      <c r="AC207" s="411"/>
    </row>
    <row r="208" spans="1:29" s="410" customFormat="1" ht="30" customHeight="1">
      <c r="A208" s="516"/>
      <c r="B208" s="516"/>
      <c r="C208" s="377" t="s">
        <v>51</v>
      </c>
      <c r="D208" s="516"/>
      <c r="E208" s="516"/>
      <c r="F208" s="376" t="s">
        <v>47</v>
      </c>
      <c r="G208" s="435"/>
      <c r="H208" s="435"/>
      <c r="I208" s="376" t="s">
        <v>47</v>
      </c>
      <c r="J208" s="376" t="s">
        <v>47</v>
      </c>
      <c r="K208" s="379"/>
      <c r="L208" s="371">
        <f>SUM(L207:L207)</f>
        <v>0</v>
      </c>
      <c r="M208" s="371">
        <f>SUM(M207:M207)</f>
        <v>0</v>
      </c>
      <c r="N208" s="371">
        <f>SUM(N207:N207)</f>
        <v>0</v>
      </c>
      <c r="O208" s="371">
        <f>SUM(O207:O207)</f>
        <v>0</v>
      </c>
      <c r="P208" s="376"/>
      <c r="Q208" s="376"/>
      <c r="R208" s="376"/>
      <c r="S208" s="377"/>
      <c r="T208" s="378"/>
      <c r="U208" s="496"/>
      <c r="V208" s="445">
        <f>$AB$11-((N208*24))</f>
        <v>744</v>
      </c>
      <c r="W208" s="379">
        <v>433</v>
      </c>
      <c r="X208" s="370">
        <v>279.245</v>
      </c>
      <c r="Y208" s="380">
        <f>W208*X208</f>
        <v>120913.08500000001</v>
      </c>
      <c r="Z208" s="445">
        <f>(Y208*(V208-L208*24))/V208</f>
        <v>120913.08500000001</v>
      </c>
      <c r="AA208" s="496"/>
      <c r="AB208" s="408"/>
      <c r="AC208" s="409">
        <v>2</v>
      </c>
    </row>
    <row r="209" spans="1:29" ht="40.5" customHeight="1">
      <c r="A209" s="516">
        <v>62</v>
      </c>
      <c r="B209" s="516" t="s">
        <v>160</v>
      </c>
      <c r="C209" s="379" t="s">
        <v>161</v>
      </c>
      <c r="D209" s="516">
        <v>279.245</v>
      </c>
      <c r="E209" s="516" t="s">
        <v>526</v>
      </c>
      <c r="F209" s="376" t="s">
        <v>47</v>
      </c>
      <c r="G209" s="354"/>
      <c r="H209" s="354"/>
      <c r="I209" s="379"/>
      <c r="J209" s="379"/>
      <c r="K209" s="379"/>
      <c r="L209" s="371">
        <f>IF(RIGHT(S209)="T",(+H209-G209),0)</f>
        <v>0</v>
      </c>
      <c r="M209" s="371">
        <f>IF(RIGHT(S209)="U",(+H209-G209),0)</f>
        <v>0</v>
      </c>
      <c r="N209" s="371">
        <f>IF(RIGHT(S209)="C",(+H209-G209),0)</f>
        <v>0</v>
      </c>
      <c r="O209" s="371">
        <f>IF(RIGHT(S209)="D",(+H209-G209),0)</f>
        <v>0</v>
      </c>
      <c r="P209" s="372"/>
      <c r="Q209" s="372"/>
      <c r="R209" s="372"/>
      <c r="S209" s="350"/>
      <c r="T209" s="414"/>
      <c r="U209" s="496" t="s">
        <v>1593</v>
      </c>
      <c r="V209" s="445"/>
      <c r="W209" s="379"/>
      <c r="X209" s="370"/>
      <c r="Y209" s="380"/>
      <c r="Z209" s="445"/>
      <c r="AA209" s="496">
        <f>(Z210/Y210)*100</f>
        <v>100</v>
      </c>
      <c r="AB209" s="418"/>
      <c r="AC209" s="250"/>
    </row>
    <row r="210" spans="1:29" s="410" customFormat="1" ht="30" customHeight="1">
      <c r="A210" s="516"/>
      <c r="B210" s="516"/>
      <c r="C210" s="377" t="s">
        <v>51</v>
      </c>
      <c r="D210" s="516"/>
      <c r="E210" s="516"/>
      <c r="F210" s="376" t="s">
        <v>47</v>
      </c>
      <c r="G210" s="435"/>
      <c r="H210" s="435"/>
      <c r="I210" s="376" t="s">
        <v>47</v>
      </c>
      <c r="J210" s="376" t="s">
        <v>47</v>
      </c>
      <c r="K210" s="379"/>
      <c r="L210" s="371">
        <f>SUM(L209:L209)</f>
        <v>0</v>
      </c>
      <c r="M210" s="371">
        <f>SUM(M209:M209)</f>
        <v>0</v>
      </c>
      <c r="N210" s="371">
        <f>SUM(N209:N209)</f>
        <v>0</v>
      </c>
      <c r="O210" s="371">
        <f>SUM(O209:O209)</f>
        <v>0</v>
      </c>
      <c r="P210" s="371"/>
      <c r="Q210" s="371"/>
      <c r="R210" s="371"/>
      <c r="S210" s="377"/>
      <c r="T210" s="378"/>
      <c r="U210" s="496"/>
      <c r="V210" s="445">
        <f>$AB$11-((N210*24))</f>
        <v>744</v>
      </c>
      <c r="W210" s="379">
        <v>433</v>
      </c>
      <c r="X210" s="370">
        <v>279.245</v>
      </c>
      <c r="Y210" s="380">
        <f>W210*X210</f>
        <v>120913.08500000001</v>
      </c>
      <c r="Z210" s="445">
        <f>(Y210*(V210-L210*24))/V210</f>
        <v>120913.08500000001</v>
      </c>
      <c r="AA210" s="496"/>
      <c r="AB210" s="408"/>
      <c r="AC210" s="409">
        <v>2</v>
      </c>
    </row>
    <row r="211" spans="1:29" ht="40.5" customHeight="1">
      <c r="A211" s="516">
        <v>63</v>
      </c>
      <c r="B211" s="516" t="s">
        <v>162</v>
      </c>
      <c r="C211" s="379" t="s">
        <v>163</v>
      </c>
      <c r="D211" s="516">
        <v>224</v>
      </c>
      <c r="E211" s="516" t="s">
        <v>526</v>
      </c>
      <c r="F211" s="376" t="s">
        <v>47</v>
      </c>
      <c r="G211" s="354"/>
      <c r="H211" s="354"/>
      <c r="I211" s="379"/>
      <c r="J211" s="379"/>
      <c r="K211" s="379"/>
      <c r="L211" s="371">
        <f>IF(RIGHT(S211)="T",(+H211-G211),0)</f>
        <v>0</v>
      </c>
      <c r="M211" s="371">
        <f>IF(RIGHT(S211)="U",(+H211-G211),0)</f>
        <v>0</v>
      </c>
      <c r="N211" s="371">
        <f>IF(RIGHT(S211)="C",(+H211-G211),0)</f>
        <v>0</v>
      </c>
      <c r="O211" s="371">
        <f>IF(RIGHT(S211)="D",(+H211-G211),0)</f>
        <v>0</v>
      </c>
      <c r="P211" s="372"/>
      <c r="Q211" s="372"/>
      <c r="R211" s="372"/>
      <c r="S211" s="350"/>
      <c r="T211" s="414"/>
      <c r="U211" s="496" t="s">
        <v>1593</v>
      </c>
      <c r="V211" s="445"/>
      <c r="W211" s="351"/>
      <c r="X211" s="351"/>
      <c r="Y211" s="351"/>
      <c r="Z211" s="445"/>
      <c r="AA211" s="496">
        <f>(Z212/Y212)*100</f>
        <v>100</v>
      </c>
      <c r="AB211" s="418"/>
      <c r="AC211" s="250"/>
    </row>
    <row r="212" spans="1:29" s="410" customFormat="1" ht="30" customHeight="1" thickBot="1">
      <c r="A212" s="516"/>
      <c r="B212" s="516"/>
      <c r="C212" s="377" t="s">
        <v>51</v>
      </c>
      <c r="D212" s="516"/>
      <c r="E212" s="516"/>
      <c r="F212" s="376" t="s">
        <v>47</v>
      </c>
      <c r="G212" s="435"/>
      <c r="H212" s="435"/>
      <c r="I212" s="376" t="s">
        <v>47</v>
      </c>
      <c r="J212" s="376" t="s">
        <v>47</v>
      </c>
      <c r="K212" s="379"/>
      <c r="L212" s="371">
        <f>SUM(L211:L211)</f>
        <v>0</v>
      </c>
      <c r="M212" s="371">
        <f>SUM(M211:M211)</f>
        <v>0</v>
      </c>
      <c r="N212" s="371">
        <f>SUM(N211:N211)</f>
        <v>0</v>
      </c>
      <c r="O212" s="371">
        <f>SUM(O211:O211)</f>
        <v>0</v>
      </c>
      <c r="P212" s="376"/>
      <c r="Q212" s="376"/>
      <c r="R212" s="376"/>
      <c r="S212" s="435"/>
      <c r="T212" s="460"/>
      <c r="U212" s="496"/>
      <c r="V212" s="445">
        <f>$AB$11-((N212*24))</f>
        <v>744</v>
      </c>
      <c r="W212" s="379">
        <v>332</v>
      </c>
      <c r="X212" s="370">
        <v>224</v>
      </c>
      <c r="Y212" s="380">
        <f>W212*X212</f>
        <v>74368</v>
      </c>
      <c r="Z212" s="445">
        <f>(Y212*(V212-L212*24))/V212</f>
        <v>74368</v>
      </c>
      <c r="AA212" s="496"/>
      <c r="AB212" s="408"/>
      <c r="AC212" s="409">
        <v>2</v>
      </c>
    </row>
    <row r="213" spans="1:29" ht="30" customHeight="1" thickBot="1">
      <c r="A213" s="516">
        <v>64</v>
      </c>
      <c r="B213" s="516" t="s">
        <v>164</v>
      </c>
      <c r="C213" s="379" t="s">
        <v>165</v>
      </c>
      <c r="D213" s="516">
        <v>202</v>
      </c>
      <c r="E213" s="516" t="s">
        <v>526</v>
      </c>
      <c r="F213" s="376" t="s">
        <v>47</v>
      </c>
      <c r="G213" s="353"/>
      <c r="H213" s="353"/>
      <c r="I213" s="379"/>
      <c r="J213" s="379"/>
      <c r="K213" s="379"/>
      <c r="L213" s="371">
        <f>IF(RIGHT(S213)="T",(+H213-G213),0)</f>
        <v>0</v>
      </c>
      <c r="M213" s="371">
        <f>IF(RIGHT(S213)="U",(+H213-G213),0)</f>
        <v>0</v>
      </c>
      <c r="N213" s="371">
        <f>IF(RIGHT(S213)="C",(+H213-G213),0)</f>
        <v>0</v>
      </c>
      <c r="O213" s="371">
        <f>IF(RIGHT(S213)="D",(+H213-G213),0)</f>
        <v>0</v>
      </c>
      <c r="P213" s="372"/>
      <c r="Q213" s="372"/>
      <c r="R213" s="372"/>
      <c r="S213" s="349"/>
      <c r="T213" s="405"/>
      <c r="U213" s="496" t="s">
        <v>1593</v>
      </c>
      <c r="V213" s="445"/>
      <c r="W213" s="379"/>
      <c r="X213" s="370"/>
      <c r="Y213" s="380"/>
      <c r="Z213" s="445"/>
      <c r="AA213" s="496">
        <f>(Z214/Y214)*100</f>
        <v>100</v>
      </c>
      <c r="AB213" s="422"/>
      <c r="AC213" s="250"/>
    </row>
    <row r="214" spans="1:29" s="410" customFormat="1" ht="30" customHeight="1">
      <c r="A214" s="516"/>
      <c r="B214" s="516"/>
      <c r="C214" s="377" t="s">
        <v>51</v>
      </c>
      <c r="D214" s="516"/>
      <c r="E214" s="516"/>
      <c r="F214" s="376" t="s">
        <v>47</v>
      </c>
      <c r="G214" s="391"/>
      <c r="H214" s="391"/>
      <c r="I214" s="376" t="s">
        <v>47</v>
      </c>
      <c r="J214" s="376" t="s">
        <v>47</v>
      </c>
      <c r="K214" s="379"/>
      <c r="L214" s="371">
        <f>SUM(L213:L213)</f>
        <v>0</v>
      </c>
      <c r="M214" s="371">
        <f>SUM(M213:M213)</f>
        <v>0</v>
      </c>
      <c r="N214" s="371">
        <f>SUM(N213:N213)</f>
        <v>0</v>
      </c>
      <c r="O214" s="371">
        <f>SUM(O213:O213)</f>
        <v>0</v>
      </c>
      <c r="P214" s="376"/>
      <c r="Q214" s="376"/>
      <c r="R214" s="376"/>
      <c r="S214" s="377"/>
      <c r="T214" s="378"/>
      <c r="U214" s="496"/>
      <c r="V214" s="445">
        <f>$AB$11-((N214*24))</f>
        <v>744</v>
      </c>
      <c r="W214" s="379">
        <v>306</v>
      </c>
      <c r="X214" s="370">
        <v>202</v>
      </c>
      <c r="Y214" s="380">
        <f>W214*X214</f>
        <v>61812</v>
      </c>
      <c r="Z214" s="445">
        <f>(Y214*(V214-L214*24))/V214</f>
        <v>61812</v>
      </c>
      <c r="AA214" s="496"/>
      <c r="AB214" s="408"/>
      <c r="AC214" s="409">
        <v>2</v>
      </c>
    </row>
    <row r="215" spans="1:29" s="408" customFormat="1" ht="67.5" customHeight="1">
      <c r="A215" s="516">
        <v>65</v>
      </c>
      <c r="B215" s="516" t="s">
        <v>166</v>
      </c>
      <c r="C215" s="377" t="s">
        <v>167</v>
      </c>
      <c r="D215" s="516">
        <v>25.056999999999999</v>
      </c>
      <c r="E215" s="516" t="s">
        <v>526</v>
      </c>
      <c r="F215" s="376" t="s">
        <v>47</v>
      </c>
      <c r="G215" s="354"/>
      <c r="H215" s="350"/>
      <c r="I215" s="376" t="s">
        <v>47</v>
      </c>
      <c r="J215" s="376" t="s">
        <v>47</v>
      </c>
      <c r="K215" s="376" t="s">
        <v>47</v>
      </c>
      <c r="L215" s="371">
        <f>IF(RIGHT(S215)="T",(+H215-G215),0)</f>
        <v>0</v>
      </c>
      <c r="M215" s="371">
        <f>IF(RIGHT(S215)="U",(+H215-G215),0)</f>
        <v>0</v>
      </c>
      <c r="N215" s="371">
        <f>IF(RIGHT(S215)="C",(+H215-G215),0)</f>
        <v>0</v>
      </c>
      <c r="O215" s="371">
        <f>IF(RIGHT(S215)="D",(+H215-G215),0)</f>
        <v>0</v>
      </c>
      <c r="P215" s="376"/>
      <c r="Q215" s="376"/>
      <c r="R215" s="376"/>
      <c r="S215" s="350"/>
      <c r="T215" s="414"/>
      <c r="U215" s="496" t="s">
        <v>1593</v>
      </c>
      <c r="V215" s="377"/>
      <c r="W215" s="377"/>
      <c r="X215" s="377"/>
      <c r="Y215" s="377"/>
      <c r="Z215" s="445"/>
      <c r="AA215" s="496">
        <f>(Z216/Y216)*100</f>
        <v>100</v>
      </c>
      <c r="AC215" s="411"/>
    </row>
    <row r="216" spans="1:29" s="410" customFormat="1" ht="30" customHeight="1">
      <c r="A216" s="516"/>
      <c r="B216" s="516"/>
      <c r="C216" s="377" t="s">
        <v>51</v>
      </c>
      <c r="D216" s="516"/>
      <c r="E216" s="516"/>
      <c r="F216" s="376" t="s">
        <v>47</v>
      </c>
      <c r="G216" s="435"/>
      <c r="H216" s="435"/>
      <c r="I216" s="376" t="s">
        <v>47</v>
      </c>
      <c r="J216" s="376" t="s">
        <v>47</v>
      </c>
      <c r="K216" s="379"/>
      <c r="L216" s="371">
        <f>SUM(L215:L215)</f>
        <v>0</v>
      </c>
      <c r="M216" s="371">
        <f>SUM(M215:M215)</f>
        <v>0</v>
      </c>
      <c r="N216" s="371">
        <f>SUM(N215:N215)</f>
        <v>0</v>
      </c>
      <c r="O216" s="371">
        <f>SUM(O215:O215)</f>
        <v>0</v>
      </c>
      <c r="P216" s="376"/>
      <c r="Q216" s="376"/>
      <c r="R216" s="376"/>
      <c r="S216" s="377"/>
      <c r="T216" s="378"/>
      <c r="U216" s="496"/>
      <c r="V216" s="445">
        <f>$AB$11-((N216*24))</f>
        <v>744</v>
      </c>
      <c r="W216" s="379">
        <v>515</v>
      </c>
      <c r="X216" s="370">
        <v>25.056999999999999</v>
      </c>
      <c r="Y216" s="380">
        <f>W216*X216</f>
        <v>12904.355</v>
      </c>
      <c r="Z216" s="445">
        <f>(Y216*(V216-L216*24))/V216</f>
        <v>12904.355</v>
      </c>
      <c r="AA216" s="496"/>
      <c r="AB216" s="408"/>
      <c r="AC216" s="411">
        <v>2</v>
      </c>
    </row>
    <row r="217" spans="1:29" ht="30" customHeight="1">
      <c r="A217" s="516">
        <v>66</v>
      </c>
      <c r="B217" s="516" t="s">
        <v>168</v>
      </c>
      <c r="C217" s="379" t="s">
        <v>169</v>
      </c>
      <c r="D217" s="516">
        <v>330.95299999999997</v>
      </c>
      <c r="E217" s="516" t="s">
        <v>526</v>
      </c>
      <c r="F217" s="376" t="s">
        <v>47</v>
      </c>
      <c r="G217" s="354"/>
      <c r="H217" s="354"/>
      <c r="I217" s="379"/>
      <c r="J217" s="379"/>
      <c r="K217" s="379"/>
      <c r="L217" s="371">
        <f>IF(RIGHT(S217)="T",(+H217-G217),0)</f>
        <v>0</v>
      </c>
      <c r="M217" s="371">
        <f>IF(RIGHT(S217)="U",(+H217-G217),0)</f>
        <v>0</v>
      </c>
      <c r="N217" s="371">
        <f>IF(RIGHT(S217)="C",(+H217-G217),0)</f>
        <v>0</v>
      </c>
      <c r="O217" s="371">
        <f>IF(RIGHT(S217)="D",(+H217-G217),0)</f>
        <v>0</v>
      </c>
      <c r="P217" s="372"/>
      <c r="Q217" s="372"/>
      <c r="R217" s="372"/>
      <c r="S217" s="350"/>
      <c r="T217" s="414"/>
      <c r="U217" s="496" t="s">
        <v>1593</v>
      </c>
      <c r="V217" s="445"/>
      <c r="W217" s="445"/>
      <c r="X217" s="445"/>
      <c r="Y217" s="445"/>
      <c r="Z217" s="445"/>
      <c r="AA217" s="496">
        <f>(Z218/Y218)*100</f>
        <v>100</v>
      </c>
      <c r="AB217" s="418"/>
      <c r="AC217" s="250"/>
    </row>
    <row r="218" spans="1:29" s="410" customFormat="1" ht="30" customHeight="1">
      <c r="A218" s="516"/>
      <c r="B218" s="516"/>
      <c r="C218" s="377" t="s">
        <v>51</v>
      </c>
      <c r="D218" s="516"/>
      <c r="E218" s="516"/>
      <c r="F218" s="376" t="s">
        <v>47</v>
      </c>
      <c r="G218" s="377"/>
      <c r="H218" s="377"/>
      <c r="I218" s="376" t="s">
        <v>47</v>
      </c>
      <c r="J218" s="376" t="s">
        <v>47</v>
      </c>
      <c r="K218" s="379"/>
      <c r="L218" s="371">
        <f>SUM(L217:L217)</f>
        <v>0</v>
      </c>
      <c r="M218" s="371">
        <f>SUM(M217:M217)</f>
        <v>0</v>
      </c>
      <c r="N218" s="371">
        <f>SUM(N217:N217)</f>
        <v>0</v>
      </c>
      <c r="O218" s="371">
        <f>SUM(O217:O217)</f>
        <v>0</v>
      </c>
      <c r="P218" s="376"/>
      <c r="Q218" s="376"/>
      <c r="R218" s="376"/>
      <c r="S218" s="377"/>
      <c r="T218" s="378"/>
      <c r="U218" s="496"/>
      <c r="V218" s="445">
        <f>$AB$11-((N218*24))</f>
        <v>744</v>
      </c>
      <c r="W218" s="379">
        <v>236</v>
      </c>
      <c r="X218" s="370">
        <v>330.95299999999997</v>
      </c>
      <c r="Y218" s="380">
        <f>W218*X218</f>
        <v>78104.907999999996</v>
      </c>
      <c r="Z218" s="445">
        <f>(Y218*(V218-L218*24))/V218</f>
        <v>78104.907999999996</v>
      </c>
      <c r="AA218" s="496"/>
      <c r="AB218" s="408"/>
      <c r="AC218" s="409">
        <v>2</v>
      </c>
    </row>
    <row r="219" spans="1:29" s="408" customFormat="1" ht="63.75" customHeight="1">
      <c r="A219" s="516">
        <v>67</v>
      </c>
      <c r="B219" s="516" t="s">
        <v>170</v>
      </c>
      <c r="C219" s="377" t="s">
        <v>171</v>
      </c>
      <c r="D219" s="516">
        <v>408.6</v>
      </c>
      <c r="E219" s="516" t="s">
        <v>526</v>
      </c>
      <c r="F219" s="376" t="s">
        <v>47</v>
      </c>
      <c r="G219" s="366"/>
      <c r="H219" s="366"/>
      <c r="I219" s="376" t="s">
        <v>47</v>
      </c>
      <c r="J219" s="376" t="s">
        <v>47</v>
      </c>
      <c r="K219" s="379"/>
      <c r="L219" s="371">
        <f t="shared" ref="L219" si="83">IF(RIGHT(S219)="T",(+H219-G219),0)</f>
        <v>0</v>
      </c>
      <c r="M219" s="371">
        <f t="shared" ref="M219" si="84">IF(RIGHT(S219)="U",(+H219-G219),0)</f>
        <v>0</v>
      </c>
      <c r="N219" s="371">
        <f t="shared" ref="N219" si="85">IF(RIGHT(S219)="C",(+H219-G219),0)</f>
        <v>0</v>
      </c>
      <c r="O219" s="371">
        <f t="shared" ref="O219" si="86">IF(RIGHT(S219)="D",(+H219-G219),0)</f>
        <v>0</v>
      </c>
      <c r="P219" s="376"/>
      <c r="Q219" s="376"/>
      <c r="R219" s="376"/>
      <c r="S219" s="367"/>
      <c r="T219" s="413"/>
      <c r="U219" s="496" t="s">
        <v>1593</v>
      </c>
      <c r="V219" s="377"/>
      <c r="W219" s="377"/>
      <c r="X219" s="377"/>
      <c r="Y219" s="377"/>
      <c r="Z219" s="445"/>
      <c r="AA219" s="496">
        <f>(Z220/Y220)*100</f>
        <v>100</v>
      </c>
      <c r="AC219" s="411"/>
    </row>
    <row r="220" spans="1:29" s="410" customFormat="1" ht="30" customHeight="1">
      <c r="A220" s="516"/>
      <c r="B220" s="516"/>
      <c r="C220" s="377" t="s">
        <v>51</v>
      </c>
      <c r="D220" s="516"/>
      <c r="E220" s="516"/>
      <c r="F220" s="376" t="s">
        <v>47</v>
      </c>
      <c r="G220" s="435"/>
      <c r="H220" s="435"/>
      <c r="I220" s="376" t="s">
        <v>47</v>
      </c>
      <c r="J220" s="376" t="s">
        <v>47</v>
      </c>
      <c r="K220" s="379"/>
      <c r="L220" s="371">
        <f>SUM(L219:L219)</f>
        <v>0</v>
      </c>
      <c r="M220" s="371">
        <f>SUM(M219:M219)</f>
        <v>0</v>
      </c>
      <c r="N220" s="371">
        <f>SUM(N219:N219)</f>
        <v>0</v>
      </c>
      <c r="O220" s="371">
        <f>SUM(O219:O219)</f>
        <v>0</v>
      </c>
      <c r="P220" s="376"/>
      <c r="Q220" s="376"/>
      <c r="R220" s="376"/>
      <c r="S220" s="377"/>
      <c r="T220" s="378"/>
      <c r="U220" s="496"/>
      <c r="V220" s="445">
        <f>$AB$11-((N220*24))</f>
        <v>744</v>
      </c>
      <c r="W220" s="379">
        <v>337</v>
      </c>
      <c r="X220" s="370">
        <v>408.6</v>
      </c>
      <c r="Y220" s="380">
        <f>W220*X220</f>
        <v>137698.20000000001</v>
      </c>
      <c r="Z220" s="445">
        <f>(Y220*(V220-L220*24))/V220</f>
        <v>137698.20000000001</v>
      </c>
      <c r="AA220" s="496"/>
      <c r="AB220" s="408"/>
      <c r="AC220" s="409">
        <v>2</v>
      </c>
    </row>
    <row r="221" spans="1:29" ht="50.25" customHeight="1">
      <c r="A221" s="516">
        <v>68</v>
      </c>
      <c r="B221" s="516" t="s">
        <v>172</v>
      </c>
      <c r="C221" s="379" t="s">
        <v>173</v>
      </c>
      <c r="D221" s="516">
        <v>42.026000000000003</v>
      </c>
      <c r="E221" s="516" t="s">
        <v>526</v>
      </c>
      <c r="F221" s="376" t="s">
        <v>47</v>
      </c>
      <c r="G221" s="353"/>
      <c r="H221" s="354"/>
      <c r="I221" s="376" t="s">
        <v>47</v>
      </c>
      <c r="J221" s="376" t="s">
        <v>47</v>
      </c>
      <c r="K221" s="379"/>
      <c r="L221" s="371">
        <f>IF(RIGHT(S221)="T",(+H221-G221),0)</f>
        <v>0</v>
      </c>
      <c r="M221" s="371">
        <f>IF(RIGHT(S221)="U",(+H221-G221),0)</f>
        <v>0</v>
      </c>
      <c r="N221" s="371">
        <f>IF(RIGHT(S221)="C",(+H221-G221),0)</f>
        <v>0</v>
      </c>
      <c r="O221" s="371">
        <f>IF(RIGHT(S221)="D",(+H221-G221),0)</f>
        <v>0</v>
      </c>
      <c r="P221" s="376"/>
      <c r="Q221" s="376"/>
      <c r="R221" s="376"/>
      <c r="S221" s="349"/>
      <c r="T221" s="405"/>
      <c r="U221" s="496" t="s">
        <v>1593</v>
      </c>
      <c r="V221" s="377"/>
      <c r="W221" s="377"/>
      <c r="X221" s="377"/>
      <c r="Y221" s="377"/>
      <c r="Z221" s="445"/>
      <c r="AA221" s="496">
        <f>(Z222/Y222)*100</f>
        <v>100</v>
      </c>
      <c r="AB221" s="418"/>
      <c r="AC221" s="250"/>
    </row>
    <row r="222" spans="1:29" ht="30" customHeight="1">
      <c r="A222" s="516"/>
      <c r="B222" s="516"/>
      <c r="C222" s="377" t="s">
        <v>51</v>
      </c>
      <c r="D222" s="516"/>
      <c r="E222" s="516"/>
      <c r="F222" s="376" t="s">
        <v>47</v>
      </c>
      <c r="G222" s="391"/>
      <c r="H222" s="391"/>
      <c r="I222" s="376" t="s">
        <v>47</v>
      </c>
      <c r="J222" s="376" t="s">
        <v>47</v>
      </c>
      <c r="K222" s="379"/>
      <c r="L222" s="371">
        <f>SUM(L221:L221)</f>
        <v>0</v>
      </c>
      <c r="M222" s="371">
        <f>SUM(M221:M221)</f>
        <v>0</v>
      </c>
      <c r="N222" s="371">
        <f>SUM(N221:N221)</f>
        <v>0</v>
      </c>
      <c r="O222" s="371">
        <f>SUM(O221:O221)</f>
        <v>0</v>
      </c>
      <c r="P222" s="376"/>
      <c r="Q222" s="376"/>
      <c r="R222" s="376"/>
      <c r="S222" s="377"/>
      <c r="T222" s="378"/>
      <c r="U222" s="496"/>
      <c r="V222" s="445">
        <f>$AB$11-((N222*24))</f>
        <v>744</v>
      </c>
      <c r="W222" s="379">
        <v>515</v>
      </c>
      <c r="X222" s="370">
        <v>42.026000000000003</v>
      </c>
      <c r="Y222" s="380">
        <f>W222*X222</f>
        <v>21643.390000000003</v>
      </c>
      <c r="Z222" s="445">
        <f>(Y222*(V222-L222*24))/V222</f>
        <v>21643.390000000003</v>
      </c>
      <c r="AA222" s="496"/>
      <c r="AB222" s="418"/>
      <c r="AC222" s="250">
        <v>2</v>
      </c>
    </row>
    <row r="223" spans="1:29" ht="15">
      <c r="A223" s="516">
        <v>69</v>
      </c>
      <c r="B223" s="516" t="s">
        <v>174</v>
      </c>
      <c r="C223" s="379" t="s">
        <v>175</v>
      </c>
      <c r="D223" s="516">
        <v>43.951999999999998</v>
      </c>
      <c r="E223" s="516" t="s">
        <v>526</v>
      </c>
      <c r="F223" s="376" t="s">
        <v>47</v>
      </c>
      <c r="G223" s="354"/>
      <c r="H223" s="354"/>
      <c r="I223" s="376" t="s">
        <v>47</v>
      </c>
      <c r="J223" s="376" t="s">
        <v>47</v>
      </c>
      <c r="K223" s="379"/>
      <c r="L223" s="371">
        <f>IF(RIGHT(S223)="T",(+H223-G223),0)</f>
        <v>0</v>
      </c>
      <c r="M223" s="371">
        <f>IF(RIGHT(S223)="U",(+H223-G223),0)</f>
        <v>0</v>
      </c>
      <c r="N223" s="371">
        <f>IF(RIGHT(S223)="C",(+H223-G223),0)</f>
        <v>0</v>
      </c>
      <c r="O223" s="371">
        <f>IF(RIGHT(S223)="D",(+H223-G223),0)</f>
        <v>0</v>
      </c>
      <c r="P223" s="376"/>
      <c r="Q223" s="376"/>
      <c r="R223" s="376"/>
      <c r="S223" s="355"/>
      <c r="T223" s="355"/>
      <c r="U223" s="496" t="s">
        <v>1593</v>
      </c>
      <c r="V223" s="377"/>
      <c r="W223" s="377"/>
      <c r="X223" s="377"/>
      <c r="Y223" s="377"/>
      <c r="Z223" s="445"/>
      <c r="AA223" s="496">
        <f>(Z224/Y224)*100</f>
        <v>100</v>
      </c>
      <c r="AB223" s="418"/>
      <c r="AC223" s="250"/>
    </row>
    <row r="224" spans="1:29" ht="30" customHeight="1">
      <c r="A224" s="516"/>
      <c r="B224" s="516"/>
      <c r="C224" s="377" t="s">
        <v>51</v>
      </c>
      <c r="D224" s="516"/>
      <c r="E224" s="516"/>
      <c r="F224" s="376" t="s">
        <v>47</v>
      </c>
      <c r="G224" s="391"/>
      <c r="H224" s="391"/>
      <c r="I224" s="376" t="s">
        <v>47</v>
      </c>
      <c r="J224" s="376" t="s">
        <v>47</v>
      </c>
      <c r="K224" s="379"/>
      <c r="L224" s="371">
        <f>SUM(L223:L223)</f>
        <v>0</v>
      </c>
      <c r="M224" s="371">
        <f>SUM(M223:M223)</f>
        <v>0</v>
      </c>
      <c r="N224" s="371">
        <f>SUM(N223:N223)</f>
        <v>0</v>
      </c>
      <c r="O224" s="371">
        <f>SUM(O223:O223)</f>
        <v>0</v>
      </c>
      <c r="P224" s="376"/>
      <c r="Q224" s="376"/>
      <c r="R224" s="376"/>
      <c r="S224" s="377"/>
      <c r="T224" s="378"/>
      <c r="U224" s="496"/>
      <c r="V224" s="445">
        <f>$AB$11-((N224*24))</f>
        <v>744</v>
      </c>
      <c r="W224" s="379">
        <v>515</v>
      </c>
      <c r="X224" s="370">
        <v>43.951999999999998</v>
      </c>
      <c r="Y224" s="380">
        <f>W224*X224</f>
        <v>22635.279999999999</v>
      </c>
      <c r="Z224" s="445">
        <f>(Y224*(V224-L224*24))/V224</f>
        <v>22635.279999999999</v>
      </c>
      <c r="AA224" s="496"/>
      <c r="AB224" s="418"/>
      <c r="AC224" s="250">
        <v>2</v>
      </c>
    </row>
    <row r="225" spans="1:29" ht="30" customHeight="1">
      <c r="A225" s="516">
        <v>70</v>
      </c>
      <c r="B225" s="516" t="s">
        <v>176</v>
      </c>
      <c r="C225" s="379" t="s">
        <v>177</v>
      </c>
      <c r="D225" s="516">
        <v>3.3410000000000002</v>
      </c>
      <c r="E225" s="516" t="s">
        <v>526</v>
      </c>
      <c r="F225" s="379" t="s">
        <v>47</v>
      </c>
      <c r="G225" s="358"/>
      <c r="H225" s="358"/>
      <c r="I225" s="379"/>
      <c r="J225" s="370"/>
      <c r="K225" s="389"/>
      <c r="L225" s="371">
        <f>IF(RIGHT(S225)="T",(+H225-G225),0)</f>
        <v>0</v>
      </c>
      <c r="M225" s="371">
        <f>IF(RIGHT(S225)="U",(+H225-G225),0)</f>
        <v>0</v>
      </c>
      <c r="N225" s="371">
        <f>IF(RIGHT(S225)="C",(+H225-G225),0)</f>
        <v>0</v>
      </c>
      <c r="O225" s="371">
        <f>IF(RIGHT(S225)="D",(+H225-G225),0)</f>
        <v>0</v>
      </c>
      <c r="P225" s="372"/>
      <c r="Q225" s="372"/>
      <c r="R225" s="372"/>
      <c r="S225" s="362"/>
      <c r="T225" s="413"/>
      <c r="U225" s="496" t="s">
        <v>1593</v>
      </c>
      <c r="V225" s="445"/>
      <c r="W225" s="379"/>
      <c r="X225" s="370"/>
      <c r="Y225" s="380"/>
      <c r="Z225" s="445"/>
      <c r="AA225" s="496">
        <f>(Z226/Y226)*100</f>
        <v>100</v>
      </c>
      <c r="AB225" s="418"/>
      <c r="AC225" s="250"/>
    </row>
    <row r="226" spans="1:29" s="410" customFormat="1" ht="30" customHeight="1">
      <c r="A226" s="516"/>
      <c r="B226" s="516"/>
      <c r="C226" s="377" t="s">
        <v>51</v>
      </c>
      <c r="D226" s="516"/>
      <c r="E226" s="516"/>
      <c r="F226" s="376" t="s">
        <v>47</v>
      </c>
      <c r="G226" s="435"/>
      <c r="H226" s="435"/>
      <c r="I226" s="376" t="s">
        <v>47</v>
      </c>
      <c r="J226" s="376" t="s">
        <v>47</v>
      </c>
      <c r="K226" s="379"/>
      <c r="L226" s="371">
        <f>SUM(L225:L225)</f>
        <v>0</v>
      </c>
      <c r="M226" s="371">
        <f>SUM(M225:M225)</f>
        <v>0</v>
      </c>
      <c r="N226" s="371">
        <f>SUM(N225:N225)</f>
        <v>0</v>
      </c>
      <c r="O226" s="371">
        <f>SUM(O225:O225)</f>
        <v>0</v>
      </c>
      <c r="P226" s="376"/>
      <c r="Q226" s="376"/>
      <c r="R226" s="376"/>
      <c r="S226" s="377"/>
      <c r="T226" s="378"/>
      <c r="U226" s="496"/>
      <c r="V226" s="445">
        <f>$AB$11-((N226*24))</f>
        <v>744</v>
      </c>
      <c r="W226" s="379">
        <v>515</v>
      </c>
      <c r="X226" s="370">
        <v>3.3410000000000002</v>
      </c>
      <c r="Y226" s="380">
        <f>W226*X226</f>
        <v>1720.615</v>
      </c>
      <c r="Z226" s="445">
        <f>(Y226*(V226-L226*24))/V226</f>
        <v>1720.615</v>
      </c>
      <c r="AA226" s="496"/>
      <c r="AB226" s="408"/>
      <c r="AC226" s="409">
        <v>2</v>
      </c>
    </row>
    <row r="227" spans="1:29" ht="30" customHeight="1">
      <c r="A227" s="516">
        <v>71</v>
      </c>
      <c r="B227" s="516" t="s">
        <v>178</v>
      </c>
      <c r="C227" s="379" t="s">
        <v>179</v>
      </c>
      <c r="D227" s="516">
        <v>3.3170000000000002</v>
      </c>
      <c r="E227" s="516" t="s">
        <v>526</v>
      </c>
      <c r="F227" s="379" t="s">
        <v>47</v>
      </c>
      <c r="G227" s="354"/>
      <c r="H227" s="354"/>
      <c r="I227" s="379"/>
      <c r="J227" s="370"/>
      <c r="K227" s="389"/>
      <c r="L227" s="371">
        <f>IF(RIGHT(S227)="T",(+#REF!-#REF!),0)</f>
        <v>0</v>
      </c>
      <c r="M227" s="371">
        <f>IF(RIGHT(S227)="U",(+#REF!-#REF!),0)</f>
        <v>0</v>
      </c>
      <c r="N227" s="371">
        <f>IF(RIGHT(S227)="C",(+#REF!-#REF!),0)</f>
        <v>0</v>
      </c>
      <c r="O227" s="371">
        <f>IF(RIGHT(S227)="D",(+#REF!-#REF!),0)</f>
        <v>0</v>
      </c>
      <c r="P227" s="372"/>
      <c r="Q227" s="372"/>
      <c r="R227" s="372"/>
      <c r="S227" s="355"/>
      <c r="T227" s="355"/>
      <c r="U227" s="496" t="s">
        <v>1593</v>
      </c>
      <c r="V227" s="445"/>
      <c r="W227" s="379"/>
      <c r="X227" s="370"/>
      <c r="Y227" s="380"/>
      <c r="Z227" s="445"/>
      <c r="AA227" s="496">
        <f>(Z228/Y228)*100</f>
        <v>99.999999999999986</v>
      </c>
      <c r="AB227" s="418"/>
      <c r="AC227" s="250"/>
    </row>
    <row r="228" spans="1:29" s="410" customFormat="1" ht="30" customHeight="1">
      <c r="A228" s="516"/>
      <c r="B228" s="516"/>
      <c r="C228" s="377" t="s">
        <v>51</v>
      </c>
      <c r="D228" s="516"/>
      <c r="E228" s="516"/>
      <c r="F228" s="376" t="s">
        <v>47</v>
      </c>
      <c r="G228" s="391"/>
      <c r="H228" s="391"/>
      <c r="I228" s="376" t="s">
        <v>47</v>
      </c>
      <c r="J228" s="376" t="s">
        <v>47</v>
      </c>
      <c r="K228" s="379"/>
      <c r="L228" s="371">
        <f>SUM(L227:L227)</f>
        <v>0</v>
      </c>
      <c r="M228" s="371">
        <f>SUM(M227:M227)</f>
        <v>0</v>
      </c>
      <c r="N228" s="371">
        <f>SUM(N227:N227)</f>
        <v>0</v>
      </c>
      <c r="O228" s="371">
        <f>SUM(O227:O227)</f>
        <v>0</v>
      </c>
      <c r="P228" s="376"/>
      <c r="Q228" s="376"/>
      <c r="R228" s="376"/>
      <c r="S228" s="377"/>
      <c r="T228" s="378"/>
      <c r="U228" s="496"/>
      <c r="V228" s="445">
        <f>$AB$11-((N228*24))</f>
        <v>744</v>
      </c>
      <c r="W228" s="379">
        <v>515</v>
      </c>
      <c r="X228" s="370">
        <v>3.3170000000000002</v>
      </c>
      <c r="Y228" s="380">
        <f>W228*X228</f>
        <v>1708.2550000000001</v>
      </c>
      <c r="Z228" s="445">
        <f>(Y228*(V228-L228*24))/V228</f>
        <v>1708.2549999999999</v>
      </c>
      <c r="AA228" s="496"/>
      <c r="AB228" s="408"/>
      <c r="AC228" s="409">
        <v>2</v>
      </c>
    </row>
    <row r="229" spans="1:29" s="410" customFormat="1" ht="30" customHeight="1">
      <c r="A229" s="516">
        <v>72</v>
      </c>
      <c r="B229" s="516" t="s">
        <v>1043</v>
      </c>
      <c r="C229" s="379" t="s">
        <v>501</v>
      </c>
      <c r="D229" s="516">
        <v>69.677000000000007</v>
      </c>
      <c r="E229" s="516" t="s">
        <v>526</v>
      </c>
      <c r="F229" s="379" t="s">
        <v>47</v>
      </c>
      <c r="G229" s="354"/>
      <c r="H229" s="354"/>
      <c r="I229" s="379"/>
      <c r="J229" s="370"/>
      <c r="K229" s="389"/>
      <c r="L229" s="371">
        <f>IF(RIGHT(S229)="T",(+H229-G229),0)</f>
        <v>0</v>
      </c>
      <c r="M229" s="371">
        <f>IF(RIGHT(S229)="U",(+H229-G229),0)</f>
        <v>0</v>
      </c>
      <c r="N229" s="371">
        <f>IF(RIGHT(S229)="C",(+H229-G229),0)</f>
        <v>0</v>
      </c>
      <c r="O229" s="371">
        <f>IF(RIGHT(S229)="D",(+H229-G229),0)</f>
        <v>0</v>
      </c>
      <c r="P229" s="372"/>
      <c r="Q229" s="372"/>
      <c r="R229" s="372"/>
      <c r="S229" s="350"/>
      <c r="T229" s="414"/>
      <c r="U229" s="496" t="s">
        <v>1593</v>
      </c>
      <c r="V229" s="445"/>
      <c r="W229" s="379"/>
      <c r="X229" s="370"/>
      <c r="Y229" s="380"/>
      <c r="Z229" s="445"/>
      <c r="AA229" s="496">
        <f>(Z230/Y230)*100</f>
        <v>100</v>
      </c>
      <c r="AB229" s="408"/>
      <c r="AC229" s="409"/>
    </row>
    <row r="230" spans="1:29" s="410" customFormat="1" ht="30" customHeight="1">
      <c r="A230" s="516"/>
      <c r="B230" s="516"/>
      <c r="C230" s="377" t="s">
        <v>51</v>
      </c>
      <c r="D230" s="516"/>
      <c r="E230" s="516"/>
      <c r="F230" s="376" t="s">
        <v>47</v>
      </c>
      <c r="G230" s="391"/>
      <c r="H230" s="391"/>
      <c r="I230" s="376" t="s">
        <v>47</v>
      </c>
      <c r="J230" s="376" t="s">
        <v>47</v>
      </c>
      <c r="K230" s="379"/>
      <c r="L230" s="371">
        <f>SUM(L229:L229)</f>
        <v>0</v>
      </c>
      <c r="M230" s="371">
        <f>SUM(M229:M229)</f>
        <v>0</v>
      </c>
      <c r="N230" s="371">
        <f>SUM(N229:N229)</f>
        <v>0</v>
      </c>
      <c r="O230" s="371">
        <f>SUM(O229:O229)</f>
        <v>0</v>
      </c>
      <c r="P230" s="376"/>
      <c r="Q230" s="376"/>
      <c r="R230" s="376"/>
      <c r="S230" s="377"/>
      <c r="T230" s="378"/>
      <c r="U230" s="496"/>
      <c r="V230" s="445">
        <f>$AB$11-((N230*24))</f>
        <v>744</v>
      </c>
      <c r="W230" s="379">
        <v>515</v>
      </c>
      <c r="X230" s="370">
        <v>69.677000000000007</v>
      </c>
      <c r="Y230" s="380">
        <f>W230*X230</f>
        <v>35883.655000000006</v>
      </c>
      <c r="Z230" s="445">
        <f>(Y230*(V230-L230*24))/V230</f>
        <v>35883.655000000006</v>
      </c>
      <c r="AA230" s="496"/>
      <c r="AB230" s="408"/>
      <c r="AC230" s="409">
        <v>4</v>
      </c>
    </row>
    <row r="231" spans="1:29" s="410" customFormat="1" ht="41.25" customHeight="1">
      <c r="A231" s="516">
        <v>73</v>
      </c>
      <c r="B231" s="516" t="s">
        <v>582</v>
      </c>
      <c r="C231" s="379" t="s">
        <v>518</v>
      </c>
      <c r="D231" s="516">
        <v>69.677000000000007</v>
      </c>
      <c r="E231" s="516" t="s">
        <v>526</v>
      </c>
      <c r="F231" s="379" t="s">
        <v>47</v>
      </c>
      <c r="G231" s="369"/>
      <c r="H231" s="369"/>
      <c r="I231" s="379"/>
      <c r="J231" s="370"/>
      <c r="K231" s="389"/>
      <c r="L231" s="371">
        <f>IF(RIGHT(S231)="T",(+H231-G231),0)</f>
        <v>0</v>
      </c>
      <c r="M231" s="371">
        <f>IF(RIGHT(S231)="U",(+H231-G231),0)</f>
        <v>0</v>
      </c>
      <c r="N231" s="371">
        <f>IF(RIGHT(S231)="C",(+H231-G231),0)</f>
        <v>0</v>
      </c>
      <c r="O231" s="371">
        <f>IF(RIGHT(S231)="D",(+H231-G231),0)</f>
        <v>0</v>
      </c>
      <c r="P231" s="372"/>
      <c r="Q231" s="372"/>
      <c r="R231" s="372"/>
      <c r="S231" s="369"/>
      <c r="T231" s="421"/>
      <c r="U231" s="496" t="s">
        <v>1593</v>
      </c>
      <c r="V231" s="445"/>
      <c r="W231" s="379"/>
      <c r="X231" s="370"/>
      <c r="Y231" s="380"/>
      <c r="Z231" s="445"/>
      <c r="AA231" s="496">
        <f>(Z232/Y232)*100</f>
        <v>100</v>
      </c>
      <c r="AB231" s="408"/>
      <c r="AC231" s="409"/>
    </row>
    <row r="232" spans="1:29" s="410" customFormat="1" ht="30" customHeight="1">
      <c r="A232" s="516"/>
      <c r="B232" s="516"/>
      <c r="C232" s="377" t="s">
        <v>51</v>
      </c>
      <c r="D232" s="516"/>
      <c r="E232" s="516"/>
      <c r="F232" s="376" t="s">
        <v>47</v>
      </c>
      <c r="G232" s="435"/>
      <c r="H232" s="435"/>
      <c r="I232" s="376" t="s">
        <v>47</v>
      </c>
      <c r="J232" s="376" t="s">
        <v>47</v>
      </c>
      <c r="K232" s="379"/>
      <c r="L232" s="371">
        <f>SUM(L231:L231)</f>
        <v>0</v>
      </c>
      <c r="M232" s="371">
        <f>SUM(M231:M231)</f>
        <v>0</v>
      </c>
      <c r="N232" s="371">
        <f>SUM(N231:N231)</f>
        <v>0</v>
      </c>
      <c r="O232" s="371">
        <f>SUM(O231:O231)</f>
        <v>0</v>
      </c>
      <c r="P232" s="376"/>
      <c r="Q232" s="376"/>
      <c r="R232" s="376"/>
      <c r="S232" s="377"/>
      <c r="T232" s="378"/>
      <c r="U232" s="496"/>
      <c r="V232" s="445">
        <f>$AB$11-((N232*24))</f>
        <v>744</v>
      </c>
      <c r="W232" s="379">
        <v>515</v>
      </c>
      <c r="X232" s="370">
        <v>69.677000000000007</v>
      </c>
      <c r="Y232" s="380">
        <f>W232*X232</f>
        <v>35883.655000000006</v>
      </c>
      <c r="Z232" s="445">
        <f>(Y232*(V232-L232*24))/V232</f>
        <v>35883.655000000006</v>
      </c>
      <c r="AA232" s="496"/>
      <c r="AB232" s="408"/>
      <c r="AC232" s="409">
        <v>4</v>
      </c>
    </row>
    <row r="233" spans="1:29" ht="30" customHeight="1">
      <c r="A233" s="517">
        <v>74</v>
      </c>
      <c r="B233" s="517" t="s">
        <v>574</v>
      </c>
      <c r="C233" s="379" t="s">
        <v>488</v>
      </c>
      <c r="D233" s="517">
        <v>21.233000000000001</v>
      </c>
      <c r="E233" s="517" t="s">
        <v>526</v>
      </c>
      <c r="F233" s="379" t="s">
        <v>47</v>
      </c>
      <c r="G233" s="349"/>
      <c r="H233" s="349"/>
      <c r="I233" s="379"/>
      <c r="J233" s="370"/>
      <c r="K233" s="389"/>
      <c r="L233" s="371">
        <f>IF(RIGHT(S233)="T",(+H233-G233),0)</f>
        <v>0</v>
      </c>
      <c r="M233" s="371">
        <f>IF(RIGHT(S233)="U",(+H233-G233),0)</f>
        <v>0</v>
      </c>
      <c r="N233" s="371">
        <f>IF(RIGHT(S233)="C",(+H233-G233),0)</f>
        <v>0</v>
      </c>
      <c r="O233" s="371">
        <f>IF(RIGHT(S233)="D",(+H233-G233),0)</f>
        <v>0</v>
      </c>
      <c r="P233" s="372"/>
      <c r="Q233" s="372"/>
      <c r="R233" s="372"/>
      <c r="S233" s="351"/>
      <c r="T233" s="405"/>
      <c r="U233" s="497" t="s">
        <v>1593</v>
      </c>
      <c r="V233" s="445"/>
      <c r="W233" s="351"/>
      <c r="X233" s="351"/>
      <c r="Y233" s="351"/>
      <c r="Z233" s="445"/>
      <c r="AA233" s="497">
        <f>(Z234/Y234)*100</f>
        <v>99.999999999999986</v>
      </c>
      <c r="AB233" s="418"/>
      <c r="AC233" s="250"/>
    </row>
    <row r="234" spans="1:29" s="410" customFormat="1" ht="30" customHeight="1">
      <c r="A234" s="517"/>
      <c r="B234" s="517"/>
      <c r="C234" s="377" t="s">
        <v>51</v>
      </c>
      <c r="D234" s="517"/>
      <c r="E234" s="517"/>
      <c r="F234" s="376" t="s">
        <v>47</v>
      </c>
      <c r="G234" s="391"/>
      <c r="H234" s="391"/>
      <c r="I234" s="376" t="s">
        <v>47</v>
      </c>
      <c r="J234" s="376" t="s">
        <v>47</v>
      </c>
      <c r="K234" s="379"/>
      <c r="L234" s="371">
        <f>SUM(L233:L233)</f>
        <v>0</v>
      </c>
      <c r="M234" s="371">
        <f>SUM(M233:M233)</f>
        <v>0</v>
      </c>
      <c r="N234" s="371">
        <f>SUM(N233:N233)</f>
        <v>0</v>
      </c>
      <c r="O234" s="371">
        <f>SUM(O233:O233)</f>
        <v>0</v>
      </c>
      <c r="P234" s="376"/>
      <c r="Q234" s="376"/>
      <c r="R234" s="376"/>
      <c r="S234" s="377"/>
      <c r="T234" s="378"/>
      <c r="U234" s="497"/>
      <c r="V234" s="445">
        <f>$AB$11-((N234*24))</f>
        <v>744</v>
      </c>
      <c r="W234" s="352">
        <v>687</v>
      </c>
      <c r="X234" s="451">
        <v>21.233000000000001</v>
      </c>
      <c r="Y234" s="455">
        <f>W234*X234</f>
        <v>14587.071</v>
      </c>
      <c r="Z234" s="445">
        <f>(Y234*(V234-L234*24))/V234</f>
        <v>14587.070999999998</v>
      </c>
      <c r="AA234" s="497"/>
      <c r="AB234" s="408"/>
      <c r="AC234" s="409">
        <v>4</v>
      </c>
    </row>
    <row r="235" spans="1:29" ht="30" customHeight="1">
      <c r="A235" s="517">
        <v>75</v>
      </c>
      <c r="B235" s="517" t="s">
        <v>575</v>
      </c>
      <c r="C235" s="379" t="s">
        <v>490</v>
      </c>
      <c r="D235" s="517">
        <v>21.233000000000001</v>
      </c>
      <c r="E235" s="517" t="s">
        <v>526</v>
      </c>
      <c r="F235" s="379" t="s">
        <v>47</v>
      </c>
      <c r="G235" s="349"/>
      <c r="H235" s="349"/>
      <c r="I235" s="379"/>
      <c r="J235" s="370"/>
      <c r="K235" s="389"/>
      <c r="L235" s="371">
        <f>IF(RIGHT(S235)="T",(+H235-G235),0)</f>
        <v>0</v>
      </c>
      <c r="M235" s="371">
        <f>IF(RIGHT(S235)="U",(+H235-G235),0)</f>
        <v>0</v>
      </c>
      <c r="N235" s="371">
        <f>IF(RIGHT(S235)="C",(+H235-G235),0)</f>
        <v>0</v>
      </c>
      <c r="O235" s="371">
        <f>IF(RIGHT(S235)="D",(+H235-G235),0)</f>
        <v>0</v>
      </c>
      <c r="P235" s="372"/>
      <c r="Q235" s="372"/>
      <c r="R235" s="372"/>
      <c r="S235" s="351"/>
      <c r="T235" s="405"/>
      <c r="U235" s="497" t="s">
        <v>1593</v>
      </c>
      <c r="V235" s="445"/>
      <c r="W235" s="351"/>
      <c r="X235" s="351"/>
      <c r="Y235" s="351"/>
      <c r="Z235" s="445"/>
      <c r="AA235" s="497">
        <f>(Z236/Y236)*100</f>
        <v>99.999999999999986</v>
      </c>
      <c r="AB235" s="418"/>
      <c r="AC235" s="250"/>
    </row>
    <row r="236" spans="1:29" s="410" customFormat="1" ht="30" customHeight="1">
      <c r="A236" s="517"/>
      <c r="B236" s="517"/>
      <c r="C236" s="377" t="s">
        <v>51</v>
      </c>
      <c r="D236" s="517"/>
      <c r="E236" s="517"/>
      <c r="F236" s="376" t="s">
        <v>47</v>
      </c>
      <c r="G236" s="391"/>
      <c r="H236" s="391"/>
      <c r="I236" s="376" t="s">
        <v>47</v>
      </c>
      <c r="J236" s="376" t="s">
        <v>47</v>
      </c>
      <c r="K236" s="379"/>
      <c r="L236" s="371">
        <f>SUM(L235:L235)</f>
        <v>0</v>
      </c>
      <c r="M236" s="371">
        <f>SUM(M235:M235)</f>
        <v>0</v>
      </c>
      <c r="N236" s="371">
        <f>SUM(N235:N235)</f>
        <v>0</v>
      </c>
      <c r="O236" s="371">
        <f>SUM(O235:O235)</f>
        <v>0</v>
      </c>
      <c r="P236" s="376"/>
      <c r="Q236" s="376"/>
      <c r="R236" s="376"/>
      <c r="S236" s="377"/>
      <c r="T236" s="378"/>
      <c r="U236" s="497"/>
      <c r="V236" s="445">
        <f>$AB$11-((N236*24))</f>
        <v>744</v>
      </c>
      <c r="W236" s="352">
        <v>687</v>
      </c>
      <c r="X236" s="451">
        <v>21.233000000000001</v>
      </c>
      <c r="Y236" s="455">
        <f>W236*X236</f>
        <v>14587.071</v>
      </c>
      <c r="Z236" s="445">
        <f>(Y236*(V236-L236*24))/V236</f>
        <v>14587.070999999998</v>
      </c>
      <c r="AA236" s="497"/>
      <c r="AB236" s="408"/>
      <c r="AC236" s="409">
        <v>4</v>
      </c>
    </row>
    <row r="237" spans="1:29" ht="30" customHeight="1">
      <c r="A237" s="517">
        <v>76</v>
      </c>
      <c r="B237" s="517" t="s">
        <v>1045</v>
      </c>
      <c r="C237" s="351" t="s">
        <v>540</v>
      </c>
      <c r="D237" s="517">
        <v>159.69999999999999</v>
      </c>
      <c r="E237" s="517" t="s">
        <v>526</v>
      </c>
      <c r="F237" s="379" t="s">
        <v>47</v>
      </c>
      <c r="G237" s="354"/>
      <c r="H237" s="354"/>
      <c r="I237" s="379"/>
      <c r="J237" s="370"/>
      <c r="K237" s="389"/>
      <c r="L237" s="371">
        <f>IF(RIGHT(S237)="T",(+H237-G237),0)</f>
        <v>0</v>
      </c>
      <c r="M237" s="371">
        <f>IF(RIGHT(S237)="U",(+H237-G237),0)</f>
        <v>0</v>
      </c>
      <c r="N237" s="371">
        <f>IF(RIGHT(S237)="C",(+H237-G237),0)</f>
        <v>0</v>
      </c>
      <c r="O237" s="371">
        <f>IF(RIGHT(S237)="D",(+H237-G237),0)</f>
        <v>0</v>
      </c>
      <c r="P237" s="372"/>
      <c r="Q237" s="372"/>
      <c r="R237" s="372"/>
      <c r="S237" s="350"/>
      <c r="T237" s="414"/>
      <c r="U237" s="497" t="s">
        <v>1593</v>
      </c>
      <c r="V237" s="445"/>
      <c r="W237" s="351"/>
      <c r="X237" s="351"/>
      <c r="Y237" s="351"/>
      <c r="Z237" s="445"/>
      <c r="AA237" s="497">
        <f>(Z238/Y238)*100</f>
        <v>100</v>
      </c>
      <c r="AB237" s="418"/>
      <c r="AC237" s="250"/>
    </row>
    <row r="238" spans="1:29" s="410" customFormat="1" ht="30" customHeight="1">
      <c r="A238" s="517"/>
      <c r="B238" s="517"/>
      <c r="C238" s="377" t="s">
        <v>51</v>
      </c>
      <c r="D238" s="517"/>
      <c r="E238" s="517"/>
      <c r="F238" s="376" t="s">
        <v>47</v>
      </c>
      <c r="G238" s="391"/>
      <c r="H238" s="391"/>
      <c r="I238" s="376" t="s">
        <v>47</v>
      </c>
      <c r="J238" s="376" t="s">
        <v>47</v>
      </c>
      <c r="K238" s="379"/>
      <c r="L238" s="371">
        <f>SUM(L237:L237)</f>
        <v>0</v>
      </c>
      <c r="M238" s="371">
        <f>SUM(M237:M237)</f>
        <v>0</v>
      </c>
      <c r="N238" s="371">
        <f>SUM(N237:N237)</f>
        <v>0</v>
      </c>
      <c r="O238" s="371">
        <f>SUM(O237:O237)</f>
        <v>0</v>
      </c>
      <c r="P238" s="376"/>
      <c r="Q238" s="376"/>
      <c r="R238" s="376"/>
      <c r="S238" s="377"/>
      <c r="T238" s="378"/>
      <c r="U238" s="497"/>
      <c r="V238" s="445">
        <f>$AB$11-((N238*24))</f>
        <v>744</v>
      </c>
      <c r="W238" s="352">
        <v>515</v>
      </c>
      <c r="X238" s="370">
        <v>159.69999999999999</v>
      </c>
      <c r="Y238" s="455">
        <f>W238*X238</f>
        <v>82245.5</v>
      </c>
      <c r="Z238" s="445">
        <f>(Y238*(V238-L238*24))/V238</f>
        <v>82245.5</v>
      </c>
      <c r="AA238" s="497"/>
      <c r="AB238" s="408"/>
      <c r="AC238" s="409">
        <v>2</v>
      </c>
    </row>
    <row r="239" spans="1:29" ht="36.75" customHeight="1">
      <c r="A239" s="517">
        <v>77</v>
      </c>
      <c r="B239" s="517" t="s">
        <v>1243</v>
      </c>
      <c r="C239" s="351" t="s">
        <v>541</v>
      </c>
      <c r="D239" s="517">
        <v>159.69999999999999</v>
      </c>
      <c r="E239" s="517" t="s">
        <v>526</v>
      </c>
      <c r="F239" s="379" t="s">
        <v>47</v>
      </c>
      <c r="G239" s="358"/>
      <c r="H239" s="358"/>
      <c r="I239" s="379"/>
      <c r="J239" s="370"/>
      <c r="K239" s="389"/>
      <c r="L239" s="371">
        <f>IF(RIGHT(S239)="T",(+H239-G239),0)</f>
        <v>0</v>
      </c>
      <c r="M239" s="371">
        <f>IF(RIGHT(S239)="U",(+H239-G239),0)</f>
        <v>0</v>
      </c>
      <c r="N239" s="371">
        <f>IF(RIGHT(S239)="C",(+H239-G239),0)</f>
        <v>0</v>
      </c>
      <c r="O239" s="371">
        <f>IF(RIGHT(S239)="D",(+H239-G239),0)</f>
        <v>0</v>
      </c>
      <c r="P239" s="372"/>
      <c r="Q239" s="372"/>
      <c r="R239" s="372"/>
      <c r="S239" s="362"/>
      <c r="T239" s="413"/>
      <c r="U239" s="497" t="s">
        <v>1593</v>
      </c>
      <c r="V239" s="445"/>
      <c r="W239" s="351"/>
      <c r="X239" s="351"/>
      <c r="Y239" s="351"/>
      <c r="Z239" s="445"/>
      <c r="AA239" s="497">
        <f>(Z240/Y240)*100</f>
        <v>100</v>
      </c>
      <c r="AB239" s="418"/>
      <c r="AC239" s="250"/>
    </row>
    <row r="240" spans="1:29" s="410" customFormat="1" ht="30" customHeight="1">
      <c r="A240" s="517"/>
      <c r="B240" s="517"/>
      <c r="C240" s="377" t="s">
        <v>51</v>
      </c>
      <c r="D240" s="517"/>
      <c r="E240" s="517"/>
      <c r="F240" s="376" t="s">
        <v>47</v>
      </c>
      <c r="G240" s="391"/>
      <c r="H240" s="391"/>
      <c r="I240" s="376" t="s">
        <v>47</v>
      </c>
      <c r="J240" s="376" t="s">
        <v>47</v>
      </c>
      <c r="K240" s="379"/>
      <c r="L240" s="371">
        <f>SUM(L239:L239)</f>
        <v>0</v>
      </c>
      <c r="M240" s="371">
        <f>SUM(M239:M239)</f>
        <v>0</v>
      </c>
      <c r="N240" s="371">
        <f>SUM(N239:N239)</f>
        <v>0</v>
      </c>
      <c r="O240" s="371">
        <f>SUM(O239:O239)</f>
        <v>0</v>
      </c>
      <c r="P240" s="376"/>
      <c r="Q240" s="376"/>
      <c r="R240" s="376"/>
      <c r="S240" s="377"/>
      <c r="T240" s="378"/>
      <c r="U240" s="497"/>
      <c r="V240" s="445">
        <f>$AB$11-((N240*24))</f>
        <v>744</v>
      </c>
      <c r="W240" s="352">
        <v>515</v>
      </c>
      <c r="X240" s="370">
        <v>159.69999999999999</v>
      </c>
      <c r="Y240" s="455">
        <f>W240*X240</f>
        <v>82245.5</v>
      </c>
      <c r="Z240" s="445">
        <f>(Y240*(V240-L240*24))/V240</f>
        <v>82245.5</v>
      </c>
      <c r="AA240" s="497"/>
      <c r="AB240" s="408"/>
      <c r="AC240" s="409">
        <v>2</v>
      </c>
    </row>
    <row r="241" spans="1:29" ht="41.25" customHeight="1">
      <c r="A241" s="517">
        <v>78</v>
      </c>
      <c r="B241" s="517" t="s">
        <v>576</v>
      </c>
      <c r="C241" s="359" t="s">
        <v>853</v>
      </c>
      <c r="D241" s="517">
        <v>28.19</v>
      </c>
      <c r="E241" s="517" t="s">
        <v>526</v>
      </c>
      <c r="F241" s="379" t="s">
        <v>47</v>
      </c>
      <c r="G241" s="354"/>
      <c r="H241" s="354"/>
      <c r="I241" s="379"/>
      <c r="J241" s="370"/>
      <c r="K241" s="389"/>
      <c r="L241" s="371">
        <f>IF(RIGHT(S241)="T",(+H241-G241),0)</f>
        <v>0</v>
      </c>
      <c r="M241" s="371">
        <f>IF(RIGHT(S241)="U",(+H241-G241),0)</f>
        <v>0</v>
      </c>
      <c r="N241" s="371">
        <f>IF(RIGHT(S241)="C",(+H241-G241),0)</f>
        <v>0</v>
      </c>
      <c r="O241" s="371">
        <f>IF(RIGHT(S241)="D",(+H241-G241),0)</f>
        <v>0</v>
      </c>
      <c r="P241" s="372"/>
      <c r="Q241" s="372"/>
      <c r="R241" s="372"/>
      <c r="S241" s="363"/>
      <c r="T241" s="414"/>
      <c r="U241" s="497" t="s">
        <v>1593</v>
      </c>
      <c r="V241" s="445"/>
      <c r="W241" s="351"/>
      <c r="X241" s="351"/>
      <c r="Y241" s="351"/>
      <c r="Z241" s="445"/>
      <c r="AA241" s="497">
        <f>(Z242/Y242)*100</f>
        <v>100</v>
      </c>
      <c r="AB241" s="418"/>
      <c r="AC241" s="250"/>
    </row>
    <row r="242" spans="1:29" s="410" customFormat="1" ht="30" customHeight="1">
      <c r="A242" s="517"/>
      <c r="B242" s="517"/>
      <c r="C242" s="377" t="s">
        <v>51</v>
      </c>
      <c r="D242" s="517"/>
      <c r="E242" s="517"/>
      <c r="F242" s="376" t="s">
        <v>47</v>
      </c>
      <c r="G242" s="391"/>
      <c r="H242" s="391"/>
      <c r="I242" s="376" t="s">
        <v>47</v>
      </c>
      <c r="J242" s="376" t="s">
        <v>47</v>
      </c>
      <c r="K242" s="379"/>
      <c r="L242" s="371">
        <f>SUM(L241:L241)</f>
        <v>0</v>
      </c>
      <c r="M242" s="371">
        <f>SUM(M241:M241)</f>
        <v>0</v>
      </c>
      <c r="N242" s="371">
        <f>SUM(N241:N241)</f>
        <v>0</v>
      </c>
      <c r="O242" s="371">
        <f>SUM(O241:O241)</f>
        <v>0</v>
      </c>
      <c r="P242" s="376"/>
      <c r="Q242" s="376"/>
      <c r="R242" s="376"/>
      <c r="S242" s="377"/>
      <c r="T242" s="378"/>
      <c r="U242" s="497"/>
      <c r="V242" s="445">
        <f>$AB$11-((N242*24))</f>
        <v>744</v>
      </c>
      <c r="W242" s="352">
        <v>515</v>
      </c>
      <c r="X242" s="465">
        <v>28.19</v>
      </c>
      <c r="Y242" s="455">
        <f>W242*X242</f>
        <v>14517.85</v>
      </c>
      <c r="Z242" s="445">
        <f>(Y242*(V242-L242*24))/V242</f>
        <v>14517.85</v>
      </c>
      <c r="AA242" s="497"/>
      <c r="AB242" s="408"/>
      <c r="AC242" s="409">
        <v>2</v>
      </c>
    </row>
    <row r="243" spans="1:29" ht="44.25" customHeight="1">
      <c r="A243" s="516">
        <v>79</v>
      </c>
      <c r="B243" s="516" t="s">
        <v>1044</v>
      </c>
      <c r="C243" s="359" t="s">
        <v>1087</v>
      </c>
      <c r="D243" s="516">
        <v>28.19</v>
      </c>
      <c r="E243" s="516" t="s">
        <v>526</v>
      </c>
      <c r="F243" s="379" t="s">
        <v>47</v>
      </c>
      <c r="G243" s="354"/>
      <c r="H243" s="354"/>
      <c r="I243" s="379"/>
      <c r="J243" s="370"/>
      <c r="K243" s="389"/>
      <c r="L243" s="371">
        <f>IF(RIGHT(S243)="T",(+H243-G243),0)</f>
        <v>0</v>
      </c>
      <c r="M243" s="371">
        <f>IF(RIGHT(S243)="U",(+H243-G243),0)</f>
        <v>0</v>
      </c>
      <c r="N243" s="371">
        <f>IF(RIGHT(S243)="C",(+H243-G243),0)</f>
        <v>0</v>
      </c>
      <c r="O243" s="371">
        <f>IF(RIGHT(S243)="D",(+H243-G243),0)</f>
        <v>0</v>
      </c>
      <c r="P243" s="372"/>
      <c r="Q243" s="372"/>
      <c r="R243" s="372"/>
      <c r="S243" s="363"/>
      <c r="T243" s="414"/>
      <c r="U243" s="496" t="s">
        <v>1593</v>
      </c>
      <c r="V243" s="445"/>
      <c r="W243" s="351"/>
      <c r="X243" s="351"/>
      <c r="Y243" s="351"/>
      <c r="Z243" s="445"/>
      <c r="AA243" s="496">
        <f>(Z244/Y244)*100</f>
        <v>100</v>
      </c>
      <c r="AB243" s="418"/>
      <c r="AC243" s="250"/>
    </row>
    <row r="244" spans="1:29" s="410" customFormat="1" ht="24" customHeight="1">
      <c r="A244" s="516"/>
      <c r="B244" s="516"/>
      <c r="C244" s="379" t="s">
        <v>51</v>
      </c>
      <c r="D244" s="516"/>
      <c r="E244" s="516"/>
      <c r="F244" s="379" t="s">
        <v>47</v>
      </c>
      <c r="G244" s="435"/>
      <c r="H244" s="435"/>
      <c r="I244" s="379" t="s">
        <v>47</v>
      </c>
      <c r="J244" s="370" t="s">
        <v>47</v>
      </c>
      <c r="K244" s="389"/>
      <c r="L244" s="371">
        <f>SUM(L243:L243)</f>
        <v>0</v>
      </c>
      <c r="M244" s="371">
        <f>SUM(M243:M243)</f>
        <v>0</v>
      </c>
      <c r="N244" s="371">
        <f>SUM(N243:N243)</f>
        <v>0</v>
      </c>
      <c r="O244" s="371">
        <f>SUM(O243:O243)</f>
        <v>0</v>
      </c>
      <c r="P244" s="376"/>
      <c r="Q244" s="376"/>
      <c r="R244" s="376"/>
      <c r="S244" s="377"/>
      <c r="T244" s="378"/>
      <c r="U244" s="496"/>
      <c r="V244" s="445">
        <f>$AB$11-((N244*24))</f>
        <v>744</v>
      </c>
      <c r="W244" s="379">
        <v>515</v>
      </c>
      <c r="X244" s="370">
        <v>28.19</v>
      </c>
      <c r="Y244" s="380">
        <f>W244*X244</f>
        <v>14517.85</v>
      </c>
      <c r="Z244" s="445">
        <f>(Y244*(V244-L244*24))/V244</f>
        <v>14517.85</v>
      </c>
      <c r="AA244" s="496"/>
      <c r="AB244" s="408"/>
      <c r="AC244" s="409">
        <v>2</v>
      </c>
    </row>
    <row r="245" spans="1:29" ht="30" customHeight="1">
      <c r="A245" s="517">
        <v>80</v>
      </c>
      <c r="B245" s="517"/>
      <c r="C245" s="351" t="s">
        <v>1111</v>
      </c>
      <c r="D245" s="517">
        <v>240.39</v>
      </c>
      <c r="E245" s="517" t="s">
        <v>526</v>
      </c>
      <c r="F245" s="379" t="s">
        <v>47</v>
      </c>
      <c r="G245" s="358"/>
      <c r="H245" s="358"/>
      <c r="I245" s="379"/>
      <c r="J245" s="370"/>
      <c r="K245" s="389"/>
      <c r="L245" s="371">
        <f t="shared" ref="L245" si="87">IF(RIGHT(S245)="T",(+H245-G245),0)</f>
        <v>0</v>
      </c>
      <c r="M245" s="371">
        <f t="shared" ref="M245" si="88">IF(RIGHT(S245)="U",(+H245-G245),0)</f>
        <v>0</v>
      </c>
      <c r="N245" s="371">
        <f t="shared" ref="N245" si="89">IF(RIGHT(S245)="C",(+H245-G245),0)</f>
        <v>0</v>
      </c>
      <c r="O245" s="371">
        <f t="shared" ref="O245" si="90">IF(RIGHT(S245)="D",(+H245-G245),0)</f>
        <v>0</v>
      </c>
      <c r="P245" s="372"/>
      <c r="Q245" s="372"/>
      <c r="R245" s="372"/>
      <c r="S245" s="362"/>
      <c r="T245" s="413"/>
      <c r="U245" s="497" t="s">
        <v>1593</v>
      </c>
      <c r="V245" s="445"/>
      <c r="W245" s="351"/>
      <c r="X245" s="351"/>
      <c r="Y245" s="351"/>
      <c r="Z245" s="445"/>
      <c r="AA245" s="497">
        <f>(Z246/Y246)*100</f>
        <v>100</v>
      </c>
      <c r="AB245" s="418"/>
      <c r="AC245" s="250"/>
    </row>
    <row r="246" spans="1:29" s="410" customFormat="1" ht="24" customHeight="1">
      <c r="A246" s="517"/>
      <c r="B246" s="517"/>
      <c r="C246" s="379" t="s">
        <v>51</v>
      </c>
      <c r="D246" s="517"/>
      <c r="E246" s="517"/>
      <c r="F246" s="379" t="s">
        <v>47</v>
      </c>
      <c r="G246" s="435"/>
      <c r="H246" s="435"/>
      <c r="I246" s="379" t="s">
        <v>47</v>
      </c>
      <c r="J246" s="370" t="s">
        <v>47</v>
      </c>
      <c r="K246" s="389"/>
      <c r="L246" s="371">
        <f>SUM(L245:L245)</f>
        <v>0</v>
      </c>
      <c r="M246" s="371">
        <f>SUM(M245:M245)</f>
        <v>0</v>
      </c>
      <c r="N246" s="371">
        <f>SUM(N245:N245)</f>
        <v>0</v>
      </c>
      <c r="O246" s="371">
        <f>SUM(O245:O245)</f>
        <v>0</v>
      </c>
      <c r="P246" s="376"/>
      <c r="Q246" s="376"/>
      <c r="R246" s="376"/>
      <c r="S246" s="377"/>
      <c r="T246" s="378"/>
      <c r="U246" s="497"/>
      <c r="V246" s="445">
        <f>$AB$11-((N246*24))</f>
        <v>744</v>
      </c>
      <c r="W246" s="352">
        <v>515</v>
      </c>
      <c r="X246" s="465">
        <v>240.39</v>
      </c>
      <c r="Y246" s="455">
        <f>W246*X246</f>
        <v>123800.84999999999</v>
      </c>
      <c r="Z246" s="445">
        <f>(Y246*(V246-L246*24))/V246</f>
        <v>123800.84999999999</v>
      </c>
      <c r="AA246" s="497"/>
      <c r="AB246" s="408"/>
      <c r="AC246" s="409">
        <v>2</v>
      </c>
    </row>
    <row r="247" spans="1:29" ht="36.75" customHeight="1">
      <c r="A247" s="517">
        <v>81</v>
      </c>
      <c r="B247" s="517" t="s">
        <v>1250</v>
      </c>
      <c r="C247" s="351" t="s">
        <v>1112</v>
      </c>
      <c r="D247" s="517">
        <v>240.39099999999999</v>
      </c>
      <c r="E247" s="517" t="s">
        <v>526</v>
      </c>
      <c r="F247" s="379" t="s">
        <v>47</v>
      </c>
      <c r="G247" s="366"/>
      <c r="H247" s="366"/>
      <c r="I247" s="379"/>
      <c r="J247" s="370"/>
      <c r="K247" s="389"/>
      <c r="L247" s="371">
        <f>IF(RIGHT(S247)="T",(+H247-G247),0)</f>
        <v>0</v>
      </c>
      <c r="M247" s="371">
        <f>IF(RIGHT(S247)="U",(+H247-G247),0)</f>
        <v>0</v>
      </c>
      <c r="N247" s="371">
        <f>IF(RIGHT(S247)="C",(+H247-G247),0)</f>
        <v>0</v>
      </c>
      <c r="O247" s="371">
        <f>IF(RIGHT(S247)="D",(+H247-G247),0)</f>
        <v>0</v>
      </c>
      <c r="P247" s="372"/>
      <c r="Q247" s="372"/>
      <c r="R247" s="372"/>
      <c r="S247" s="367"/>
      <c r="T247" s="413"/>
      <c r="U247" s="497" t="s">
        <v>1593</v>
      </c>
      <c r="V247" s="445"/>
      <c r="W247" s="351"/>
      <c r="X247" s="351"/>
      <c r="Y247" s="351"/>
      <c r="Z247" s="445"/>
      <c r="AA247" s="497">
        <f>(Z248/Y248)*100</f>
        <v>99.999999999999986</v>
      </c>
      <c r="AB247" s="418"/>
      <c r="AC247" s="250"/>
    </row>
    <row r="248" spans="1:29" s="410" customFormat="1" ht="24" customHeight="1">
      <c r="A248" s="517"/>
      <c r="B248" s="517"/>
      <c r="C248" s="379" t="s">
        <v>51</v>
      </c>
      <c r="D248" s="517"/>
      <c r="E248" s="517"/>
      <c r="F248" s="379" t="s">
        <v>47</v>
      </c>
      <c r="G248" s="435"/>
      <c r="H248" s="435"/>
      <c r="I248" s="379" t="s">
        <v>47</v>
      </c>
      <c r="J248" s="370" t="s">
        <v>47</v>
      </c>
      <c r="K248" s="389"/>
      <c r="L248" s="371">
        <f>SUM(L247:L247)</f>
        <v>0</v>
      </c>
      <c r="M248" s="371">
        <f>SUM(M247:M247)</f>
        <v>0</v>
      </c>
      <c r="N248" s="371">
        <f>SUM(N247:N247)</f>
        <v>0</v>
      </c>
      <c r="O248" s="371">
        <f>SUM(O247:O247)</f>
        <v>0</v>
      </c>
      <c r="P248" s="376"/>
      <c r="Q248" s="376"/>
      <c r="R248" s="376"/>
      <c r="S248" s="377"/>
      <c r="T248" s="378"/>
      <c r="U248" s="497"/>
      <c r="V248" s="445">
        <f>$AB$11-((N248*24))</f>
        <v>744</v>
      </c>
      <c r="W248" s="352">
        <v>515</v>
      </c>
      <c r="X248" s="465">
        <v>240.39099999999999</v>
      </c>
      <c r="Y248" s="455">
        <f>W248*X248</f>
        <v>123801.36499999999</v>
      </c>
      <c r="Z248" s="445">
        <f>(Y248*(V248-L248*24))/V248</f>
        <v>123801.36499999998</v>
      </c>
      <c r="AA248" s="497"/>
      <c r="AB248" s="408"/>
      <c r="AC248" s="409">
        <v>2</v>
      </c>
    </row>
    <row r="249" spans="1:29" ht="42" customHeight="1">
      <c r="A249" s="517">
        <v>82</v>
      </c>
      <c r="B249" s="517" t="s">
        <v>1253</v>
      </c>
      <c r="C249" s="379" t="s">
        <v>1110</v>
      </c>
      <c r="D249" s="517">
        <v>41.832000000000001</v>
      </c>
      <c r="E249" s="517" t="s">
        <v>526</v>
      </c>
      <c r="F249" s="379" t="s">
        <v>47</v>
      </c>
      <c r="G249" s="373"/>
      <c r="H249" s="374"/>
      <c r="I249" s="379"/>
      <c r="J249" s="370"/>
      <c r="K249" s="389"/>
      <c r="L249" s="371">
        <f>IF(RIGHT(S249)="T",(+H249-G249),0)</f>
        <v>0</v>
      </c>
      <c r="M249" s="371">
        <f>IF(RIGHT(S249)="U",(+H249-G249),0)</f>
        <v>0</v>
      </c>
      <c r="N249" s="371">
        <f>IF(RIGHT(S249)="C",(+H249-G249),0)</f>
        <v>0</v>
      </c>
      <c r="O249" s="371">
        <f>IF(RIGHT(S249)="D",(+H249-G249),0)</f>
        <v>0</v>
      </c>
      <c r="P249" s="372"/>
      <c r="Q249" s="372"/>
      <c r="R249" s="372"/>
      <c r="S249" s="374"/>
      <c r="T249" s="423"/>
      <c r="U249" s="497" t="s">
        <v>1593</v>
      </c>
      <c r="V249" s="445"/>
      <c r="W249" s="351"/>
      <c r="X249" s="351"/>
      <c r="Y249" s="351"/>
      <c r="Z249" s="445"/>
      <c r="AA249" s="497">
        <f>(Z250/Y250)*100</f>
        <v>100</v>
      </c>
      <c r="AB249" s="418"/>
      <c r="AC249" s="250"/>
    </row>
    <row r="250" spans="1:29" s="410" customFormat="1" ht="24" customHeight="1">
      <c r="A250" s="517"/>
      <c r="B250" s="517"/>
      <c r="C250" s="379" t="s">
        <v>51</v>
      </c>
      <c r="D250" s="517"/>
      <c r="E250" s="517"/>
      <c r="F250" s="379" t="s">
        <v>47</v>
      </c>
      <c r="G250" s="435"/>
      <c r="H250" s="435"/>
      <c r="I250" s="379" t="s">
        <v>47</v>
      </c>
      <c r="J250" s="370" t="s">
        <v>47</v>
      </c>
      <c r="K250" s="389"/>
      <c r="L250" s="371">
        <f>SUM(L249:L249)</f>
        <v>0</v>
      </c>
      <c r="M250" s="371">
        <f>SUM(M249:M249)</f>
        <v>0</v>
      </c>
      <c r="N250" s="371">
        <f>SUM(N249:N249)</f>
        <v>0</v>
      </c>
      <c r="O250" s="371">
        <f>SUM(O249:O249)</f>
        <v>0</v>
      </c>
      <c r="P250" s="376"/>
      <c r="Q250" s="376"/>
      <c r="R250" s="376"/>
      <c r="S250" s="377"/>
      <c r="T250" s="378"/>
      <c r="U250" s="497"/>
      <c r="V250" s="445">
        <f>$AB$11-((N250*24))</f>
        <v>744</v>
      </c>
      <c r="W250" s="352">
        <v>687</v>
      </c>
      <c r="X250" s="465">
        <v>41.832000000000001</v>
      </c>
      <c r="Y250" s="455">
        <f>W250*X250</f>
        <v>28738.583999999999</v>
      </c>
      <c r="Z250" s="445">
        <f>(Y250*(V250-L250*24))/V250</f>
        <v>28738.583999999999</v>
      </c>
      <c r="AA250" s="497"/>
      <c r="AB250" s="408"/>
      <c r="AC250" s="409">
        <v>4</v>
      </c>
    </row>
    <row r="251" spans="1:29" ht="30" customHeight="1">
      <c r="A251" s="517">
        <v>83</v>
      </c>
      <c r="B251" s="517" t="s">
        <v>1256</v>
      </c>
      <c r="C251" s="359" t="s">
        <v>1113</v>
      </c>
      <c r="D251" s="517">
        <v>41.832000000000001</v>
      </c>
      <c r="E251" s="517" t="s">
        <v>526</v>
      </c>
      <c r="F251" s="359" t="s">
        <v>47</v>
      </c>
      <c r="G251" s="353">
        <v>43656.401388888888</v>
      </c>
      <c r="H251" s="353">
        <v>43656.842361111114</v>
      </c>
      <c r="I251" s="379"/>
      <c r="J251" s="370"/>
      <c r="K251" s="389"/>
      <c r="L251" s="371">
        <f>IF(RIGHT(S251)="T",(+H251-G251),0)</f>
        <v>0.44097222222626442</v>
      </c>
      <c r="M251" s="371">
        <f>IF(RIGHT(S251)="U",(+H251-G251),0)</f>
        <v>0</v>
      </c>
      <c r="N251" s="371">
        <f>IF(RIGHT(S251)="C",(+H251-G251),0)</f>
        <v>0</v>
      </c>
      <c r="O251" s="371">
        <f>IF(RIGHT(S251)="D",(+H251-G251),0)</f>
        <v>0</v>
      </c>
      <c r="P251" s="372"/>
      <c r="Q251" s="372"/>
      <c r="R251" s="372"/>
      <c r="S251" s="351" t="s">
        <v>462</v>
      </c>
      <c r="T251" s="405" t="s">
        <v>1456</v>
      </c>
      <c r="U251" s="497" t="s">
        <v>1593</v>
      </c>
      <c r="V251" s="445"/>
      <c r="W251" s="351"/>
      <c r="X251" s="351"/>
      <c r="Y251" s="351"/>
      <c r="Z251" s="445"/>
      <c r="AA251" s="497">
        <f>(Z252/Y252)*100</f>
        <v>98.577508960560436</v>
      </c>
      <c r="AB251" s="418"/>
      <c r="AC251" s="250"/>
    </row>
    <row r="252" spans="1:29" s="410" customFormat="1" ht="24" customHeight="1">
      <c r="A252" s="517"/>
      <c r="B252" s="517"/>
      <c r="C252" s="351" t="s">
        <v>51</v>
      </c>
      <c r="D252" s="517"/>
      <c r="E252" s="517"/>
      <c r="F252" s="351" t="s">
        <v>47</v>
      </c>
      <c r="G252" s="351"/>
      <c r="H252" s="351"/>
      <c r="I252" s="379" t="s">
        <v>47</v>
      </c>
      <c r="J252" s="370" t="s">
        <v>47</v>
      </c>
      <c r="K252" s="389"/>
      <c r="L252" s="371">
        <f>SUM(L251:L251)</f>
        <v>0.44097222222626442</v>
      </c>
      <c r="M252" s="371">
        <f>SUM(M251:M251)</f>
        <v>0</v>
      </c>
      <c r="N252" s="371">
        <f>SUM(N251:N251)</f>
        <v>0</v>
      </c>
      <c r="O252" s="371">
        <f>SUM(O251:O251)</f>
        <v>0</v>
      </c>
      <c r="P252" s="376"/>
      <c r="Q252" s="376"/>
      <c r="R252" s="376"/>
      <c r="S252" s="377"/>
      <c r="T252" s="378"/>
      <c r="U252" s="497"/>
      <c r="V252" s="445">
        <f>$AB$11-((N252*24))</f>
        <v>744</v>
      </c>
      <c r="W252" s="352">
        <v>687</v>
      </c>
      <c r="X252" s="465">
        <v>41.832000000000001</v>
      </c>
      <c r="Y252" s="455">
        <f>W252*X252</f>
        <v>28738.583999999999</v>
      </c>
      <c r="Z252" s="445">
        <f>(Y252*(V252-L252*24))/V252</f>
        <v>28329.780217738185</v>
      </c>
      <c r="AA252" s="497"/>
      <c r="AB252" s="408"/>
      <c r="AC252" s="409">
        <v>4</v>
      </c>
    </row>
    <row r="253" spans="1:29" s="410" customFormat="1" ht="24" customHeight="1">
      <c r="A253" s="516"/>
      <c r="B253" s="516"/>
      <c r="C253" s="363" t="s">
        <v>1369</v>
      </c>
      <c r="D253" s="516"/>
      <c r="E253" s="516"/>
      <c r="F253" s="351"/>
      <c r="G253" s="351"/>
      <c r="H253" s="351"/>
      <c r="I253" s="379"/>
      <c r="J253" s="370"/>
      <c r="K253" s="389"/>
      <c r="L253" s="371"/>
      <c r="M253" s="371"/>
      <c r="N253" s="371"/>
      <c r="O253" s="371"/>
      <c r="P253" s="376"/>
      <c r="Q253" s="376"/>
      <c r="R253" s="376"/>
      <c r="S253" s="377"/>
      <c r="T253" s="378"/>
      <c r="U253" s="496" t="s">
        <v>1593</v>
      </c>
      <c r="V253" s="445"/>
      <c r="W253" s="352"/>
      <c r="X253" s="465"/>
      <c r="Y253" s="455"/>
      <c r="Z253" s="445"/>
      <c r="AA253" s="496">
        <f>(Z255/Y255)*100</f>
        <v>100.00000000000003</v>
      </c>
      <c r="AB253" s="408"/>
      <c r="AC253" s="409"/>
    </row>
    <row r="254" spans="1:29" s="410" customFormat="1" ht="24" customHeight="1">
      <c r="A254" s="516">
        <v>1</v>
      </c>
      <c r="B254" s="516" t="s">
        <v>180</v>
      </c>
      <c r="C254" s="359" t="s">
        <v>181</v>
      </c>
      <c r="D254" s="516">
        <v>21.879000000000001</v>
      </c>
      <c r="E254" s="516" t="s">
        <v>526</v>
      </c>
      <c r="F254" s="359"/>
      <c r="G254" s="368"/>
      <c r="H254" s="369"/>
      <c r="I254" s="379"/>
      <c r="J254" s="370"/>
      <c r="K254" s="389"/>
      <c r="L254" s="371">
        <f>IF(RIGHT(S254)="T",(+H254-G254),0)</f>
        <v>0</v>
      </c>
      <c r="M254" s="371">
        <f>IF(RIGHT(S254)="U",(+H254-G254),0)</f>
        <v>0</v>
      </c>
      <c r="N254" s="371">
        <f>IF(RIGHT(S254)="C",(+H254-G254),0)</f>
        <v>0</v>
      </c>
      <c r="O254" s="371">
        <f>IF(RIGHT(S254)="D",(+H254-G254),0)</f>
        <v>0</v>
      </c>
      <c r="P254" s="376"/>
      <c r="Q254" s="376"/>
      <c r="R254" s="376"/>
      <c r="S254" s="369"/>
      <c r="T254" s="421"/>
      <c r="U254" s="496"/>
      <c r="V254" s="445"/>
      <c r="W254" s="379"/>
      <c r="X254" s="370"/>
      <c r="Y254" s="380"/>
      <c r="Z254" s="445"/>
      <c r="AA254" s="496"/>
      <c r="AB254" s="408"/>
      <c r="AC254" s="409"/>
    </row>
    <row r="255" spans="1:29" ht="30" customHeight="1">
      <c r="A255" s="516"/>
      <c r="B255" s="516"/>
      <c r="C255" s="379" t="s">
        <v>51</v>
      </c>
      <c r="D255" s="516"/>
      <c r="E255" s="516"/>
      <c r="F255" s="379" t="s">
        <v>47</v>
      </c>
      <c r="G255" s="466"/>
      <c r="H255" s="466"/>
      <c r="I255" s="379" t="s">
        <v>47</v>
      </c>
      <c r="J255" s="370" t="s">
        <v>47</v>
      </c>
      <c r="K255" s="389"/>
      <c r="L255" s="371">
        <f>SUM(L254:L254)</f>
        <v>0</v>
      </c>
      <c r="M255" s="371">
        <f>SUM(M254:M254)</f>
        <v>0</v>
      </c>
      <c r="N255" s="371">
        <f>SUM(N254:N254)</f>
        <v>0</v>
      </c>
      <c r="O255" s="371">
        <f>SUM(O254:O254)</f>
        <v>0</v>
      </c>
      <c r="P255" s="376"/>
      <c r="Q255" s="376"/>
      <c r="R255" s="376"/>
      <c r="S255" s="377"/>
      <c r="T255" s="378"/>
      <c r="U255" s="496"/>
      <c r="V255" s="445">
        <f>$AB$11-((N255*24))</f>
        <v>744</v>
      </c>
      <c r="W255" s="379">
        <v>132</v>
      </c>
      <c r="X255" s="467">
        <v>21.879000000000001</v>
      </c>
      <c r="Y255" s="380">
        <f>W255*X255</f>
        <v>2888.0280000000002</v>
      </c>
      <c r="Z255" s="445">
        <f>(Y255*(V255-L255*24))/V255</f>
        <v>2888.0280000000007</v>
      </c>
      <c r="AA255" s="496"/>
      <c r="AC255" s="250">
        <v>1</v>
      </c>
    </row>
    <row r="256" spans="1:29" ht="30" customHeight="1">
      <c r="A256" s="516">
        <v>2</v>
      </c>
      <c r="B256" s="516" t="s">
        <v>182</v>
      </c>
      <c r="C256" s="379" t="s">
        <v>183</v>
      </c>
      <c r="D256" s="516">
        <v>16.893999999999998</v>
      </c>
      <c r="E256" s="516" t="s">
        <v>526</v>
      </c>
      <c r="F256" s="379" t="s">
        <v>47</v>
      </c>
      <c r="G256" s="468"/>
      <c r="H256" s="468"/>
      <c r="I256" s="379" t="s">
        <v>47</v>
      </c>
      <c r="J256" s="370" t="s">
        <v>47</v>
      </c>
      <c r="K256" s="389"/>
      <c r="L256" s="371">
        <f>IF(RIGHT(S256)="T",(+H256-G256),0)</f>
        <v>0</v>
      </c>
      <c r="M256" s="371">
        <f>IF(RIGHT(S256)="U",(+H256-G256),0)</f>
        <v>0</v>
      </c>
      <c r="N256" s="371">
        <f>IF(RIGHT(S256)="C",(+H256-G256),0)</f>
        <v>0</v>
      </c>
      <c r="O256" s="371">
        <f>IF(RIGHT(S256)="D",(+H256-G256),0)</f>
        <v>0</v>
      </c>
      <c r="P256" s="376"/>
      <c r="Q256" s="376"/>
      <c r="R256" s="376"/>
      <c r="S256" s="461"/>
      <c r="T256" s="469"/>
      <c r="U256" s="496" t="s">
        <v>1593</v>
      </c>
      <c r="V256" s="377"/>
      <c r="W256" s="377"/>
      <c r="X256" s="377"/>
      <c r="Y256" s="377"/>
      <c r="Z256" s="445"/>
      <c r="AA256" s="496">
        <f>(Z257/Y257)*100</f>
        <v>100</v>
      </c>
      <c r="AC256" s="250"/>
    </row>
    <row r="257" spans="1:29" ht="30" customHeight="1">
      <c r="A257" s="516"/>
      <c r="B257" s="516"/>
      <c r="C257" s="379" t="s">
        <v>51</v>
      </c>
      <c r="D257" s="516"/>
      <c r="E257" s="516"/>
      <c r="F257" s="379" t="s">
        <v>47</v>
      </c>
      <c r="G257" s="466"/>
      <c r="H257" s="466"/>
      <c r="I257" s="379" t="s">
        <v>47</v>
      </c>
      <c r="J257" s="370" t="s">
        <v>47</v>
      </c>
      <c r="K257" s="389"/>
      <c r="L257" s="371">
        <f>SUM(L256:L256)</f>
        <v>0</v>
      </c>
      <c r="M257" s="371">
        <f>SUM(M256:M256)</f>
        <v>0</v>
      </c>
      <c r="N257" s="371">
        <f>SUM(N256:N256)</f>
        <v>0</v>
      </c>
      <c r="O257" s="371">
        <f>SUM(O256:O256)</f>
        <v>0</v>
      </c>
      <c r="P257" s="376"/>
      <c r="Q257" s="376"/>
      <c r="R257" s="376"/>
      <c r="S257" s="377"/>
      <c r="T257" s="378"/>
      <c r="U257" s="496"/>
      <c r="V257" s="445">
        <f>$AB$11-((N257*24))</f>
        <v>744</v>
      </c>
      <c r="W257" s="379">
        <v>132</v>
      </c>
      <c r="X257" s="370">
        <v>16.893999999999998</v>
      </c>
      <c r="Y257" s="380">
        <f>W257*X257</f>
        <v>2230.0079999999998</v>
      </c>
      <c r="Z257" s="445">
        <f>(Y257*(V257-L257*24))/V257</f>
        <v>2230.0079999999998</v>
      </c>
      <c r="AA257" s="496"/>
      <c r="AC257" s="250">
        <v>1</v>
      </c>
    </row>
    <row r="258" spans="1:29" s="408" customFormat="1" ht="30" customHeight="1">
      <c r="A258" s="516">
        <v>3</v>
      </c>
      <c r="B258" s="516" t="s">
        <v>184</v>
      </c>
      <c r="C258" s="379" t="s">
        <v>185</v>
      </c>
      <c r="D258" s="516">
        <v>3</v>
      </c>
      <c r="E258" s="516" t="s">
        <v>526</v>
      </c>
      <c r="F258" s="379" t="s">
        <v>47</v>
      </c>
      <c r="G258" s="353">
        <v>43672.945138888892</v>
      </c>
      <c r="H258" s="353">
        <v>43673.85</v>
      </c>
      <c r="I258" s="379" t="s">
        <v>47</v>
      </c>
      <c r="J258" s="370" t="s">
        <v>47</v>
      </c>
      <c r="K258" s="389"/>
      <c r="L258" s="371">
        <f>IF(RIGHT(S258)="T",(+H258-G258),0)</f>
        <v>0</v>
      </c>
      <c r="M258" s="371">
        <f>IF(RIGHT(S258)="U",(+H258-G258),0)</f>
        <v>0</v>
      </c>
      <c r="N258" s="371">
        <f>IF(RIGHT(S258)="C",(+H258-G258),0)</f>
        <v>0</v>
      </c>
      <c r="O258" s="371">
        <f>IF(RIGHT(S258)="D",(+H258-G258),0)</f>
        <v>0.90486111110658385</v>
      </c>
      <c r="P258" s="376"/>
      <c r="Q258" s="376"/>
      <c r="R258" s="376"/>
      <c r="S258" s="351" t="s">
        <v>1459</v>
      </c>
      <c r="T258" s="405" t="s">
        <v>1460</v>
      </c>
      <c r="U258" s="496" t="s">
        <v>1593</v>
      </c>
      <c r="V258" s="377"/>
      <c r="W258" s="377"/>
      <c r="X258" s="377"/>
      <c r="Y258" s="377"/>
      <c r="Z258" s="445"/>
      <c r="AA258" s="496">
        <f>(Z259/Y259)*100</f>
        <v>100</v>
      </c>
      <c r="AC258" s="411"/>
    </row>
    <row r="259" spans="1:29" s="410" customFormat="1" ht="30" customHeight="1">
      <c r="A259" s="516"/>
      <c r="B259" s="516"/>
      <c r="C259" s="379" t="s">
        <v>51</v>
      </c>
      <c r="D259" s="516"/>
      <c r="E259" s="516"/>
      <c r="F259" s="379" t="s">
        <v>47</v>
      </c>
      <c r="G259" s="435"/>
      <c r="H259" s="435"/>
      <c r="I259" s="379" t="s">
        <v>47</v>
      </c>
      <c r="J259" s="370" t="s">
        <v>47</v>
      </c>
      <c r="K259" s="389"/>
      <c r="L259" s="371">
        <f>SUM(L258:L258)</f>
        <v>0</v>
      </c>
      <c r="M259" s="371">
        <f>SUM(M258:M258)</f>
        <v>0</v>
      </c>
      <c r="N259" s="371">
        <f>SUM(N258:N258)</f>
        <v>0</v>
      </c>
      <c r="O259" s="371">
        <f>SUM(O258:O258)</f>
        <v>0.90486111110658385</v>
      </c>
      <c r="P259" s="376"/>
      <c r="Q259" s="376"/>
      <c r="R259" s="376"/>
      <c r="S259" s="377"/>
      <c r="T259" s="378"/>
      <c r="U259" s="496"/>
      <c r="V259" s="445">
        <f>$AB$11-((N259*24))</f>
        <v>744</v>
      </c>
      <c r="W259" s="379">
        <v>132</v>
      </c>
      <c r="X259" s="370">
        <v>3</v>
      </c>
      <c r="Y259" s="380">
        <f>W259*X259</f>
        <v>396</v>
      </c>
      <c r="Z259" s="445">
        <f>(Y259*(V259-L259*24))/V259</f>
        <v>396</v>
      </c>
      <c r="AA259" s="496"/>
      <c r="AB259" s="408"/>
      <c r="AC259" s="409">
        <v>1</v>
      </c>
    </row>
    <row r="260" spans="1:29" ht="30.75" customHeight="1">
      <c r="A260" s="516">
        <v>4</v>
      </c>
      <c r="B260" s="516" t="s">
        <v>186</v>
      </c>
      <c r="C260" s="536" t="s">
        <v>187</v>
      </c>
      <c r="D260" s="516">
        <v>3</v>
      </c>
      <c r="E260" s="516" t="s">
        <v>526</v>
      </c>
      <c r="F260" s="379" t="s">
        <v>47</v>
      </c>
      <c r="G260" s="353">
        <v>43657.413194444445</v>
      </c>
      <c r="H260" s="353">
        <v>43657.486111111109</v>
      </c>
      <c r="I260" s="379"/>
      <c r="J260" s="370"/>
      <c r="K260" s="389"/>
      <c r="L260" s="371">
        <f>IF(RIGHT(S260)="T",(+H260-G260),0)</f>
        <v>0</v>
      </c>
      <c r="M260" s="371">
        <f>IF(RIGHT(S260)="U",(+H260-G260),0)</f>
        <v>7.2916666664241347E-2</v>
      </c>
      <c r="N260" s="371">
        <f>IF(RIGHT(S260)="C",(+H260-G260),0)</f>
        <v>0</v>
      </c>
      <c r="O260" s="371">
        <f>IF(RIGHT(S260)="D",(+H260-G260),0)</f>
        <v>0</v>
      </c>
      <c r="P260" s="470"/>
      <c r="Q260" s="470"/>
      <c r="R260" s="470"/>
      <c r="S260" s="351" t="s">
        <v>463</v>
      </c>
      <c r="T260" s="405" t="s">
        <v>1461</v>
      </c>
      <c r="U260" s="496" t="s">
        <v>1593</v>
      </c>
      <c r="V260" s="445"/>
      <c r="W260" s="379"/>
      <c r="X260" s="370"/>
      <c r="Y260" s="380"/>
      <c r="Z260" s="445"/>
      <c r="AA260" s="496">
        <f>(Z263/Y263)*100</f>
        <v>100</v>
      </c>
      <c r="AC260" s="250"/>
    </row>
    <row r="261" spans="1:29" ht="30.75" customHeight="1">
      <c r="A261" s="516"/>
      <c r="B261" s="516"/>
      <c r="C261" s="538"/>
      <c r="D261" s="516"/>
      <c r="E261" s="516"/>
      <c r="F261" s="379"/>
      <c r="G261" s="353">
        <v>43674.673611111109</v>
      </c>
      <c r="H261" s="353">
        <v>43674.708333333336</v>
      </c>
      <c r="I261" s="379"/>
      <c r="J261" s="370"/>
      <c r="K261" s="389"/>
      <c r="L261" s="371">
        <f>IF(RIGHT(S261)="T",(+H261-G261),0)</f>
        <v>0</v>
      </c>
      <c r="M261" s="371">
        <f>IF(RIGHT(S261)="U",(+H261-G261),0)</f>
        <v>3.4722222226264421E-2</v>
      </c>
      <c r="N261" s="371">
        <f>IF(RIGHT(S261)="C",(+H261-G261),0)</f>
        <v>0</v>
      </c>
      <c r="O261" s="371">
        <f>IF(RIGHT(S261)="D",(+H261-G261),0)</f>
        <v>0</v>
      </c>
      <c r="P261" s="470"/>
      <c r="Q261" s="470"/>
      <c r="R261" s="470"/>
      <c r="S261" s="351" t="s">
        <v>463</v>
      </c>
      <c r="T261" s="405" t="s">
        <v>1462</v>
      </c>
      <c r="U261" s="496"/>
      <c r="V261" s="445"/>
      <c r="W261" s="379"/>
      <c r="X261" s="370"/>
      <c r="Y261" s="380"/>
      <c r="Z261" s="445"/>
      <c r="AA261" s="496"/>
      <c r="AC261" s="250"/>
    </row>
    <row r="262" spans="1:29" ht="30.75" customHeight="1">
      <c r="A262" s="516"/>
      <c r="B262" s="516"/>
      <c r="C262" s="537"/>
      <c r="D262" s="516"/>
      <c r="E262" s="516"/>
      <c r="F262" s="379"/>
      <c r="G262" s="353">
        <v>43675.549305555556</v>
      </c>
      <c r="H262" s="353">
        <v>43675.693749999999</v>
      </c>
      <c r="I262" s="379"/>
      <c r="J262" s="370"/>
      <c r="K262" s="389"/>
      <c r="L262" s="371">
        <f>IF(RIGHT(S262)="T",(+H262-G262),0)</f>
        <v>0</v>
      </c>
      <c r="M262" s="371">
        <f>IF(RIGHT(S262)="U",(+H262-G262),0)</f>
        <v>0.1444444444423425</v>
      </c>
      <c r="N262" s="371">
        <f>IF(RIGHT(S262)="C",(+H262-G262),0)</f>
        <v>0</v>
      </c>
      <c r="O262" s="371">
        <f>IF(RIGHT(S262)="D",(+H262-G262),0)</f>
        <v>0</v>
      </c>
      <c r="P262" s="470"/>
      <c r="Q262" s="470"/>
      <c r="R262" s="470"/>
      <c r="S262" s="351" t="s">
        <v>463</v>
      </c>
      <c r="T262" s="405" t="s">
        <v>1426</v>
      </c>
      <c r="U262" s="496"/>
      <c r="V262" s="445"/>
      <c r="W262" s="379"/>
      <c r="X262" s="370"/>
      <c r="Y262" s="380"/>
      <c r="Z262" s="445"/>
      <c r="AA262" s="496"/>
      <c r="AC262" s="250"/>
    </row>
    <row r="263" spans="1:29" s="410" customFormat="1" ht="30" customHeight="1">
      <c r="A263" s="516"/>
      <c r="B263" s="516"/>
      <c r="C263" s="379" t="s">
        <v>51</v>
      </c>
      <c r="D263" s="516"/>
      <c r="E263" s="516"/>
      <c r="F263" s="379" t="s">
        <v>47</v>
      </c>
      <c r="G263" s="466"/>
      <c r="H263" s="466"/>
      <c r="I263" s="379" t="s">
        <v>47</v>
      </c>
      <c r="J263" s="370" t="s">
        <v>47</v>
      </c>
      <c r="K263" s="389"/>
      <c r="L263" s="371">
        <f>SUM(L260:L262)</f>
        <v>0</v>
      </c>
      <c r="M263" s="371">
        <f>SUM(M260:M262)</f>
        <v>0.25208333333284827</v>
      </c>
      <c r="N263" s="371">
        <f>SUM(N260:N262)</f>
        <v>0</v>
      </c>
      <c r="O263" s="371">
        <f>SUM(O260:O262)</f>
        <v>0</v>
      </c>
      <c r="P263" s="371"/>
      <c r="Q263" s="371"/>
      <c r="R263" s="371"/>
      <c r="S263" s="377"/>
      <c r="T263" s="378"/>
      <c r="U263" s="496"/>
      <c r="V263" s="445">
        <f>$AB$11-((N263*24))</f>
        <v>744</v>
      </c>
      <c r="W263" s="379">
        <v>132</v>
      </c>
      <c r="X263" s="370">
        <v>3</v>
      </c>
      <c r="Y263" s="380">
        <f>W263*X263</f>
        <v>396</v>
      </c>
      <c r="Z263" s="445">
        <f>(Y263*(V263-L263*24))/V263</f>
        <v>396</v>
      </c>
      <c r="AA263" s="496"/>
      <c r="AB263" s="408"/>
      <c r="AC263" s="409">
        <v>1</v>
      </c>
    </row>
    <row r="264" spans="1:29" ht="50.25" customHeight="1">
      <c r="A264" s="516">
        <v>5</v>
      </c>
      <c r="B264" s="516" t="s">
        <v>189</v>
      </c>
      <c r="C264" s="433" t="s">
        <v>190</v>
      </c>
      <c r="D264" s="516">
        <v>182.17599999999999</v>
      </c>
      <c r="E264" s="516" t="s">
        <v>526</v>
      </c>
      <c r="F264" s="376" t="s">
        <v>47</v>
      </c>
      <c r="G264" s="353">
        <v>43672.3125</v>
      </c>
      <c r="H264" s="353">
        <v>43672.861111111109</v>
      </c>
      <c r="I264" s="433"/>
      <c r="J264" s="433"/>
      <c r="K264" s="433"/>
      <c r="L264" s="371">
        <f>IF(RIGHT(S264)="T",(+H264-G264),0)</f>
        <v>0.54861111110949423</v>
      </c>
      <c r="M264" s="371">
        <f>IF(RIGHT(S264)="U",(+H264-G264),0)</f>
        <v>0</v>
      </c>
      <c r="N264" s="371">
        <f>IF(RIGHT(S264)="C",(+H264-G264),0)</f>
        <v>0</v>
      </c>
      <c r="O264" s="371">
        <f>IF(RIGHT(S264)="D",(+H264-G264),0)</f>
        <v>0</v>
      </c>
      <c r="P264" s="372"/>
      <c r="Q264" s="372"/>
      <c r="R264" s="372"/>
      <c r="S264" s="351" t="s">
        <v>462</v>
      </c>
      <c r="T264" s="405" t="s">
        <v>1463</v>
      </c>
      <c r="U264" s="496" t="s">
        <v>1593</v>
      </c>
      <c r="V264" s="445"/>
      <c r="W264" s="379"/>
      <c r="X264" s="370"/>
      <c r="Y264" s="380"/>
      <c r="Z264" s="445"/>
      <c r="AA264" s="496">
        <f>(Z265/Y265)*100</f>
        <v>98.230286738356483</v>
      </c>
      <c r="AC264" s="250"/>
    </row>
    <row r="265" spans="1:29" s="410" customFormat="1" ht="30" customHeight="1">
      <c r="A265" s="516"/>
      <c r="B265" s="516"/>
      <c r="C265" s="377" t="s">
        <v>51</v>
      </c>
      <c r="D265" s="516"/>
      <c r="E265" s="516"/>
      <c r="F265" s="376" t="s">
        <v>47</v>
      </c>
      <c r="G265" s="391"/>
      <c r="H265" s="391"/>
      <c r="I265" s="376" t="s">
        <v>47</v>
      </c>
      <c r="J265" s="376" t="s">
        <v>47</v>
      </c>
      <c r="K265" s="376" t="s">
        <v>47</v>
      </c>
      <c r="L265" s="371">
        <f>SUM(L264:L264)</f>
        <v>0.54861111110949423</v>
      </c>
      <c r="M265" s="371">
        <f>SUM(M264:M264)</f>
        <v>0</v>
      </c>
      <c r="N265" s="371">
        <f>SUM(N264:N264)</f>
        <v>0</v>
      </c>
      <c r="O265" s="371">
        <f>SUM(O264:O264)</f>
        <v>0</v>
      </c>
      <c r="P265" s="371"/>
      <c r="Q265" s="371"/>
      <c r="R265" s="371"/>
      <c r="S265" s="377"/>
      <c r="T265" s="378"/>
      <c r="U265" s="496"/>
      <c r="V265" s="445">
        <f>$AB$11-((N265*24))</f>
        <v>744</v>
      </c>
      <c r="W265" s="379">
        <v>132</v>
      </c>
      <c r="X265" s="370">
        <v>182.17599999999999</v>
      </c>
      <c r="Y265" s="380">
        <f>W265*X265</f>
        <v>24047.232</v>
      </c>
      <c r="Z265" s="445">
        <f>(Y265*(V265-L265*24))/V265</f>
        <v>23621.664946237815</v>
      </c>
      <c r="AA265" s="496"/>
      <c r="AB265" s="408"/>
      <c r="AC265" s="409">
        <v>1</v>
      </c>
    </row>
    <row r="266" spans="1:29" ht="39.75" customHeight="1">
      <c r="A266" s="516">
        <v>6</v>
      </c>
      <c r="B266" s="516" t="s">
        <v>191</v>
      </c>
      <c r="C266" s="527" t="s">
        <v>192</v>
      </c>
      <c r="D266" s="516">
        <v>182.17599999999999</v>
      </c>
      <c r="E266" s="516" t="s">
        <v>526</v>
      </c>
      <c r="F266" s="376" t="s">
        <v>47</v>
      </c>
      <c r="G266" s="353">
        <v>43669.477777777778</v>
      </c>
      <c r="H266" s="353">
        <v>43669.666666666664</v>
      </c>
      <c r="I266" s="433"/>
      <c r="J266" s="433"/>
      <c r="K266" s="433"/>
      <c r="L266" s="371">
        <f>IF(RIGHT(S266)="T",(+H266-G266),0)</f>
        <v>0.18888888888614019</v>
      </c>
      <c r="M266" s="371">
        <f>IF(RIGHT(S266)="U",(+H266-G266),0)</f>
        <v>0</v>
      </c>
      <c r="N266" s="371">
        <f>IF(RIGHT(S266)="C",(+H266-G266),0)</f>
        <v>0</v>
      </c>
      <c r="O266" s="371">
        <f>IF(RIGHT(S266)="D",(+H266-G266),0)</f>
        <v>0</v>
      </c>
      <c r="P266" s="372"/>
      <c r="Q266" s="372"/>
      <c r="R266" s="372"/>
      <c r="S266" s="351" t="s">
        <v>461</v>
      </c>
      <c r="T266" s="405" t="s">
        <v>1464</v>
      </c>
      <c r="U266" s="496" t="s">
        <v>1593</v>
      </c>
      <c r="V266" s="445"/>
      <c r="W266" s="379"/>
      <c r="X266" s="370"/>
      <c r="Y266" s="380"/>
      <c r="Z266" s="445"/>
      <c r="AA266" s="496">
        <f>(Z268/Y268)*100</f>
        <v>98.024193548401172</v>
      </c>
      <c r="AC266" s="250"/>
    </row>
    <row r="267" spans="1:29" ht="39.75" customHeight="1">
      <c r="A267" s="516"/>
      <c r="B267" s="516"/>
      <c r="C267" s="529"/>
      <c r="D267" s="516"/>
      <c r="E267" s="516"/>
      <c r="F267" s="376"/>
      <c r="G267" s="353">
        <v>43672.438194444447</v>
      </c>
      <c r="H267" s="353">
        <v>43672.861805555556</v>
      </c>
      <c r="I267" s="433"/>
      <c r="J267" s="433"/>
      <c r="K267" s="433"/>
      <c r="L267" s="371">
        <f>IF(RIGHT(S267)="T",(+H267-G267),0)</f>
        <v>0.42361111110949423</v>
      </c>
      <c r="M267" s="371">
        <f>IF(RIGHT(S267)="U",(+H267-G267),0)</f>
        <v>0</v>
      </c>
      <c r="N267" s="371">
        <f>IF(RIGHT(S267)="C",(+H267-G267),0)</f>
        <v>0</v>
      </c>
      <c r="O267" s="371">
        <f>IF(RIGHT(S267)="D",(+H267-G267),0)</f>
        <v>0</v>
      </c>
      <c r="P267" s="372"/>
      <c r="Q267" s="372"/>
      <c r="R267" s="372"/>
      <c r="S267" s="351" t="s">
        <v>461</v>
      </c>
      <c r="T267" s="405" t="s">
        <v>1465</v>
      </c>
      <c r="U267" s="496"/>
      <c r="V267" s="445"/>
      <c r="W267" s="379"/>
      <c r="X267" s="370"/>
      <c r="Y267" s="380"/>
      <c r="Z267" s="445"/>
      <c r="AA267" s="496"/>
      <c r="AC267" s="250"/>
    </row>
    <row r="268" spans="1:29" s="410" customFormat="1" ht="30" customHeight="1">
      <c r="A268" s="516"/>
      <c r="B268" s="516"/>
      <c r="C268" s="377" t="s">
        <v>51</v>
      </c>
      <c r="D268" s="516"/>
      <c r="E268" s="516"/>
      <c r="F268" s="376" t="s">
        <v>47</v>
      </c>
      <c r="G268" s="391"/>
      <c r="H268" s="391"/>
      <c r="I268" s="376" t="s">
        <v>47</v>
      </c>
      <c r="J268" s="376" t="s">
        <v>47</v>
      </c>
      <c r="K268" s="379"/>
      <c r="L268" s="371">
        <f>SUM(L266:L267)</f>
        <v>0.61249999999563443</v>
      </c>
      <c r="M268" s="371">
        <f>SUM(M266:M267)</f>
        <v>0</v>
      </c>
      <c r="N268" s="371">
        <f>SUM(N266:N267)</f>
        <v>0</v>
      </c>
      <c r="O268" s="371">
        <f>SUM(O266:O267)</f>
        <v>0</v>
      </c>
      <c r="P268" s="376"/>
      <c r="Q268" s="376"/>
      <c r="R268" s="376"/>
      <c r="S268" s="377"/>
      <c r="T268" s="378"/>
      <c r="U268" s="496"/>
      <c r="V268" s="445">
        <f>$AB$11-((N268*24))</f>
        <v>744</v>
      </c>
      <c r="W268" s="379">
        <v>132</v>
      </c>
      <c r="X268" s="370">
        <v>182.17599999999999</v>
      </c>
      <c r="Y268" s="380">
        <f>W268*X268</f>
        <v>24047.232</v>
      </c>
      <c r="Z268" s="445">
        <f>(Y268*(V268-L268*24))/V268</f>
        <v>23572.105238713062</v>
      </c>
      <c r="AA268" s="496"/>
      <c r="AB268" s="408"/>
      <c r="AC268" s="409">
        <v>1</v>
      </c>
    </row>
    <row r="269" spans="1:29" s="410" customFormat="1" ht="33.75" customHeight="1">
      <c r="A269" s="516">
        <v>7</v>
      </c>
      <c r="B269" s="516" t="s">
        <v>193</v>
      </c>
      <c r="C269" s="518" t="s">
        <v>194</v>
      </c>
      <c r="D269" s="516">
        <v>234.59</v>
      </c>
      <c r="E269" s="516" t="s">
        <v>526</v>
      </c>
      <c r="F269" s="376" t="s">
        <v>47</v>
      </c>
      <c r="G269" s="353">
        <v>43648.554861111108</v>
      </c>
      <c r="H269" s="353">
        <v>43648.603472222225</v>
      </c>
      <c r="I269" s="376" t="s">
        <v>47</v>
      </c>
      <c r="J269" s="376" t="s">
        <v>47</v>
      </c>
      <c r="K269" s="379"/>
      <c r="L269" s="371">
        <f>IF(RIGHT(S269)="T",(+H269-G269),0)</f>
        <v>0</v>
      </c>
      <c r="M269" s="371">
        <f>IF(RIGHT(S269)="U",(+H269-G269),0)</f>
        <v>4.8611111116770189E-2</v>
      </c>
      <c r="N269" s="371">
        <f>IF(RIGHT(S269)="C",(+H269-G269),0)</f>
        <v>0</v>
      </c>
      <c r="O269" s="371">
        <f>IF(RIGHT(S269)="D",(+H269-G269),0)</f>
        <v>0</v>
      </c>
      <c r="P269" s="376"/>
      <c r="Q269" s="376"/>
      <c r="R269" s="376"/>
      <c r="S269" s="351" t="s">
        <v>463</v>
      </c>
      <c r="T269" s="405" t="s">
        <v>1466</v>
      </c>
      <c r="U269" s="496" t="s">
        <v>1593</v>
      </c>
      <c r="V269" s="445"/>
      <c r="W269" s="445"/>
      <c r="X269" s="445"/>
      <c r="Y269" s="445"/>
      <c r="Z269" s="445"/>
      <c r="AA269" s="496">
        <f>(Z272/Y272)*100</f>
        <v>100</v>
      </c>
      <c r="AB269" s="408"/>
      <c r="AC269" s="409"/>
    </row>
    <row r="270" spans="1:29" s="410" customFormat="1" ht="33.75" customHeight="1">
      <c r="A270" s="516"/>
      <c r="B270" s="516"/>
      <c r="C270" s="519"/>
      <c r="D270" s="516"/>
      <c r="E270" s="516"/>
      <c r="F270" s="376"/>
      <c r="G270" s="353">
        <v>43670.682638888888</v>
      </c>
      <c r="H270" s="353">
        <v>43670.730555555558</v>
      </c>
      <c r="I270" s="376"/>
      <c r="J270" s="376"/>
      <c r="K270" s="379"/>
      <c r="L270" s="371">
        <f t="shared" ref="L270" si="91">IF(RIGHT(S270)="T",(+H270-G270),0)</f>
        <v>0</v>
      </c>
      <c r="M270" s="371">
        <f t="shared" ref="M270" si="92">IF(RIGHT(S270)="U",(+H270-G270),0)</f>
        <v>0</v>
      </c>
      <c r="N270" s="371">
        <f t="shared" ref="N270" si="93">IF(RIGHT(S270)="C",(+H270-G270),0)</f>
        <v>4.7916666670062114E-2</v>
      </c>
      <c r="O270" s="371">
        <f t="shared" ref="O270" si="94">IF(RIGHT(S270)="D",(+H270-G270),0)</f>
        <v>0</v>
      </c>
      <c r="P270" s="376"/>
      <c r="Q270" s="376"/>
      <c r="R270" s="376"/>
      <c r="S270" s="351" t="s">
        <v>1374</v>
      </c>
      <c r="T270" s="405" t="s">
        <v>1467</v>
      </c>
      <c r="U270" s="496"/>
      <c r="V270" s="445"/>
      <c r="W270" s="445"/>
      <c r="X270" s="445"/>
      <c r="Y270" s="445"/>
      <c r="Z270" s="445"/>
      <c r="AA270" s="496"/>
      <c r="AB270" s="408"/>
      <c r="AC270" s="409"/>
    </row>
    <row r="271" spans="1:29" s="410" customFormat="1" ht="33.75" customHeight="1">
      <c r="A271" s="516"/>
      <c r="B271" s="516"/>
      <c r="C271" s="520"/>
      <c r="D271" s="516"/>
      <c r="E271" s="516"/>
      <c r="F271" s="376"/>
      <c r="G271" s="353">
        <v>43676.513888888891</v>
      </c>
      <c r="H271" s="353">
        <v>43676.686111111114</v>
      </c>
      <c r="I271" s="376"/>
      <c r="J271" s="376"/>
      <c r="K271" s="379"/>
      <c r="L271" s="371">
        <f>IF(RIGHT(S271)="T",(+H271-G271),0)</f>
        <v>0</v>
      </c>
      <c r="M271" s="371">
        <f>IF(RIGHT(S271)="U",(+H271-G271),0)</f>
        <v>0</v>
      </c>
      <c r="N271" s="371">
        <f>IF(RIGHT(S271)="C",(+H271-G271),0)</f>
        <v>0</v>
      </c>
      <c r="O271" s="371">
        <f>IF(RIGHT(S271)="D",(+H271-G271),0)</f>
        <v>0.17222222222335404</v>
      </c>
      <c r="P271" s="376"/>
      <c r="Q271" s="376"/>
      <c r="R271" s="376"/>
      <c r="S271" s="351" t="s">
        <v>464</v>
      </c>
      <c r="T271" s="405" t="s">
        <v>1468</v>
      </c>
      <c r="U271" s="496"/>
      <c r="V271" s="445"/>
      <c r="W271" s="445"/>
      <c r="X271" s="445"/>
      <c r="Y271" s="445"/>
      <c r="Z271" s="445"/>
      <c r="AA271" s="496"/>
      <c r="AB271" s="408"/>
      <c r="AC271" s="409"/>
    </row>
    <row r="272" spans="1:29" s="410" customFormat="1" ht="30" customHeight="1">
      <c r="A272" s="516"/>
      <c r="B272" s="516"/>
      <c r="C272" s="471" t="s">
        <v>51</v>
      </c>
      <c r="D272" s="516"/>
      <c r="E272" s="516"/>
      <c r="F272" s="376" t="s">
        <v>47</v>
      </c>
      <c r="G272" s="435"/>
      <c r="H272" s="435"/>
      <c r="I272" s="376" t="s">
        <v>47</v>
      </c>
      <c r="J272" s="376" t="s">
        <v>47</v>
      </c>
      <c r="K272" s="376" t="s">
        <v>47</v>
      </c>
      <c r="L272" s="371">
        <f>SUM(L269:L271)</f>
        <v>0</v>
      </c>
      <c r="M272" s="371">
        <f>SUM(M269:M271)</f>
        <v>4.8611111116770189E-2</v>
      </c>
      <c r="N272" s="371">
        <f>SUM(N269:N271)</f>
        <v>4.7916666670062114E-2</v>
      </c>
      <c r="O272" s="371">
        <f>SUM(O269:O271)</f>
        <v>0.17222222222335404</v>
      </c>
      <c r="P272" s="376"/>
      <c r="Q272" s="376"/>
      <c r="R272" s="376"/>
      <c r="S272" s="471"/>
      <c r="T272" s="472"/>
      <c r="U272" s="496"/>
      <c r="V272" s="445">
        <f>$AB$11-((N272*24))</f>
        <v>742.84999999991851</v>
      </c>
      <c r="W272" s="379">
        <v>109</v>
      </c>
      <c r="X272" s="370">
        <v>234.59</v>
      </c>
      <c r="Y272" s="380">
        <f>W272*X272</f>
        <v>25570.31</v>
      </c>
      <c r="Z272" s="445">
        <f>(Y272*(V272-L272*24))/V272</f>
        <v>25570.31</v>
      </c>
      <c r="AA272" s="496"/>
      <c r="AB272" s="408"/>
      <c r="AC272" s="409">
        <v>2</v>
      </c>
    </row>
    <row r="273" spans="1:29" s="410" customFormat="1" ht="39.75" customHeight="1">
      <c r="A273" s="516">
        <v>8</v>
      </c>
      <c r="B273" s="516" t="s">
        <v>195</v>
      </c>
      <c r="C273" s="377" t="s">
        <v>196</v>
      </c>
      <c r="D273" s="516">
        <v>59.01</v>
      </c>
      <c r="E273" s="516" t="s">
        <v>526</v>
      </c>
      <c r="F273" s="376" t="s">
        <v>47</v>
      </c>
      <c r="G273" s="353">
        <v>43676.504166666666</v>
      </c>
      <c r="H273" s="353">
        <v>43676.664583333331</v>
      </c>
      <c r="I273" s="376" t="s">
        <v>47</v>
      </c>
      <c r="J273" s="376" t="s">
        <v>47</v>
      </c>
      <c r="K273" s="376" t="s">
        <v>47</v>
      </c>
      <c r="L273" s="371">
        <f>IF(RIGHT(S273)="T",(+H273-G273),0)</f>
        <v>0</v>
      </c>
      <c r="M273" s="371">
        <f>IF(RIGHT(S273)="U",(+H273-G273),0)</f>
        <v>0</v>
      </c>
      <c r="N273" s="371">
        <f>IF(RIGHT(S273)="C",(+H273-G273),0)</f>
        <v>0</v>
      </c>
      <c r="O273" s="371">
        <f>IF(RIGHT(S273)="D",(+H273-G273),0)</f>
        <v>0.16041666666569654</v>
      </c>
      <c r="P273" s="376"/>
      <c r="Q273" s="376"/>
      <c r="R273" s="376"/>
      <c r="S273" s="351" t="s">
        <v>464</v>
      </c>
      <c r="T273" s="405" t="s">
        <v>1468</v>
      </c>
      <c r="U273" s="496" t="s">
        <v>1593</v>
      </c>
      <c r="V273" s="445"/>
      <c r="W273" s="445"/>
      <c r="X273" s="445"/>
      <c r="Y273" s="445"/>
      <c r="Z273" s="445"/>
      <c r="AA273" s="496">
        <f>(Z274/Y274)*100</f>
        <v>100</v>
      </c>
      <c r="AB273" s="408"/>
      <c r="AC273" s="409"/>
    </row>
    <row r="274" spans="1:29" s="410" customFormat="1" ht="30" customHeight="1">
      <c r="A274" s="516"/>
      <c r="B274" s="516"/>
      <c r="C274" s="377" t="s">
        <v>51</v>
      </c>
      <c r="D274" s="516"/>
      <c r="E274" s="516"/>
      <c r="F274" s="376" t="s">
        <v>47</v>
      </c>
      <c r="G274" s="391"/>
      <c r="H274" s="391"/>
      <c r="I274" s="376" t="s">
        <v>47</v>
      </c>
      <c r="J274" s="376" t="s">
        <v>47</v>
      </c>
      <c r="K274" s="379"/>
      <c r="L274" s="371">
        <f>SUM(L273:L273)</f>
        <v>0</v>
      </c>
      <c r="M274" s="371">
        <f>SUM(M273:M273)</f>
        <v>0</v>
      </c>
      <c r="N274" s="371">
        <f>SUM(N273:N273)</f>
        <v>0</v>
      </c>
      <c r="O274" s="371">
        <f>SUM(O273:O273)</f>
        <v>0.16041666666569654</v>
      </c>
      <c r="P274" s="376"/>
      <c r="Q274" s="376"/>
      <c r="R274" s="376"/>
      <c r="S274" s="377"/>
      <c r="T274" s="378"/>
      <c r="U274" s="496"/>
      <c r="V274" s="445">
        <f>$AB$11-((N274*24))</f>
        <v>744</v>
      </c>
      <c r="W274" s="379">
        <v>156</v>
      </c>
      <c r="X274" s="370">
        <v>59.01</v>
      </c>
      <c r="Y274" s="380">
        <f>W274*X274</f>
        <v>9205.56</v>
      </c>
      <c r="Z274" s="445">
        <f>(Y274*(V274-L274*24))/V274</f>
        <v>9205.56</v>
      </c>
      <c r="AA274" s="496"/>
      <c r="AB274" s="408"/>
      <c r="AC274" s="409">
        <v>2</v>
      </c>
    </row>
    <row r="275" spans="1:29" s="408" customFormat="1" ht="30" customHeight="1">
      <c r="A275" s="516">
        <v>9</v>
      </c>
      <c r="B275" s="516" t="s">
        <v>188</v>
      </c>
      <c r="C275" s="377" t="s">
        <v>197</v>
      </c>
      <c r="D275" s="516">
        <v>5.2839999999999998</v>
      </c>
      <c r="E275" s="516" t="s">
        <v>526</v>
      </c>
      <c r="F275" s="376" t="s">
        <v>47</v>
      </c>
      <c r="G275" s="353">
        <v>43657.017361111109</v>
      </c>
      <c r="H275" s="353">
        <v>43657.033333333333</v>
      </c>
      <c r="I275" s="376" t="s">
        <v>47</v>
      </c>
      <c r="J275" s="376" t="s">
        <v>47</v>
      </c>
      <c r="K275" s="379"/>
      <c r="L275" s="371">
        <f>IF(RIGHT(S275)="T",(+H275-G275),0)</f>
        <v>0</v>
      </c>
      <c r="M275" s="371">
        <f>IF(RIGHT(S275)="U",(+H275-G275),0)</f>
        <v>1.5972222223354038E-2</v>
      </c>
      <c r="N275" s="371">
        <f>IF(RIGHT(S275)="C",(+H275-G275),0)</f>
        <v>0</v>
      </c>
      <c r="O275" s="371">
        <f>IF(RIGHT(S275)="D",(+H275-G275),0)</f>
        <v>0</v>
      </c>
      <c r="P275" s="376"/>
      <c r="Q275" s="376"/>
      <c r="R275" s="376"/>
      <c r="S275" s="351" t="s">
        <v>463</v>
      </c>
      <c r="T275" s="405" t="s">
        <v>1469</v>
      </c>
      <c r="U275" s="496" t="s">
        <v>1593</v>
      </c>
      <c r="V275" s="377"/>
      <c r="W275" s="377"/>
      <c r="X275" s="377"/>
      <c r="Y275" s="377"/>
      <c r="Z275" s="445"/>
      <c r="AA275" s="496">
        <f>(Z276/Y276)*100</f>
        <v>100</v>
      </c>
      <c r="AC275" s="411"/>
    </row>
    <row r="276" spans="1:29" s="410" customFormat="1" ht="30" customHeight="1">
      <c r="A276" s="516"/>
      <c r="B276" s="516"/>
      <c r="C276" s="471" t="s">
        <v>51</v>
      </c>
      <c r="D276" s="516"/>
      <c r="E276" s="516"/>
      <c r="F276" s="376" t="s">
        <v>47</v>
      </c>
      <c r="G276" s="435"/>
      <c r="H276" s="435"/>
      <c r="I276" s="376" t="s">
        <v>47</v>
      </c>
      <c r="J276" s="376" t="s">
        <v>47</v>
      </c>
      <c r="K276" s="376" t="s">
        <v>47</v>
      </c>
      <c r="L276" s="371">
        <f>SUM(L275:L275)</f>
        <v>0</v>
      </c>
      <c r="M276" s="371">
        <f>SUM(M275:M275)</f>
        <v>1.5972222223354038E-2</v>
      </c>
      <c r="N276" s="371">
        <f>SUM(N275:N275)</f>
        <v>0</v>
      </c>
      <c r="O276" s="371">
        <f>SUM(O275:O275)</f>
        <v>0</v>
      </c>
      <c r="P276" s="376"/>
      <c r="Q276" s="376"/>
      <c r="R276" s="376"/>
      <c r="S276" s="471"/>
      <c r="T276" s="472"/>
      <c r="U276" s="496"/>
      <c r="V276" s="445">
        <f>$AB$11-((N276*24))</f>
        <v>744</v>
      </c>
      <c r="W276" s="379">
        <v>131</v>
      </c>
      <c r="X276" s="370">
        <v>5.2839999999999998</v>
      </c>
      <c r="Y276" s="380">
        <f>W276*X276</f>
        <v>692.20399999999995</v>
      </c>
      <c r="Z276" s="445">
        <f>(Y276*(V276-L276*24))/V276</f>
        <v>692.20399999999995</v>
      </c>
      <c r="AA276" s="496"/>
      <c r="AB276" s="408"/>
      <c r="AC276" s="409">
        <v>1</v>
      </c>
    </row>
    <row r="277" spans="1:29" s="408" customFormat="1" ht="30" customHeight="1">
      <c r="A277" s="516">
        <v>10</v>
      </c>
      <c r="B277" s="516" t="s">
        <v>198</v>
      </c>
      <c r="C277" s="377" t="s">
        <v>199</v>
      </c>
      <c r="D277" s="516">
        <v>5.2839999999999998</v>
      </c>
      <c r="E277" s="516" t="s">
        <v>526</v>
      </c>
      <c r="F277" s="376" t="s">
        <v>47</v>
      </c>
      <c r="G277" s="368"/>
      <c r="H277" s="368"/>
      <c r="I277" s="376" t="s">
        <v>47</v>
      </c>
      <c r="J277" s="376" t="s">
        <v>47</v>
      </c>
      <c r="K277" s="391"/>
      <c r="L277" s="371">
        <f>IF(RIGHT(S277)="T",(+H277-G277),0)</f>
        <v>0</v>
      </c>
      <c r="M277" s="371">
        <f>IF(RIGHT(S277)="U",(+H277-G277),0)</f>
        <v>0</v>
      </c>
      <c r="N277" s="371">
        <f>IF(RIGHT(S277)="C",(+H277-G277),0)</f>
        <v>0</v>
      </c>
      <c r="O277" s="371">
        <f>IF(RIGHT(S277)="D",(+H277-G277),0)</f>
        <v>0</v>
      </c>
      <c r="P277" s="376"/>
      <c r="Q277" s="376"/>
      <c r="R277" s="376"/>
      <c r="S277" s="369"/>
      <c r="T277" s="421"/>
      <c r="U277" s="496" t="s">
        <v>1593</v>
      </c>
      <c r="V277" s="377"/>
      <c r="W277" s="377"/>
      <c r="X277" s="377"/>
      <c r="Y277" s="377"/>
      <c r="Z277" s="445"/>
      <c r="AA277" s="496">
        <f>(Z278/Y278)*100</f>
        <v>100</v>
      </c>
      <c r="AC277" s="411"/>
    </row>
    <row r="278" spans="1:29" s="410" customFormat="1" ht="30" customHeight="1">
      <c r="A278" s="516"/>
      <c r="B278" s="516"/>
      <c r="C278" s="471" t="s">
        <v>51</v>
      </c>
      <c r="D278" s="516"/>
      <c r="E278" s="516"/>
      <c r="F278" s="376" t="s">
        <v>47</v>
      </c>
      <c r="G278" s="435"/>
      <c r="H278" s="435"/>
      <c r="I278" s="376" t="s">
        <v>47</v>
      </c>
      <c r="J278" s="376" t="s">
        <v>47</v>
      </c>
      <c r="K278" s="376" t="s">
        <v>47</v>
      </c>
      <c r="L278" s="371">
        <f>SUM(L277:L277)</f>
        <v>0</v>
      </c>
      <c r="M278" s="371">
        <f>SUM(M277:M277)</f>
        <v>0</v>
      </c>
      <c r="N278" s="371">
        <f>SUM(N277:N277)</f>
        <v>0</v>
      </c>
      <c r="O278" s="371">
        <f>SUM(O277:O277)</f>
        <v>0</v>
      </c>
      <c r="P278" s="376"/>
      <c r="Q278" s="376"/>
      <c r="R278" s="376"/>
      <c r="S278" s="471"/>
      <c r="T278" s="472"/>
      <c r="U278" s="496"/>
      <c r="V278" s="445">
        <f>$AB$11-((N278*24))</f>
        <v>744</v>
      </c>
      <c r="W278" s="379">
        <v>131</v>
      </c>
      <c r="X278" s="370">
        <v>5.2839999999999998</v>
      </c>
      <c r="Y278" s="380">
        <f>W278*X278</f>
        <v>692.20399999999995</v>
      </c>
      <c r="Z278" s="445">
        <f>(Y278*(V278-L278*24))/V278</f>
        <v>692.20399999999995</v>
      </c>
      <c r="AA278" s="496"/>
      <c r="AB278" s="408"/>
      <c r="AC278" s="409">
        <v>1</v>
      </c>
    </row>
    <row r="279" spans="1:29" ht="62.25" customHeight="1">
      <c r="A279" s="516">
        <v>11</v>
      </c>
      <c r="B279" s="516" t="s">
        <v>200</v>
      </c>
      <c r="C279" s="433" t="s">
        <v>201</v>
      </c>
      <c r="D279" s="516">
        <v>6.17</v>
      </c>
      <c r="E279" s="516" t="s">
        <v>526</v>
      </c>
      <c r="F279" s="376" t="s">
        <v>47</v>
      </c>
      <c r="G279" s="353">
        <v>43658.601388888892</v>
      </c>
      <c r="H279" s="353">
        <v>43658.618055555555</v>
      </c>
      <c r="I279" s="433"/>
      <c r="J279" s="433"/>
      <c r="K279" s="433"/>
      <c r="L279" s="371">
        <f>IF(RIGHT(S279)="T",(+H279-G279),0)</f>
        <v>0</v>
      </c>
      <c r="M279" s="371">
        <f>IF(RIGHT(S279)="U",(+H279-G279),0)</f>
        <v>1.6666666662786156E-2</v>
      </c>
      <c r="N279" s="371">
        <f>IF(RIGHT(S279)="C",(+H279-G279),0)</f>
        <v>0</v>
      </c>
      <c r="O279" s="371">
        <f>IF(RIGHT(S279)="D",(+H279-G279),0)</f>
        <v>0</v>
      </c>
      <c r="P279" s="372"/>
      <c r="Q279" s="372"/>
      <c r="R279" s="372"/>
      <c r="S279" s="351" t="s">
        <v>463</v>
      </c>
      <c r="T279" s="405" t="s">
        <v>1470</v>
      </c>
      <c r="U279" s="496" t="s">
        <v>1593</v>
      </c>
      <c r="V279" s="445"/>
      <c r="W279" s="351"/>
      <c r="X279" s="351"/>
      <c r="Y279" s="351"/>
      <c r="Z279" s="445"/>
      <c r="AA279" s="496">
        <f>(Z280/Y280)*100</f>
        <v>100</v>
      </c>
      <c r="AC279" s="250"/>
    </row>
    <row r="280" spans="1:29" s="410" customFormat="1" ht="30" customHeight="1">
      <c r="A280" s="516"/>
      <c r="B280" s="516"/>
      <c r="C280" s="377" t="s">
        <v>51</v>
      </c>
      <c r="D280" s="516"/>
      <c r="E280" s="516"/>
      <c r="F280" s="376" t="s">
        <v>47</v>
      </c>
      <c r="G280" s="435"/>
      <c r="H280" s="435"/>
      <c r="I280" s="376" t="s">
        <v>47</v>
      </c>
      <c r="J280" s="376" t="s">
        <v>47</v>
      </c>
      <c r="K280" s="379"/>
      <c r="L280" s="371">
        <f>SUM(L279:L279)</f>
        <v>0</v>
      </c>
      <c r="M280" s="371">
        <f>SUM(M279:M279)</f>
        <v>1.6666666662786156E-2</v>
      </c>
      <c r="N280" s="371">
        <f>SUM(N279:N279)</f>
        <v>0</v>
      </c>
      <c r="O280" s="371">
        <f>SUM(O279:O279)</f>
        <v>0</v>
      </c>
      <c r="P280" s="376"/>
      <c r="Q280" s="376"/>
      <c r="R280" s="376"/>
      <c r="S280" s="377"/>
      <c r="T280" s="378"/>
      <c r="U280" s="496"/>
      <c r="V280" s="445">
        <f>$AB$11-((N280*24))</f>
        <v>744</v>
      </c>
      <c r="W280" s="379">
        <v>131</v>
      </c>
      <c r="X280" s="370">
        <v>6.17</v>
      </c>
      <c r="Y280" s="380">
        <f>W280*X280</f>
        <v>808.27</v>
      </c>
      <c r="Z280" s="445">
        <f>(Y280*(V280-L280*24))/V280</f>
        <v>808.27</v>
      </c>
      <c r="AA280" s="496"/>
      <c r="AB280" s="408"/>
      <c r="AC280" s="409">
        <v>1</v>
      </c>
    </row>
    <row r="281" spans="1:29" ht="51" customHeight="1">
      <c r="A281" s="516">
        <v>12</v>
      </c>
      <c r="B281" s="516" t="s">
        <v>202</v>
      </c>
      <c r="C281" s="433" t="s">
        <v>203</v>
      </c>
      <c r="D281" s="516">
        <v>6.17</v>
      </c>
      <c r="E281" s="516" t="s">
        <v>526</v>
      </c>
      <c r="F281" s="376" t="s">
        <v>47</v>
      </c>
      <c r="G281" s="368"/>
      <c r="H281" s="369"/>
      <c r="I281" s="433"/>
      <c r="J281" s="433"/>
      <c r="K281" s="433"/>
      <c r="L281" s="371">
        <f>IF(RIGHT(S281)="T",(+H281-G281),0)</f>
        <v>0</v>
      </c>
      <c r="M281" s="371">
        <f>IF(RIGHT(S281)="U",(+H281-G281),0)</f>
        <v>0</v>
      </c>
      <c r="N281" s="371">
        <f>IF(RIGHT(S281)="C",(+H281-G281),0)</f>
        <v>0</v>
      </c>
      <c r="O281" s="371">
        <f>IF(RIGHT(S281)="D",(+H281-G281),0)</f>
        <v>0</v>
      </c>
      <c r="P281" s="372"/>
      <c r="Q281" s="372"/>
      <c r="R281" s="372"/>
      <c r="S281" s="369"/>
      <c r="T281" s="421"/>
      <c r="U281" s="496" t="s">
        <v>1593</v>
      </c>
      <c r="V281" s="445"/>
      <c r="W281" s="445"/>
      <c r="X281" s="445"/>
      <c r="Y281" s="445"/>
      <c r="Z281" s="445"/>
      <c r="AA281" s="496">
        <f>(Z282/Y282)*100</f>
        <v>100</v>
      </c>
      <c r="AC281" s="250"/>
    </row>
    <row r="282" spans="1:29" s="410" customFormat="1" ht="30" customHeight="1">
      <c r="A282" s="516"/>
      <c r="B282" s="516"/>
      <c r="C282" s="377" t="s">
        <v>51</v>
      </c>
      <c r="D282" s="516"/>
      <c r="E282" s="516"/>
      <c r="F282" s="376" t="s">
        <v>47</v>
      </c>
      <c r="G282" s="435"/>
      <c r="H282" s="435"/>
      <c r="I282" s="376" t="s">
        <v>47</v>
      </c>
      <c r="J282" s="376" t="s">
        <v>47</v>
      </c>
      <c r="K282" s="379"/>
      <c r="L282" s="371">
        <f>SUM(L281:L281)</f>
        <v>0</v>
      </c>
      <c r="M282" s="371">
        <f>SUM(M281:M281)</f>
        <v>0</v>
      </c>
      <c r="N282" s="371">
        <f>SUM(N281:N281)</f>
        <v>0</v>
      </c>
      <c r="O282" s="371">
        <f>SUM(O281:O281)</f>
        <v>0</v>
      </c>
      <c r="P282" s="376"/>
      <c r="Q282" s="376"/>
      <c r="R282" s="376"/>
      <c r="S282" s="377"/>
      <c r="T282" s="378"/>
      <c r="U282" s="496"/>
      <c r="V282" s="445">
        <f>$AB$11-((N282*24))</f>
        <v>744</v>
      </c>
      <c r="W282" s="379">
        <v>131</v>
      </c>
      <c r="X282" s="370">
        <v>6.17</v>
      </c>
      <c r="Y282" s="380">
        <f>W282*X282</f>
        <v>808.27</v>
      </c>
      <c r="Z282" s="445">
        <f>(Y282*(V282-L282*24))/V282</f>
        <v>808.27</v>
      </c>
      <c r="AA282" s="496"/>
      <c r="AB282" s="408"/>
      <c r="AC282" s="409">
        <v>1</v>
      </c>
    </row>
    <row r="283" spans="1:29" ht="35.25" customHeight="1">
      <c r="A283" s="516">
        <v>13</v>
      </c>
      <c r="B283" s="516" t="s">
        <v>204</v>
      </c>
      <c r="C283" s="433" t="s">
        <v>205</v>
      </c>
      <c r="D283" s="516">
        <v>10.4</v>
      </c>
      <c r="E283" s="516" t="s">
        <v>526</v>
      </c>
      <c r="F283" s="376" t="s">
        <v>47</v>
      </c>
      <c r="G283" s="353">
        <v>43652.503472222219</v>
      </c>
      <c r="H283" s="353">
        <v>43652.536805555559</v>
      </c>
      <c r="I283" s="473"/>
      <c r="J283" s="473"/>
      <c r="K283" s="433" t="s">
        <v>47</v>
      </c>
      <c r="L283" s="371">
        <f>IF(RIGHT(S283)="T",(+H283-G283),0)</f>
        <v>0</v>
      </c>
      <c r="M283" s="371">
        <f>IF(RIGHT(S283)="U",(+H283-G283),0)</f>
        <v>3.3333333340124227E-2</v>
      </c>
      <c r="N283" s="371">
        <f>IF(RIGHT(S283)="C",(+H283-G283),0)</f>
        <v>0</v>
      </c>
      <c r="O283" s="371">
        <f>IF(RIGHT(S283)="D",(+H283-G283),0)</f>
        <v>0</v>
      </c>
      <c r="P283" s="372"/>
      <c r="Q283" s="372"/>
      <c r="R283" s="372"/>
      <c r="S283" s="351" t="s">
        <v>1383</v>
      </c>
      <c r="T283" s="405" t="s">
        <v>1471</v>
      </c>
      <c r="U283" s="496" t="s">
        <v>1593</v>
      </c>
      <c r="V283" s="445"/>
      <c r="W283" s="445"/>
      <c r="X283" s="445"/>
      <c r="Y283" s="445"/>
      <c r="Z283" s="445"/>
      <c r="AA283" s="496">
        <f>(Z284/Y284)*100</f>
        <v>100</v>
      </c>
      <c r="AC283" s="250"/>
    </row>
    <row r="284" spans="1:29" s="410" customFormat="1" ht="30" customHeight="1">
      <c r="A284" s="516"/>
      <c r="B284" s="516"/>
      <c r="C284" s="471" t="s">
        <v>51</v>
      </c>
      <c r="D284" s="516"/>
      <c r="E284" s="516"/>
      <c r="F284" s="376" t="s">
        <v>47</v>
      </c>
      <c r="G284" s="435"/>
      <c r="H284" s="435"/>
      <c r="I284" s="376" t="s">
        <v>47</v>
      </c>
      <c r="J284" s="376" t="s">
        <v>47</v>
      </c>
      <c r="K284" s="376" t="s">
        <v>47</v>
      </c>
      <c r="L284" s="371">
        <f>SUM(L283:L283)</f>
        <v>0</v>
      </c>
      <c r="M284" s="371">
        <f>SUM(M283:M283)</f>
        <v>3.3333333340124227E-2</v>
      </c>
      <c r="N284" s="371">
        <f>SUM(N283:N283)</f>
        <v>0</v>
      </c>
      <c r="O284" s="371">
        <f>SUM(O283:O283)</f>
        <v>0</v>
      </c>
      <c r="P284" s="376"/>
      <c r="Q284" s="376"/>
      <c r="R284" s="376"/>
      <c r="S284" s="471"/>
      <c r="T284" s="472"/>
      <c r="U284" s="496"/>
      <c r="V284" s="445">
        <f>$AB$11-((N284*24))</f>
        <v>744</v>
      </c>
      <c r="W284" s="379">
        <v>131</v>
      </c>
      <c r="X284" s="370">
        <v>10.4</v>
      </c>
      <c r="Y284" s="380">
        <f>W284*X284</f>
        <v>1362.4</v>
      </c>
      <c r="Z284" s="445">
        <f>(Y284*(V284-L284*24))/V284</f>
        <v>1362.4</v>
      </c>
      <c r="AA284" s="496"/>
      <c r="AB284" s="408"/>
      <c r="AC284" s="409">
        <v>1</v>
      </c>
    </row>
    <row r="285" spans="1:29" ht="30" customHeight="1">
      <c r="A285" s="516">
        <v>14</v>
      </c>
      <c r="B285" s="516" t="s">
        <v>206</v>
      </c>
      <c r="C285" s="433" t="s">
        <v>207</v>
      </c>
      <c r="D285" s="516">
        <v>14.86</v>
      </c>
      <c r="E285" s="516" t="s">
        <v>526</v>
      </c>
      <c r="F285" s="376" t="s">
        <v>47</v>
      </c>
      <c r="G285" s="354"/>
      <c r="H285" s="354"/>
      <c r="I285" s="433"/>
      <c r="J285" s="433"/>
      <c r="K285" s="433"/>
      <c r="L285" s="385">
        <f>IF(RIGHT(S285)="T",(+H285-G285),0)</f>
        <v>0</v>
      </c>
      <c r="M285" s="372">
        <f>IF(RIGHT(S285)="U",(+H285-G285),0)</f>
        <v>0</v>
      </c>
      <c r="N285" s="372">
        <f>IF(RIGHT(S285)="C",(+H285-G285),0)</f>
        <v>0</v>
      </c>
      <c r="O285" s="372">
        <f>IF(RIGHT(S285)="D",(+H285-G285),0)</f>
        <v>0</v>
      </c>
      <c r="P285" s="372"/>
      <c r="Q285" s="372"/>
      <c r="R285" s="372"/>
      <c r="S285" s="363"/>
      <c r="T285" s="414"/>
      <c r="U285" s="496" t="s">
        <v>1593</v>
      </c>
      <c r="V285" s="445"/>
      <c r="W285" s="379"/>
      <c r="X285" s="370"/>
      <c r="Y285" s="380"/>
      <c r="Z285" s="445"/>
      <c r="AA285" s="496">
        <f>(Z286/Y286)*100</f>
        <v>99.999999999999986</v>
      </c>
      <c r="AC285" s="250"/>
    </row>
    <row r="286" spans="1:29" s="410" customFormat="1" ht="30" customHeight="1">
      <c r="A286" s="516"/>
      <c r="B286" s="516"/>
      <c r="C286" s="471" t="s">
        <v>51</v>
      </c>
      <c r="D286" s="516"/>
      <c r="E286" s="516"/>
      <c r="F286" s="376" t="s">
        <v>47</v>
      </c>
      <c r="G286" s="474"/>
      <c r="H286" s="474"/>
      <c r="I286" s="376" t="s">
        <v>47</v>
      </c>
      <c r="J286" s="376" t="s">
        <v>47</v>
      </c>
      <c r="K286" s="376" t="s">
        <v>47</v>
      </c>
      <c r="L286" s="371">
        <f>SUM(L285:L285)</f>
        <v>0</v>
      </c>
      <c r="M286" s="371">
        <f>SUM(M285:M285)</f>
        <v>0</v>
      </c>
      <c r="N286" s="371">
        <f>SUM(N285:N285)</f>
        <v>0</v>
      </c>
      <c r="O286" s="371">
        <f>SUM(O285:O285)</f>
        <v>0</v>
      </c>
      <c r="P286" s="376"/>
      <c r="Q286" s="376"/>
      <c r="R286" s="376"/>
      <c r="S286" s="471"/>
      <c r="T286" s="472"/>
      <c r="U286" s="496"/>
      <c r="V286" s="445">
        <f>$AB$11-((N286*24))</f>
        <v>744</v>
      </c>
      <c r="W286" s="379">
        <v>131</v>
      </c>
      <c r="X286" s="370">
        <v>14.86</v>
      </c>
      <c r="Y286" s="380">
        <f>W286*X286</f>
        <v>1946.6599999999999</v>
      </c>
      <c r="Z286" s="445">
        <f>(Y286*(V286-L286*24))/V286</f>
        <v>1946.6599999999996</v>
      </c>
      <c r="AA286" s="496"/>
      <c r="AB286" s="408"/>
      <c r="AC286" s="409">
        <v>1</v>
      </c>
    </row>
    <row r="287" spans="1:29" s="408" customFormat="1" ht="30" customHeight="1">
      <c r="A287" s="516">
        <v>15</v>
      </c>
      <c r="B287" s="516" t="s">
        <v>1049</v>
      </c>
      <c r="C287" s="351" t="s">
        <v>651</v>
      </c>
      <c r="D287" s="516">
        <v>13.701000000000001</v>
      </c>
      <c r="E287" s="516" t="s">
        <v>526</v>
      </c>
      <c r="F287" s="376" t="s">
        <v>47</v>
      </c>
      <c r="G287" s="354"/>
      <c r="H287" s="354"/>
      <c r="I287" s="376" t="s">
        <v>47</v>
      </c>
      <c r="J287" s="376" t="s">
        <v>47</v>
      </c>
      <c r="K287" s="376" t="s">
        <v>47</v>
      </c>
      <c r="L287" s="385">
        <f>IF(RIGHT(S287)="T",(+H287-G287),0)</f>
        <v>0</v>
      </c>
      <c r="M287" s="372">
        <f>IF(RIGHT(S287)="U",(+H287-G287),0)</f>
        <v>0</v>
      </c>
      <c r="N287" s="372">
        <f>IF(RIGHT(S287)="C",(+H287-G287),0)</f>
        <v>0</v>
      </c>
      <c r="O287" s="372">
        <f>IF(RIGHT(S287)="D",(+H287-G287),0)</f>
        <v>0</v>
      </c>
      <c r="P287" s="376"/>
      <c r="Q287" s="376"/>
      <c r="R287" s="376"/>
      <c r="S287" s="354"/>
      <c r="T287" s="414"/>
      <c r="U287" s="496" t="s">
        <v>1593</v>
      </c>
      <c r="V287" s="377"/>
      <c r="W287" s="377"/>
      <c r="X287" s="377"/>
      <c r="Y287" s="377"/>
      <c r="Z287" s="445"/>
      <c r="AA287" s="496">
        <f>(Z288/Y288)*100</f>
        <v>100.00000000000003</v>
      </c>
      <c r="AC287" s="411"/>
    </row>
    <row r="288" spans="1:29" s="410" customFormat="1" ht="30" customHeight="1">
      <c r="A288" s="516"/>
      <c r="B288" s="516"/>
      <c r="C288" s="471" t="s">
        <v>51</v>
      </c>
      <c r="D288" s="516"/>
      <c r="E288" s="516"/>
      <c r="F288" s="376" t="s">
        <v>47</v>
      </c>
      <c r="G288" s="391"/>
      <c r="H288" s="391"/>
      <c r="I288" s="376" t="s">
        <v>47</v>
      </c>
      <c r="J288" s="376" t="s">
        <v>47</v>
      </c>
      <c r="K288" s="376" t="s">
        <v>47</v>
      </c>
      <c r="L288" s="371">
        <f>SUM(L287:L287)</f>
        <v>0</v>
      </c>
      <c r="M288" s="371">
        <f>SUM(M287:M287)</f>
        <v>0</v>
      </c>
      <c r="N288" s="371">
        <f>SUM(N287:N287)</f>
        <v>0</v>
      </c>
      <c r="O288" s="371">
        <f>SUM(O287:O287)</f>
        <v>0</v>
      </c>
      <c r="P288" s="376"/>
      <c r="Q288" s="376"/>
      <c r="R288" s="376"/>
      <c r="S288" s="471"/>
      <c r="T288" s="472"/>
      <c r="U288" s="496"/>
      <c r="V288" s="445">
        <f>$AB$11-((N288*24))</f>
        <v>744</v>
      </c>
      <c r="W288" s="379">
        <v>131</v>
      </c>
      <c r="X288" s="370">
        <v>13.701000000000001</v>
      </c>
      <c r="Y288" s="380">
        <f>W288*X288</f>
        <v>1794.8310000000001</v>
      </c>
      <c r="Z288" s="445">
        <f>(Y288*(V288-L288*24))/V288</f>
        <v>1794.8310000000004</v>
      </c>
      <c r="AA288" s="496"/>
      <c r="AB288" s="408"/>
      <c r="AC288" s="409">
        <v>1</v>
      </c>
    </row>
    <row r="289" spans="1:29" s="408" customFormat="1" ht="53.25" customHeight="1">
      <c r="A289" s="516">
        <v>16</v>
      </c>
      <c r="B289" s="516" t="s">
        <v>209</v>
      </c>
      <c r="C289" s="377" t="s">
        <v>210</v>
      </c>
      <c r="D289" s="516">
        <v>14.86</v>
      </c>
      <c r="E289" s="516" t="s">
        <v>526</v>
      </c>
      <c r="F289" s="376" t="s">
        <v>47</v>
      </c>
      <c r="G289" s="368"/>
      <c r="H289" s="368"/>
      <c r="I289" s="376" t="s">
        <v>47</v>
      </c>
      <c r="J289" s="376" t="s">
        <v>47</v>
      </c>
      <c r="K289" s="376" t="s">
        <v>47</v>
      </c>
      <c r="L289" s="371">
        <f>IF(RIGHT(S289)="T",(+H289-G289),0)</f>
        <v>0</v>
      </c>
      <c r="M289" s="371">
        <f>IF(RIGHT(S289)="U",(+H289-G289),0)</f>
        <v>0</v>
      </c>
      <c r="N289" s="371">
        <f>IF(RIGHT(S289)="C",(+H289-G289),0)</f>
        <v>0</v>
      </c>
      <c r="O289" s="371">
        <f>IF(RIGHT(S289)="D",(+H289-G289),0)</f>
        <v>0</v>
      </c>
      <c r="P289" s="376"/>
      <c r="Q289" s="376"/>
      <c r="R289" s="376"/>
      <c r="S289" s="369"/>
      <c r="T289" s="421"/>
      <c r="U289" s="496" t="s">
        <v>1593</v>
      </c>
      <c r="V289" s="377"/>
      <c r="W289" s="377"/>
      <c r="X289" s="377"/>
      <c r="Y289" s="377"/>
      <c r="Z289" s="445"/>
      <c r="AA289" s="496">
        <f>(Z290/Y290)*100</f>
        <v>99.999999999999986</v>
      </c>
      <c r="AC289" s="411"/>
    </row>
    <row r="290" spans="1:29" s="410" customFormat="1" ht="30" customHeight="1">
      <c r="A290" s="516"/>
      <c r="B290" s="516"/>
      <c r="C290" s="471" t="s">
        <v>51</v>
      </c>
      <c r="D290" s="516"/>
      <c r="E290" s="516"/>
      <c r="F290" s="376" t="s">
        <v>47</v>
      </c>
      <c r="G290" s="435"/>
      <c r="H290" s="435"/>
      <c r="I290" s="376" t="s">
        <v>47</v>
      </c>
      <c r="J290" s="376" t="s">
        <v>47</v>
      </c>
      <c r="K290" s="379"/>
      <c r="L290" s="371">
        <f>SUM(L289:L289)</f>
        <v>0</v>
      </c>
      <c r="M290" s="371">
        <f>SUM(M289:M289)</f>
        <v>0</v>
      </c>
      <c r="N290" s="371">
        <f>SUM(N289:N289)</f>
        <v>0</v>
      </c>
      <c r="O290" s="371">
        <f>SUM(O289:O289)</f>
        <v>0</v>
      </c>
      <c r="P290" s="376"/>
      <c r="Q290" s="376"/>
      <c r="R290" s="376"/>
      <c r="S290" s="471"/>
      <c r="T290" s="472"/>
      <c r="U290" s="496"/>
      <c r="V290" s="445">
        <f>$AB$11-((N290*24))</f>
        <v>744</v>
      </c>
      <c r="W290" s="379">
        <v>131</v>
      </c>
      <c r="X290" s="370">
        <v>14.86</v>
      </c>
      <c r="Y290" s="380">
        <f>W290*X290</f>
        <v>1946.6599999999999</v>
      </c>
      <c r="Z290" s="445">
        <f>(Y290*(V290-L290*24))/V290</f>
        <v>1946.6599999999996</v>
      </c>
      <c r="AA290" s="496"/>
      <c r="AB290" s="111"/>
      <c r="AC290" s="409">
        <v>1</v>
      </c>
    </row>
    <row r="291" spans="1:29" ht="30" customHeight="1">
      <c r="A291" s="516">
        <v>17</v>
      </c>
      <c r="B291" s="516" t="s">
        <v>211</v>
      </c>
      <c r="C291" s="433" t="s">
        <v>212</v>
      </c>
      <c r="D291" s="516">
        <v>143.553</v>
      </c>
      <c r="E291" s="516" t="s">
        <v>526</v>
      </c>
      <c r="F291" s="376" t="s">
        <v>47</v>
      </c>
      <c r="G291" s="373"/>
      <c r="H291" s="374"/>
      <c r="I291" s="433"/>
      <c r="J291" s="433"/>
      <c r="K291" s="433"/>
      <c r="L291" s="371">
        <f>IF(RIGHT(S291)="T",(+H291-G291),0)</f>
        <v>0</v>
      </c>
      <c r="M291" s="371">
        <f>IF(RIGHT(S291)="U",(+H291-G291),0)</f>
        <v>0</v>
      </c>
      <c r="N291" s="371">
        <f>IF(RIGHT(S291)="C",(+H291-G291),0)</f>
        <v>0</v>
      </c>
      <c r="O291" s="371">
        <f>IF(RIGHT(S291)="D",(+H291-G291),0)</f>
        <v>0</v>
      </c>
      <c r="P291" s="372"/>
      <c r="Q291" s="372"/>
      <c r="R291" s="372"/>
      <c r="S291" s="374"/>
      <c r="T291" s="423"/>
      <c r="U291" s="496" t="s">
        <v>1593</v>
      </c>
      <c r="V291" s="445"/>
      <c r="W291" s="445"/>
      <c r="X291" s="445"/>
      <c r="Y291" s="445"/>
      <c r="Z291" s="445"/>
      <c r="AA291" s="496">
        <f>(Z292/Y292)*100</f>
        <v>100</v>
      </c>
      <c r="AC291" s="250"/>
    </row>
    <row r="292" spans="1:29" s="410" customFormat="1" ht="30" customHeight="1">
      <c r="A292" s="516"/>
      <c r="B292" s="516"/>
      <c r="C292" s="471" t="s">
        <v>51</v>
      </c>
      <c r="D292" s="516"/>
      <c r="E292" s="516"/>
      <c r="F292" s="376" t="s">
        <v>47</v>
      </c>
      <c r="G292" s="391"/>
      <c r="H292" s="391"/>
      <c r="I292" s="376" t="s">
        <v>47</v>
      </c>
      <c r="J292" s="376" t="s">
        <v>47</v>
      </c>
      <c r="K292" s="376" t="s">
        <v>47</v>
      </c>
      <c r="L292" s="371">
        <f>SUM(L291:L291)</f>
        <v>0</v>
      </c>
      <c r="M292" s="371">
        <f>SUM(M291:M291)</f>
        <v>0</v>
      </c>
      <c r="N292" s="371">
        <f>SUM(N291:N291)</f>
        <v>0</v>
      </c>
      <c r="O292" s="371">
        <f>SUM(O291:O291)</f>
        <v>0</v>
      </c>
      <c r="P292" s="376"/>
      <c r="Q292" s="376"/>
      <c r="R292" s="376"/>
      <c r="S292" s="471"/>
      <c r="T292" s="472"/>
      <c r="U292" s="496"/>
      <c r="V292" s="445">
        <f>$AB$11-((N292*24))</f>
        <v>744</v>
      </c>
      <c r="W292" s="379">
        <v>131</v>
      </c>
      <c r="X292" s="370">
        <v>143.553</v>
      </c>
      <c r="Y292" s="380">
        <f>W292*X292</f>
        <v>18805.442999999999</v>
      </c>
      <c r="Z292" s="445">
        <f>(Y292*(V292-L292*24))/V292</f>
        <v>18805.442999999999</v>
      </c>
      <c r="AA292" s="496"/>
      <c r="AB292" s="408"/>
      <c r="AC292" s="409">
        <v>1</v>
      </c>
    </row>
    <row r="293" spans="1:29" s="410" customFormat="1" ht="30" customHeight="1">
      <c r="A293" s="516">
        <v>18</v>
      </c>
      <c r="B293" s="516" t="s">
        <v>213</v>
      </c>
      <c r="C293" s="377" t="s">
        <v>214</v>
      </c>
      <c r="D293" s="516">
        <v>143.553</v>
      </c>
      <c r="E293" s="516" t="s">
        <v>526</v>
      </c>
      <c r="F293" s="376" t="s">
        <v>47</v>
      </c>
      <c r="G293" s="354"/>
      <c r="H293" s="364"/>
      <c r="I293" s="376" t="s">
        <v>47</v>
      </c>
      <c r="J293" s="376" t="s">
        <v>47</v>
      </c>
      <c r="K293" s="376" t="s">
        <v>47</v>
      </c>
      <c r="L293" s="371">
        <f>IF(RIGHT(S293)="T",(+H293-G293),0)</f>
        <v>0</v>
      </c>
      <c r="M293" s="371">
        <f>IF(RIGHT(S293)="U",(+H293-G293),0)</f>
        <v>0</v>
      </c>
      <c r="N293" s="371">
        <f>IF(RIGHT(S293)="C",(+H293-G293),0)</f>
        <v>0</v>
      </c>
      <c r="O293" s="371">
        <f>IF(RIGHT(S293)="D",(+H293-G293),0)</f>
        <v>0</v>
      </c>
      <c r="P293" s="376"/>
      <c r="Q293" s="376"/>
      <c r="R293" s="376"/>
      <c r="S293" s="350"/>
      <c r="T293" s="414"/>
      <c r="U293" s="496" t="s">
        <v>1593</v>
      </c>
      <c r="V293" s="377"/>
      <c r="W293" s="377"/>
      <c r="X293" s="377"/>
      <c r="Y293" s="377"/>
      <c r="Z293" s="445"/>
      <c r="AA293" s="496">
        <f>(Z294/Y294)*100</f>
        <v>100</v>
      </c>
      <c r="AB293" s="408"/>
      <c r="AC293" s="409"/>
    </row>
    <row r="294" spans="1:29" s="410" customFormat="1" ht="30" customHeight="1">
      <c r="A294" s="516"/>
      <c r="B294" s="516"/>
      <c r="C294" s="471" t="s">
        <v>51</v>
      </c>
      <c r="D294" s="516"/>
      <c r="E294" s="516"/>
      <c r="F294" s="376" t="s">
        <v>47</v>
      </c>
      <c r="G294" s="391"/>
      <c r="H294" s="391"/>
      <c r="I294" s="376" t="s">
        <v>47</v>
      </c>
      <c r="J294" s="376" t="s">
        <v>47</v>
      </c>
      <c r="K294" s="379"/>
      <c r="L294" s="371">
        <f>SUM(L293:L293)</f>
        <v>0</v>
      </c>
      <c r="M294" s="371">
        <f>SUM(M293:M293)</f>
        <v>0</v>
      </c>
      <c r="N294" s="371">
        <f>SUM(N293:N293)</f>
        <v>0</v>
      </c>
      <c r="O294" s="371">
        <f>SUM(O293:O293)</f>
        <v>0</v>
      </c>
      <c r="P294" s="376"/>
      <c r="Q294" s="376"/>
      <c r="R294" s="376"/>
      <c r="S294" s="471"/>
      <c r="T294" s="472"/>
      <c r="U294" s="496"/>
      <c r="V294" s="445">
        <f>$AB$11-((N294*24))</f>
        <v>744</v>
      </c>
      <c r="W294" s="379">
        <v>131</v>
      </c>
      <c r="X294" s="370">
        <v>143.553</v>
      </c>
      <c r="Y294" s="380">
        <f>W294*X294</f>
        <v>18805.442999999999</v>
      </c>
      <c r="Z294" s="445">
        <f>(Y294*(V294-L294*24))/V294</f>
        <v>18805.442999999999</v>
      </c>
      <c r="AA294" s="496"/>
      <c r="AB294" s="408"/>
      <c r="AC294" s="409">
        <v>1</v>
      </c>
    </row>
    <row r="295" spans="1:29" ht="30" customHeight="1">
      <c r="A295" s="516">
        <v>19</v>
      </c>
      <c r="B295" s="516" t="s">
        <v>215</v>
      </c>
      <c r="C295" s="433" t="s">
        <v>216</v>
      </c>
      <c r="D295" s="516">
        <v>144.63</v>
      </c>
      <c r="E295" s="516" t="s">
        <v>526</v>
      </c>
      <c r="F295" s="376" t="s">
        <v>47</v>
      </c>
      <c r="G295" s="373"/>
      <c r="H295" s="374"/>
      <c r="I295" s="433"/>
      <c r="J295" s="433"/>
      <c r="K295" s="433"/>
      <c r="L295" s="371">
        <f>IF(RIGHT(S295)="T",(+H295-G295),0)</f>
        <v>0</v>
      </c>
      <c r="M295" s="371">
        <f>IF(RIGHT(S295)="U",(+H295-G295),0)</f>
        <v>0</v>
      </c>
      <c r="N295" s="371">
        <f>IF(RIGHT(S295)="C",(+H295-G295),0)</f>
        <v>0</v>
      </c>
      <c r="O295" s="371">
        <f>IF(RIGHT(S295)="D",(+H295-G295),0)</f>
        <v>0</v>
      </c>
      <c r="P295" s="372"/>
      <c r="Q295" s="372"/>
      <c r="R295" s="372"/>
      <c r="S295" s="374"/>
      <c r="T295" s="423"/>
      <c r="U295" s="496" t="s">
        <v>1593</v>
      </c>
      <c r="V295" s="445"/>
      <c r="W295" s="379"/>
      <c r="X295" s="475"/>
      <c r="Y295" s="380"/>
      <c r="Z295" s="445"/>
      <c r="AA295" s="496">
        <f>(Z296/Y296)*100</f>
        <v>100</v>
      </c>
      <c r="AC295" s="250"/>
    </row>
    <row r="296" spans="1:29" s="410" customFormat="1" ht="30" customHeight="1">
      <c r="A296" s="516"/>
      <c r="B296" s="516"/>
      <c r="C296" s="471" t="s">
        <v>51</v>
      </c>
      <c r="D296" s="516"/>
      <c r="E296" s="516"/>
      <c r="F296" s="376" t="s">
        <v>47</v>
      </c>
      <c r="G296" s="391"/>
      <c r="H296" s="391"/>
      <c r="I296" s="376" t="s">
        <v>47</v>
      </c>
      <c r="J296" s="376" t="s">
        <v>47</v>
      </c>
      <c r="K296" s="379"/>
      <c r="L296" s="371">
        <f>SUM(L295:L295)</f>
        <v>0</v>
      </c>
      <c r="M296" s="371">
        <f>SUM(M295:M295)</f>
        <v>0</v>
      </c>
      <c r="N296" s="371">
        <f>SUM(N295:N295)</f>
        <v>0</v>
      </c>
      <c r="O296" s="371">
        <f>SUM(O295:O295)</f>
        <v>0</v>
      </c>
      <c r="P296" s="376"/>
      <c r="Q296" s="376"/>
      <c r="R296" s="376"/>
      <c r="S296" s="471"/>
      <c r="T296" s="472"/>
      <c r="U296" s="496"/>
      <c r="V296" s="445">
        <f>$AB$11-((N296*24))</f>
        <v>744</v>
      </c>
      <c r="W296" s="379">
        <v>131</v>
      </c>
      <c r="X296" s="475">
        <v>144.63</v>
      </c>
      <c r="Y296" s="380">
        <f>W296*X296</f>
        <v>18946.53</v>
      </c>
      <c r="Z296" s="445">
        <f>(Y296*(V296-L296*24))/V296</f>
        <v>18946.53</v>
      </c>
      <c r="AA296" s="496"/>
      <c r="AB296" s="408"/>
      <c r="AC296" s="409">
        <v>1</v>
      </c>
    </row>
    <row r="297" spans="1:29" ht="30" customHeight="1">
      <c r="A297" s="516">
        <v>20</v>
      </c>
      <c r="B297" s="516" t="s">
        <v>217</v>
      </c>
      <c r="C297" s="433" t="s">
        <v>218</v>
      </c>
      <c r="D297" s="516">
        <v>144.63</v>
      </c>
      <c r="E297" s="516" t="s">
        <v>526</v>
      </c>
      <c r="F297" s="376" t="s">
        <v>47</v>
      </c>
      <c r="G297" s="353">
        <v>43663.181250000001</v>
      </c>
      <c r="H297" s="353">
        <v>43663.90902777778</v>
      </c>
      <c r="I297" s="433"/>
      <c r="J297" s="433"/>
      <c r="K297" s="433"/>
      <c r="L297" s="371">
        <f>IF(RIGHT(S297)="T",(+H297-G297),0)</f>
        <v>0</v>
      </c>
      <c r="M297" s="371">
        <f>IF(RIGHT(S297)="U",(+H297-G297),0)</f>
        <v>0</v>
      </c>
      <c r="N297" s="371">
        <f>IF(RIGHT(S297)="C",(+H297-G297),0)</f>
        <v>0</v>
      </c>
      <c r="O297" s="371">
        <f>IF(RIGHT(S297)="D",(+H297-G297),0)</f>
        <v>0.72777777777810115</v>
      </c>
      <c r="P297" s="372"/>
      <c r="Q297" s="372"/>
      <c r="R297" s="372"/>
      <c r="S297" s="351" t="s">
        <v>1097</v>
      </c>
      <c r="T297" s="405" t="s">
        <v>1472</v>
      </c>
      <c r="U297" s="496" t="s">
        <v>1593</v>
      </c>
      <c r="V297" s="445"/>
      <c r="W297" s="445"/>
      <c r="X297" s="445"/>
      <c r="Y297" s="445"/>
      <c r="Z297" s="445"/>
      <c r="AA297" s="496">
        <f>(Z298/Y298)*100</f>
        <v>100</v>
      </c>
      <c r="AC297" s="250"/>
    </row>
    <row r="298" spans="1:29" s="410" customFormat="1" ht="30" customHeight="1">
      <c r="A298" s="516"/>
      <c r="B298" s="516"/>
      <c r="C298" s="471" t="s">
        <v>51</v>
      </c>
      <c r="D298" s="516"/>
      <c r="E298" s="516"/>
      <c r="F298" s="376" t="s">
        <v>47</v>
      </c>
      <c r="G298" s="391"/>
      <c r="H298" s="391"/>
      <c r="I298" s="376" t="s">
        <v>47</v>
      </c>
      <c r="J298" s="376" t="s">
        <v>47</v>
      </c>
      <c r="K298" s="379"/>
      <c r="L298" s="371">
        <f>SUM(L297:L297)</f>
        <v>0</v>
      </c>
      <c r="M298" s="371">
        <f>SUM(M297:M297)</f>
        <v>0</v>
      </c>
      <c r="N298" s="371">
        <f>SUM(N297:N297)</f>
        <v>0</v>
      </c>
      <c r="O298" s="371">
        <f>SUM(O297:O297)</f>
        <v>0.72777777777810115</v>
      </c>
      <c r="P298" s="376"/>
      <c r="Q298" s="376"/>
      <c r="R298" s="376"/>
      <c r="S298" s="471"/>
      <c r="T298" s="472"/>
      <c r="U298" s="496"/>
      <c r="V298" s="445">
        <f>$AB$11-((N298*24))</f>
        <v>744</v>
      </c>
      <c r="W298" s="379">
        <v>131</v>
      </c>
      <c r="X298" s="475">
        <v>144.63</v>
      </c>
      <c r="Y298" s="380">
        <f>W298*X298</f>
        <v>18946.53</v>
      </c>
      <c r="Z298" s="445">
        <f>(Y298*(V298-L298*24))/V298</f>
        <v>18946.53</v>
      </c>
      <c r="AA298" s="496"/>
      <c r="AB298" s="408"/>
      <c r="AC298" s="409">
        <v>1</v>
      </c>
    </row>
    <row r="299" spans="1:29" ht="41.25" customHeight="1">
      <c r="A299" s="516">
        <v>21</v>
      </c>
      <c r="B299" s="516" t="s">
        <v>219</v>
      </c>
      <c r="C299" s="433" t="s">
        <v>220</v>
      </c>
      <c r="D299" s="516">
        <v>177.88</v>
      </c>
      <c r="E299" s="516" t="s">
        <v>526</v>
      </c>
      <c r="F299" s="376" t="s">
        <v>47</v>
      </c>
      <c r="G299" s="353">
        <v>43648.554861111108</v>
      </c>
      <c r="H299" s="353">
        <v>43648.59652777778</v>
      </c>
      <c r="I299" s="433"/>
      <c r="J299" s="433"/>
      <c r="K299" s="433"/>
      <c r="L299" s="371">
        <f>IF(RIGHT(S299)="T",(+H299-G299),0)</f>
        <v>0</v>
      </c>
      <c r="M299" s="371">
        <f>IF(RIGHT(S299)="U",(+H299-G299),0)</f>
        <v>4.1666666671517305E-2</v>
      </c>
      <c r="N299" s="371">
        <f>IF(RIGHT(S299)="C",(+H299-G299),0)</f>
        <v>0</v>
      </c>
      <c r="O299" s="371">
        <f>IF(RIGHT(S299)="D",(+H299-G299),0)</f>
        <v>0</v>
      </c>
      <c r="P299" s="372"/>
      <c r="Q299" s="372"/>
      <c r="R299" s="372"/>
      <c r="S299" s="351" t="s">
        <v>463</v>
      </c>
      <c r="T299" s="405" t="s">
        <v>1473</v>
      </c>
      <c r="U299" s="496" t="s">
        <v>1593</v>
      </c>
      <c r="V299" s="445"/>
      <c r="W299" s="379"/>
      <c r="X299" s="370"/>
      <c r="Y299" s="380"/>
      <c r="Z299" s="445"/>
      <c r="AA299" s="496">
        <f>(Z300/Y300)*100</f>
        <v>100</v>
      </c>
      <c r="AC299" s="250"/>
    </row>
    <row r="300" spans="1:29" s="410" customFormat="1" ht="30" customHeight="1">
      <c r="A300" s="516"/>
      <c r="B300" s="516"/>
      <c r="C300" s="377" t="s">
        <v>51</v>
      </c>
      <c r="D300" s="516"/>
      <c r="E300" s="516"/>
      <c r="F300" s="376" t="s">
        <v>47</v>
      </c>
      <c r="G300" s="391"/>
      <c r="H300" s="391"/>
      <c r="I300" s="376" t="s">
        <v>47</v>
      </c>
      <c r="J300" s="376" t="s">
        <v>47</v>
      </c>
      <c r="K300" s="376" t="s">
        <v>47</v>
      </c>
      <c r="L300" s="371">
        <f>SUM(L299:L299)</f>
        <v>0</v>
      </c>
      <c r="M300" s="371">
        <f>SUM(M299:M299)</f>
        <v>4.1666666671517305E-2</v>
      </c>
      <c r="N300" s="371">
        <f>SUM(N299:N299)</f>
        <v>0</v>
      </c>
      <c r="O300" s="371">
        <f>SUM(O299:O299)</f>
        <v>0</v>
      </c>
      <c r="P300" s="376"/>
      <c r="Q300" s="376"/>
      <c r="R300" s="376"/>
      <c r="S300" s="377"/>
      <c r="T300" s="378"/>
      <c r="U300" s="496"/>
      <c r="V300" s="445">
        <f>$AB$11-((N300*24))</f>
        <v>744</v>
      </c>
      <c r="W300" s="379">
        <v>156</v>
      </c>
      <c r="X300" s="370">
        <v>177.88</v>
      </c>
      <c r="Y300" s="380">
        <f>W300*X300</f>
        <v>27749.279999999999</v>
      </c>
      <c r="Z300" s="445">
        <f>(Y300*(V300-L300*24))/V300</f>
        <v>27749.279999999999</v>
      </c>
      <c r="AA300" s="496"/>
      <c r="AB300" s="408"/>
      <c r="AC300" s="409">
        <v>2</v>
      </c>
    </row>
    <row r="301" spans="1:29" s="408" customFormat="1" ht="30" customHeight="1">
      <c r="A301" s="516">
        <v>22</v>
      </c>
      <c r="B301" s="516" t="s">
        <v>1288</v>
      </c>
      <c r="C301" s="351" t="s">
        <v>1289</v>
      </c>
      <c r="D301" s="516">
        <v>2</v>
      </c>
      <c r="E301" s="516" t="s">
        <v>526</v>
      </c>
      <c r="F301" s="376" t="s">
        <v>47</v>
      </c>
      <c r="G301" s="349"/>
      <c r="H301" s="350"/>
      <c r="I301" s="376" t="s">
        <v>47</v>
      </c>
      <c r="J301" s="376" t="s">
        <v>47</v>
      </c>
      <c r="K301" s="376" t="s">
        <v>47</v>
      </c>
      <c r="L301" s="371">
        <f>IF(RIGHT(S301)="T",(+H301-G301),0)</f>
        <v>0</v>
      </c>
      <c r="M301" s="371">
        <f>IF(RIGHT(S301)="U",(+H301-G301),0)</f>
        <v>0</v>
      </c>
      <c r="N301" s="371">
        <f>IF(RIGHT(S301)="C",(+H301-G301),0)</f>
        <v>0</v>
      </c>
      <c r="O301" s="371">
        <f>IF(RIGHT(S301)="D",(+H301-G301),0)</f>
        <v>0</v>
      </c>
      <c r="P301" s="376"/>
      <c r="Q301" s="376"/>
      <c r="R301" s="376"/>
      <c r="S301" s="351"/>
      <c r="T301" s="405"/>
      <c r="U301" s="496" t="s">
        <v>1593</v>
      </c>
      <c r="V301" s="377"/>
      <c r="W301" s="377"/>
      <c r="X301" s="377"/>
      <c r="Y301" s="377"/>
      <c r="Z301" s="445"/>
      <c r="AA301" s="496">
        <f>(Z302/Y302)*100</f>
        <v>100</v>
      </c>
      <c r="AC301" s="411"/>
    </row>
    <row r="302" spans="1:29" s="410" customFormat="1" ht="30" customHeight="1">
      <c r="A302" s="516"/>
      <c r="B302" s="516"/>
      <c r="C302" s="377" t="s">
        <v>51</v>
      </c>
      <c r="D302" s="516"/>
      <c r="E302" s="516"/>
      <c r="F302" s="376" t="s">
        <v>47</v>
      </c>
      <c r="G302" s="435"/>
      <c r="H302" s="435"/>
      <c r="I302" s="376" t="s">
        <v>47</v>
      </c>
      <c r="J302" s="376" t="s">
        <v>47</v>
      </c>
      <c r="K302" s="379"/>
      <c r="L302" s="371">
        <f>SUM(L301:L301)</f>
        <v>0</v>
      </c>
      <c r="M302" s="371">
        <f>SUM(M301:M301)</f>
        <v>0</v>
      </c>
      <c r="N302" s="371">
        <f>SUM(N301:N301)</f>
        <v>0</v>
      </c>
      <c r="O302" s="371">
        <f>SUM(O301:O301)</f>
        <v>0</v>
      </c>
      <c r="P302" s="376"/>
      <c r="Q302" s="376"/>
      <c r="R302" s="376"/>
      <c r="S302" s="377"/>
      <c r="T302" s="378"/>
      <c r="U302" s="496"/>
      <c r="V302" s="445">
        <f>$AB$11-((N302*24))</f>
        <v>744</v>
      </c>
      <c r="W302" s="379">
        <v>132</v>
      </c>
      <c r="X302" s="370">
        <v>1.19</v>
      </c>
      <c r="Y302" s="380">
        <f>W302*X302</f>
        <v>157.07999999999998</v>
      </c>
      <c r="Z302" s="445">
        <f>(Y302*(V302-L302*24))/V302</f>
        <v>157.07999999999998</v>
      </c>
      <c r="AA302" s="496"/>
      <c r="AB302" s="408"/>
      <c r="AC302" s="409">
        <v>1</v>
      </c>
    </row>
    <row r="303" spans="1:29" ht="30" customHeight="1">
      <c r="A303" s="516">
        <v>23</v>
      </c>
      <c r="B303" s="516" t="s">
        <v>1346</v>
      </c>
      <c r="C303" s="424" t="s">
        <v>1347</v>
      </c>
      <c r="D303" s="516">
        <v>2</v>
      </c>
      <c r="E303" s="516" t="s">
        <v>526</v>
      </c>
      <c r="F303" s="376" t="s">
        <v>47</v>
      </c>
      <c r="G303" s="354"/>
      <c r="H303" s="354"/>
      <c r="I303" s="433"/>
      <c r="J303" s="433"/>
      <c r="K303" s="433"/>
      <c r="L303" s="371">
        <f>IF(RIGHT(S303)="T",(+H303-G303),0)</f>
        <v>0</v>
      </c>
      <c r="M303" s="371">
        <f>IF(RIGHT(S303)="U",(+H303-G303),0)</f>
        <v>0</v>
      </c>
      <c r="N303" s="371">
        <f>IF(RIGHT(S303)="C",(+H303-G303),0)</f>
        <v>0</v>
      </c>
      <c r="O303" s="371">
        <f>IF(RIGHT(S303)="D",(+H303-G303),0)</f>
        <v>0</v>
      </c>
      <c r="P303" s="372"/>
      <c r="Q303" s="372"/>
      <c r="R303" s="372"/>
      <c r="S303" s="363"/>
      <c r="T303" s="414"/>
      <c r="U303" s="496" t="s">
        <v>1593</v>
      </c>
      <c r="V303" s="445"/>
      <c r="W303" s="379"/>
      <c r="X303" s="370"/>
      <c r="Y303" s="380"/>
      <c r="Z303" s="445"/>
      <c r="AA303" s="496">
        <f>(Z304/Y304)*100</f>
        <v>100</v>
      </c>
      <c r="AC303" s="250"/>
    </row>
    <row r="304" spans="1:29" s="410" customFormat="1" ht="30" customHeight="1">
      <c r="A304" s="516"/>
      <c r="B304" s="516"/>
      <c r="C304" s="377" t="s">
        <v>51</v>
      </c>
      <c r="D304" s="516"/>
      <c r="E304" s="516"/>
      <c r="F304" s="376" t="s">
        <v>47</v>
      </c>
      <c r="G304" s="391"/>
      <c r="H304" s="391"/>
      <c r="I304" s="376" t="s">
        <v>47</v>
      </c>
      <c r="J304" s="376" t="s">
        <v>47</v>
      </c>
      <c r="K304" s="379"/>
      <c r="L304" s="371">
        <f>SUM(L303:L303)</f>
        <v>0</v>
      </c>
      <c r="M304" s="371">
        <f>SUM(M303:M303)</f>
        <v>0</v>
      </c>
      <c r="N304" s="371">
        <f>SUM(N303:N303)</f>
        <v>0</v>
      </c>
      <c r="O304" s="371">
        <f>SUM(O303:O303)</f>
        <v>0</v>
      </c>
      <c r="P304" s="376"/>
      <c r="Q304" s="376"/>
      <c r="R304" s="376"/>
      <c r="S304" s="377"/>
      <c r="T304" s="378"/>
      <c r="U304" s="496"/>
      <c r="V304" s="445">
        <f>$AB$11-((N304*24))</f>
        <v>744</v>
      </c>
      <c r="W304" s="379">
        <v>132</v>
      </c>
      <c r="X304" s="370">
        <v>1.19</v>
      </c>
      <c r="Y304" s="380">
        <f>W304*X304</f>
        <v>157.07999999999998</v>
      </c>
      <c r="Z304" s="445">
        <f>(Y304*(V304-L304*24))/V304</f>
        <v>157.07999999999998</v>
      </c>
      <c r="AA304" s="496"/>
      <c r="AB304" s="408"/>
      <c r="AC304" s="409"/>
    </row>
    <row r="305" spans="1:29" s="410" customFormat="1" ht="30" customHeight="1">
      <c r="A305" s="516">
        <v>24</v>
      </c>
      <c r="B305" s="516" t="s">
        <v>225</v>
      </c>
      <c r="C305" s="377" t="s">
        <v>226</v>
      </c>
      <c r="D305" s="516">
        <v>105.72</v>
      </c>
      <c r="E305" s="516" t="s">
        <v>526</v>
      </c>
      <c r="F305" s="376" t="s">
        <v>47</v>
      </c>
      <c r="G305" s="354"/>
      <c r="H305" s="354"/>
      <c r="I305" s="376" t="s">
        <v>47</v>
      </c>
      <c r="J305" s="376" t="s">
        <v>47</v>
      </c>
      <c r="K305" s="376" t="s">
        <v>47</v>
      </c>
      <c r="L305" s="371">
        <f>IF(RIGHT(S305)="T",(+H305-G305),0)</f>
        <v>0</v>
      </c>
      <c r="M305" s="371">
        <f>IF(RIGHT(S305)="U",(+H305-G305),0)</f>
        <v>0</v>
      </c>
      <c r="N305" s="371">
        <f>IF(RIGHT(S305)="C",(+H305-G305),0)</f>
        <v>0</v>
      </c>
      <c r="O305" s="371">
        <f>IF(RIGHT(S305)="D",(+H305-G305),0)</f>
        <v>0</v>
      </c>
      <c r="P305" s="376"/>
      <c r="Q305" s="376"/>
      <c r="R305" s="376"/>
      <c r="S305" s="350"/>
      <c r="T305" s="414"/>
      <c r="U305" s="496" t="s">
        <v>1593</v>
      </c>
      <c r="V305" s="377"/>
      <c r="W305" s="377"/>
      <c r="X305" s="377"/>
      <c r="Y305" s="377"/>
      <c r="Z305" s="445"/>
      <c r="AA305" s="496">
        <f>(Z306/Y306)*100</f>
        <v>100</v>
      </c>
      <c r="AB305" s="408"/>
      <c r="AC305" s="409"/>
    </row>
    <row r="306" spans="1:29" s="410" customFormat="1" ht="30" customHeight="1">
      <c r="A306" s="516"/>
      <c r="B306" s="516"/>
      <c r="C306" s="377" t="s">
        <v>51</v>
      </c>
      <c r="D306" s="516"/>
      <c r="E306" s="516"/>
      <c r="F306" s="376" t="s">
        <v>47</v>
      </c>
      <c r="G306" s="391"/>
      <c r="H306" s="391"/>
      <c r="I306" s="376" t="s">
        <v>47</v>
      </c>
      <c r="J306" s="376" t="s">
        <v>47</v>
      </c>
      <c r="K306" s="376" t="s">
        <v>47</v>
      </c>
      <c r="L306" s="371">
        <f>SUM(L305:L305)</f>
        <v>0</v>
      </c>
      <c r="M306" s="371">
        <f>SUM(M305:M305)</f>
        <v>0</v>
      </c>
      <c r="N306" s="371">
        <f>SUM(N305:N305)</f>
        <v>0</v>
      </c>
      <c r="O306" s="371">
        <f>SUM(O305:O305)</f>
        <v>0</v>
      </c>
      <c r="P306" s="376"/>
      <c r="Q306" s="376"/>
      <c r="R306" s="376"/>
      <c r="S306" s="377"/>
      <c r="T306" s="378"/>
      <c r="U306" s="496"/>
      <c r="V306" s="445">
        <f>$AB$11-((N306*24))</f>
        <v>744</v>
      </c>
      <c r="W306" s="379">
        <v>132</v>
      </c>
      <c r="X306" s="370">
        <v>105.72</v>
      </c>
      <c r="Y306" s="380">
        <f>W306*X306</f>
        <v>13955.039999999999</v>
      </c>
      <c r="Z306" s="445">
        <f>(Y306*(V306-L306*24))/V306</f>
        <v>13955.039999999999</v>
      </c>
      <c r="AA306" s="496"/>
      <c r="AB306" s="408"/>
      <c r="AC306" s="409">
        <v>1</v>
      </c>
    </row>
    <row r="307" spans="1:29" ht="30" customHeight="1">
      <c r="A307" s="516">
        <v>25</v>
      </c>
      <c r="B307" s="516" t="s">
        <v>227</v>
      </c>
      <c r="C307" s="433" t="s">
        <v>228</v>
      </c>
      <c r="D307" s="516">
        <v>106</v>
      </c>
      <c r="E307" s="516" t="s">
        <v>526</v>
      </c>
      <c r="F307" s="376" t="s">
        <v>47</v>
      </c>
      <c r="G307" s="353">
        <v>43652.387499999997</v>
      </c>
      <c r="H307" s="353">
        <v>43652.426388888889</v>
      </c>
      <c r="I307" s="433"/>
      <c r="J307" s="433"/>
      <c r="K307" s="433"/>
      <c r="L307" s="371">
        <f>IF(RIGHT(S307)="T",(+H307-G307),0)</f>
        <v>0</v>
      </c>
      <c r="M307" s="371">
        <f>IF(RIGHT(S307)="U",(+H307-G307),0)</f>
        <v>0</v>
      </c>
      <c r="N307" s="371">
        <f>IF(RIGHT(S307)="C",(+H307-G307),0)</f>
        <v>3.888888889196096E-2</v>
      </c>
      <c r="O307" s="371">
        <f>IF(RIGHT(S307)="D",(+H307-G307),0)</f>
        <v>0</v>
      </c>
      <c r="P307" s="372"/>
      <c r="Q307" s="372"/>
      <c r="R307" s="372"/>
      <c r="S307" s="351" t="s">
        <v>1382</v>
      </c>
      <c r="T307" s="405" t="s">
        <v>1474</v>
      </c>
      <c r="U307" s="496" t="s">
        <v>1593</v>
      </c>
      <c r="V307" s="445"/>
      <c r="W307" s="445"/>
      <c r="X307" s="445"/>
      <c r="Y307" s="445"/>
      <c r="Z307" s="445"/>
      <c r="AA307" s="496">
        <f>(Z308/Y308)*100</f>
        <v>100</v>
      </c>
      <c r="AC307" s="250"/>
    </row>
    <row r="308" spans="1:29" s="410" customFormat="1" ht="30" customHeight="1">
      <c r="A308" s="516"/>
      <c r="B308" s="516"/>
      <c r="C308" s="377" t="s">
        <v>51</v>
      </c>
      <c r="D308" s="516"/>
      <c r="E308" s="516"/>
      <c r="F308" s="376" t="s">
        <v>47</v>
      </c>
      <c r="G308" s="435"/>
      <c r="H308" s="435"/>
      <c r="I308" s="376" t="s">
        <v>47</v>
      </c>
      <c r="J308" s="376" t="s">
        <v>47</v>
      </c>
      <c r="K308" s="376" t="s">
        <v>47</v>
      </c>
      <c r="L308" s="371">
        <f>SUM(L307:L307)</f>
        <v>0</v>
      </c>
      <c r="M308" s="371">
        <f>SUM(M307:M307)</f>
        <v>0</v>
      </c>
      <c r="N308" s="371">
        <f>SUM(N307:N307)</f>
        <v>3.888888889196096E-2</v>
      </c>
      <c r="O308" s="371">
        <f>SUM(O307:O307)</f>
        <v>0</v>
      </c>
      <c r="P308" s="376"/>
      <c r="Q308" s="376"/>
      <c r="R308" s="376"/>
      <c r="S308" s="377"/>
      <c r="T308" s="378"/>
      <c r="U308" s="496"/>
      <c r="V308" s="445">
        <f>$AB$11-((N308*24))</f>
        <v>743.06666666659294</v>
      </c>
      <c r="W308" s="379">
        <v>132</v>
      </c>
      <c r="X308" s="370">
        <v>106</v>
      </c>
      <c r="Y308" s="380">
        <f>W308*X308</f>
        <v>13992</v>
      </c>
      <c r="Z308" s="445">
        <f>(Y308*(V308-L308*24))/V308</f>
        <v>13992</v>
      </c>
      <c r="AA308" s="496"/>
      <c r="AB308" s="408"/>
      <c r="AC308" s="409">
        <v>1</v>
      </c>
    </row>
    <row r="309" spans="1:29" ht="37.5" customHeight="1">
      <c r="A309" s="516">
        <v>26</v>
      </c>
      <c r="B309" s="516" t="s">
        <v>229</v>
      </c>
      <c r="C309" s="433" t="s">
        <v>230</v>
      </c>
      <c r="D309" s="516">
        <v>42.55</v>
      </c>
      <c r="E309" s="516" t="s">
        <v>526</v>
      </c>
      <c r="F309" s="376" t="s">
        <v>47</v>
      </c>
      <c r="G309" s="353">
        <v>43652.387499999997</v>
      </c>
      <c r="H309" s="353">
        <v>43652.414583333331</v>
      </c>
      <c r="I309" s="433"/>
      <c r="J309" s="433"/>
      <c r="K309" s="433"/>
      <c r="L309" s="371">
        <f>IF(RIGHT(S309)="T",(+H309-G309),0)</f>
        <v>0</v>
      </c>
      <c r="M309" s="371">
        <f>IF(RIGHT(S309)="U",(+H309-G309),0)</f>
        <v>0</v>
      </c>
      <c r="N309" s="371">
        <f>IF(RIGHT(S309)="C",(+H309-G309),0)</f>
        <v>2.7083333334303461E-2</v>
      </c>
      <c r="O309" s="371">
        <f>IF(RIGHT(S309)="D",(+H309-G309),0)</f>
        <v>0</v>
      </c>
      <c r="P309" s="372"/>
      <c r="Q309" s="372"/>
      <c r="R309" s="372"/>
      <c r="S309" s="351" t="s">
        <v>1382</v>
      </c>
      <c r="T309" s="405" t="s">
        <v>1475</v>
      </c>
      <c r="U309" s="496" t="s">
        <v>1593</v>
      </c>
      <c r="V309" s="445"/>
      <c r="W309" s="445"/>
      <c r="X309" s="445"/>
      <c r="Y309" s="445"/>
      <c r="Z309" s="445"/>
      <c r="AA309" s="496">
        <f>(Z310/Y310)*100</f>
        <v>100</v>
      </c>
      <c r="AC309" s="250"/>
    </row>
    <row r="310" spans="1:29" s="410" customFormat="1" ht="30" customHeight="1">
      <c r="A310" s="516"/>
      <c r="B310" s="516"/>
      <c r="C310" s="377" t="s">
        <v>51</v>
      </c>
      <c r="D310" s="516"/>
      <c r="E310" s="516"/>
      <c r="F310" s="376" t="s">
        <v>47</v>
      </c>
      <c r="G310" s="435"/>
      <c r="H310" s="435"/>
      <c r="I310" s="376" t="s">
        <v>47</v>
      </c>
      <c r="J310" s="376" t="s">
        <v>47</v>
      </c>
      <c r="K310" s="376" t="s">
        <v>47</v>
      </c>
      <c r="L310" s="371">
        <f>SUM(L309:L309)</f>
        <v>0</v>
      </c>
      <c r="M310" s="371">
        <f>SUM(M309:M309)</f>
        <v>0</v>
      </c>
      <c r="N310" s="371">
        <f>SUM(N309:N309)</f>
        <v>2.7083333334303461E-2</v>
      </c>
      <c r="O310" s="371">
        <f>SUM(O309:O309)</f>
        <v>0</v>
      </c>
      <c r="P310" s="376"/>
      <c r="Q310" s="376"/>
      <c r="R310" s="376"/>
      <c r="S310" s="377"/>
      <c r="T310" s="378"/>
      <c r="U310" s="496"/>
      <c r="V310" s="445">
        <f>$AB$11-((N310*24))</f>
        <v>743.34999999997672</v>
      </c>
      <c r="W310" s="379">
        <v>132</v>
      </c>
      <c r="X310" s="370">
        <v>42.55</v>
      </c>
      <c r="Y310" s="380">
        <f>W310*X310</f>
        <v>5616.5999999999995</v>
      </c>
      <c r="Z310" s="445">
        <f>(Y310*(V310-L310*24))/V310</f>
        <v>5616.5999999999995</v>
      </c>
      <c r="AA310" s="496"/>
      <c r="AB310" s="408"/>
      <c r="AC310" s="409">
        <v>1</v>
      </c>
    </row>
    <row r="311" spans="1:29" s="408" customFormat="1" ht="53.25" customHeight="1">
      <c r="A311" s="516">
        <v>27</v>
      </c>
      <c r="B311" s="516" t="s">
        <v>231</v>
      </c>
      <c r="C311" s="377" t="s">
        <v>232</v>
      </c>
      <c r="D311" s="516">
        <v>0.92</v>
      </c>
      <c r="E311" s="516" t="s">
        <v>526</v>
      </c>
      <c r="F311" s="376" t="s">
        <v>47</v>
      </c>
      <c r="G311" s="358"/>
      <c r="H311" s="358"/>
      <c r="I311" s="376" t="s">
        <v>47</v>
      </c>
      <c r="J311" s="376" t="s">
        <v>47</v>
      </c>
      <c r="K311" s="379"/>
      <c r="L311" s="371">
        <f>IF(RIGHT(S311)="T",(+H311-G311),0)</f>
        <v>0</v>
      </c>
      <c r="M311" s="371">
        <f>IF(RIGHT(S311)="U",(+H311-G311),0)</f>
        <v>0</v>
      </c>
      <c r="N311" s="371">
        <f>IF(RIGHT(S311)="C",(+H311-G311),0)</f>
        <v>0</v>
      </c>
      <c r="O311" s="371">
        <f>IF(RIGHT(S311)="D",(+H311-G311),0)</f>
        <v>0</v>
      </c>
      <c r="P311" s="376"/>
      <c r="Q311" s="376"/>
      <c r="R311" s="376"/>
      <c r="S311" s="358"/>
      <c r="T311" s="413"/>
      <c r="U311" s="496" t="s">
        <v>1593</v>
      </c>
      <c r="V311" s="377"/>
      <c r="W311" s="377"/>
      <c r="X311" s="377"/>
      <c r="Y311" s="377"/>
      <c r="Z311" s="445"/>
      <c r="AA311" s="496">
        <f>(Z312/Y312)*100</f>
        <v>100.00000000000003</v>
      </c>
      <c r="AC311" s="411"/>
    </row>
    <row r="312" spans="1:29" s="410" customFormat="1" ht="30" customHeight="1">
      <c r="A312" s="516"/>
      <c r="B312" s="516"/>
      <c r="C312" s="377" t="s">
        <v>51</v>
      </c>
      <c r="D312" s="516"/>
      <c r="E312" s="516"/>
      <c r="F312" s="376" t="s">
        <v>47</v>
      </c>
      <c r="G312" s="435"/>
      <c r="H312" s="435"/>
      <c r="I312" s="376" t="s">
        <v>47</v>
      </c>
      <c r="J312" s="376" t="s">
        <v>47</v>
      </c>
      <c r="K312" s="376" t="s">
        <v>47</v>
      </c>
      <c r="L312" s="371">
        <f>SUM(L311:L311)</f>
        <v>0</v>
      </c>
      <c r="M312" s="371">
        <f>SUM(M311:M311)</f>
        <v>0</v>
      </c>
      <c r="N312" s="371">
        <f>SUM(N311:N311)</f>
        <v>0</v>
      </c>
      <c r="O312" s="371">
        <f>SUM(O311:O311)</f>
        <v>0</v>
      </c>
      <c r="P312" s="376"/>
      <c r="Q312" s="376"/>
      <c r="R312" s="376"/>
      <c r="S312" s="377"/>
      <c r="T312" s="378"/>
      <c r="U312" s="496"/>
      <c r="V312" s="445">
        <f>$AB$11-((N312*24))</f>
        <v>744</v>
      </c>
      <c r="W312" s="379">
        <v>132</v>
      </c>
      <c r="X312" s="370">
        <v>0.92</v>
      </c>
      <c r="Y312" s="380">
        <f>W312*X312</f>
        <v>121.44000000000001</v>
      </c>
      <c r="Z312" s="445">
        <f>(Y312*(V312-L312*24))/V312</f>
        <v>121.44000000000003</v>
      </c>
      <c r="AA312" s="496"/>
      <c r="AB312" s="408"/>
      <c r="AC312" s="409"/>
    </row>
    <row r="313" spans="1:29" s="408" customFormat="1" ht="30" customHeight="1">
      <c r="A313" s="516">
        <v>28</v>
      </c>
      <c r="B313" s="516" t="s">
        <v>233</v>
      </c>
      <c r="C313" s="377" t="s">
        <v>234</v>
      </c>
      <c r="D313" s="516">
        <v>0.92</v>
      </c>
      <c r="E313" s="516" t="s">
        <v>526</v>
      </c>
      <c r="F313" s="376" t="s">
        <v>47</v>
      </c>
      <c r="G313" s="353">
        <v>43648.524305555555</v>
      </c>
      <c r="H313" s="353">
        <v>43648.805555555555</v>
      </c>
      <c r="I313" s="376" t="s">
        <v>47</v>
      </c>
      <c r="J313" s="376" t="s">
        <v>47</v>
      </c>
      <c r="K313" s="379"/>
      <c r="L313" s="371">
        <f>IF(RIGHT(S313)="T",(+H313-G313),0)</f>
        <v>0</v>
      </c>
      <c r="M313" s="371">
        <f>IF(RIGHT(S313)="U",(+H313-G313),0)</f>
        <v>0.28125</v>
      </c>
      <c r="N313" s="371">
        <f>IF(RIGHT(S313)="C",(+H313-G313),0)</f>
        <v>0</v>
      </c>
      <c r="O313" s="371">
        <f>IF(RIGHT(S313)="D",(+H313-G313),0)</f>
        <v>0</v>
      </c>
      <c r="P313" s="376"/>
      <c r="Q313" s="376"/>
      <c r="R313" s="376"/>
      <c r="S313" s="351" t="s">
        <v>463</v>
      </c>
      <c r="T313" s="405" t="s">
        <v>1476</v>
      </c>
      <c r="U313" s="496" t="s">
        <v>1593</v>
      </c>
      <c r="V313" s="377"/>
      <c r="W313" s="377"/>
      <c r="X313" s="377"/>
      <c r="Y313" s="377"/>
      <c r="Z313" s="445"/>
      <c r="AA313" s="496">
        <f>(Z314/Y314)*100</f>
        <v>100.00000000000003</v>
      </c>
      <c r="AC313" s="411"/>
    </row>
    <row r="314" spans="1:29" s="410" customFormat="1" ht="30" customHeight="1">
      <c r="A314" s="516"/>
      <c r="B314" s="516"/>
      <c r="C314" s="377" t="s">
        <v>51</v>
      </c>
      <c r="D314" s="516"/>
      <c r="E314" s="516"/>
      <c r="F314" s="376" t="s">
        <v>47</v>
      </c>
      <c r="G314" s="391"/>
      <c r="H314" s="391"/>
      <c r="I314" s="376" t="s">
        <v>47</v>
      </c>
      <c r="J314" s="376" t="s">
        <v>47</v>
      </c>
      <c r="K314" s="379"/>
      <c r="L314" s="371">
        <f>SUM(L313:L313)</f>
        <v>0</v>
      </c>
      <c r="M314" s="371">
        <f>SUM(M313:M313)</f>
        <v>0.28125</v>
      </c>
      <c r="N314" s="371">
        <f>SUM(N313:N313)</f>
        <v>0</v>
      </c>
      <c r="O314" s="371">
        <f>SUM(O313:O313)</f>
        <v>0</v>
      </c>
      <c r="P314" s="376"/>
      <c r="Q314" s="376"/>
      <c r="R314" s="376"/>
      <c r="S314" s="377"/>
      <c r="T314" s="378"/>
      <c r="U314" s="496"/>
      <c r="V314" s="445">
        <f>$AB$11-((N314*24))</f>
        <v>744</v>
      </c>
      <c r="W314" s="379">
        <v>132</v>
      </c>
      <c r="X314" s="370">
        <v>0.92</v>
      </c>
      <c r="Y314" s="380">
        <f>W314*X314</f>
        <v>121.44000000000001</v>
      </c>
      <c r="Z314" s="445">
        <f>(Y314*(V314-L314*24))/V314</f>
        <v>121.44000000000003</v>
      </c>
      <c r="AA314" s="496"/>
      <c r="AB314" s="408"/>
      <c r="AC314" s="409">
        <v>1</v>
      </c>
    </row>
    <row r="315" spans="1:29" s="408" customFormat="1" ht="30" customHeight="1">
      <c r="A315" s="516">
        <v>29</v>
      </c>
      <c r="B315" s="516" t="s">
        <v>235</v>
      </c>
      <c r="C315" s="377" t="s">
        <v>236</v>
      </c>
      <c r="D315" s="516">
        <v>42.5</v>
      </c>
      <c r="E315" s="516" t="s">
        <v>526</v>
      </c>
      <c r="F315" s="376" t="s">
        <v>47</v>
      </c>
      <c r="G315" s="354"/>
      <c r="H315" s="354"/>
      <c r="I315" s="376" t="s">
        <v>47</v>
      </c>
      <c r="J315" s="376" t="s">
        <v>47</v>
      </c>
      <c r="K315" s="379"/>
      <c r="L315" s="371">
        <f>IF(RIGHT(S315)="T",(+H315-G315),0)</f>
        <v>0</v>
      </c>
      <c r="M315" s="371">
        <f>IF(RIGHT(S315)="U",(+H315-G315),0)</f>
        <v>0</v>
      </c>
      <c r="N315" s="371">
        <f>IF(RIGHT(S315)="C",(+H315-G315),0)</f>
        <v>0</v>
      </c>
      <c r="O315" s="371">
        <f>IF(RIGHT(S315)="D",(+H315-G315),0)</f>
        <v>0</v>
      </c>
      <c r="P315" s="376"/>
      <c r="Q315" s="376"/>
      <c r="R315" s="376"/>
      <c r="S315" s="363"/>
      <c r="T315" s="355"/>
      <c r="U315" s="496" t="s">
        <v>1593</v>
      </c>
      <c r="V315" s="377"/>
      <c r="W315" s="377"/>
      <c r="X315" s="377"/>
      <c r="Y315" s="377"/>
      <c r="Z315" s="445"/>
      <c r="AA315" s="496">
        <f>(Z316/Y316)*100</f>
        <v>100</v>
      </c>
      <c r="AC315" s="411"/>
    </row>
    <row r="316" spans="1:29" s="410" customFormat="1" ht="30" customHeight="1">
      <c r="A316" s="516"/>
      <c r="B316" s="516"/>
      <c r="C316" s="476" t="s">
        <v>51</v>
      </c>
      <c r="D316" s="516"/>
      <c r="E316" s="516"/>
      <c r="F316" s="477" t="s">
        <v>47</v>
      </c>
      <c r="G316" s="478"/>
      <c r="H316" s="478"/>
      <c r="I316" s="477" t="s">
        <v>47</v>
      </c>
      <c r="J316" s="477" t="s">
        <v>47</v>
      </c>
      <c r="K316" s="376" t="s">
        <v>47</v>
      </c>
      <c r="L316" s="371">
        <f>SUM(L315:L315)</f>
        <v>0</v>
      </c>
      <c r="M316" s="371">
        <f>SUM(M315:M315)</f>
        <v>0</v>
      </c>
      <c r="N316" s="371">
        <f>SUM(N315:N315)</f>
        <v>0</v>
      </c>
      <c r="O316" s="371">
        <f>SUM(O315:O315)</f>
        <v>0</v>
      </c>
      <c r="P316" s="376"/>
      <c r="Q316" s="376"/>
      <c r="R316" s="376"/>
      <c r="S316" s="377"/>
      <c r="T316" s="378"/>
      <c r="U316" s="496"/>
      <c r="V316" s="445">
        <f>$AB$11-((N316*24))</f>
        <v>744</v>
      </c>
      <c r="W316" s="379">
        <v>132</v>
      </c>
      <c r="X316" s="370">
        <v>42.5</v>
      </c>
      <c r="Y316" s="380">
        <f>W316*X316</f>
        <v>5610</v>
      </c>
      <c r="Z316" s="445">
        <f>(Y316*(V316-L316*24))/V316</f>
        <v>5610</v>
      </c>
      <c r="AA316" s="496"/>
      <c r="AB316" s="408"/>
      <c r="AC316" s="409">
        <v>1</v>
      </c>
    </row>
    <row r="317" spans="1:29" s="408" customFormat="1" ht="30" customHeight="1">
      <c r="A317" s="516">
        <v>30</v>
      </c>
      <c r="B317" s="516" t="s">
        <v>1048</v>
      </c>
      <c r="C317" s="479" t="s">
        <v>1370</v>
      </c>
      <c r="D317" s="516">
        <v>1.6830000000000001</v>
      </c>
      <c r="E317" s="516" t="s">
        <v>526</v>
      </c>
      <c r="F317" s="477" t="s">
        <v>47</v>
      </c>
      <c r="G317" s="368"/>
      <c r="H317" s="368"/>
      <c r="I317" s="477" t="s">
        <v>47</v>
      </c>
      <c r="J317" s="477" t="s">
        <v>47</v>
      </c>
      <c r="K317" s="379"/>
      <c r="L317" s="371">
        <f>IF(RIGHT(S317)="T",(+H317-G317),0)</f>
        <v>0</v>
      </c>
      <c r="M317" s="371">
        <f>IF(RIGHT(S317)="U",(+H317-G317),0)</f>
        <v>0</v>
      </c>
      <c r="N317" s="371">
        <f>IF(RIGHT(S317)="C",(+H317-G317),0)</f>
        <v>0</v>
      </c>
      <c r="O317" s="371">
        <f>IF(RIGHT(S317)="D",(+H317-G317),0)</f>
        <v>0</v>
      </c>
      <c r="P317" s="376"/>
      <c r="Q317" s="376"/>
      <c r="R317" s="376"/>
      <c r="S317" s="369"/>
      <c r="T317" s="421"/>
      <c r="U317" s="496" t="s">
        <v>1593</v>
      </c>
      <c r="V317" s="377"/>
      <c r="W317" s="377"/>
      <c r="X317" s="377"/>
      <c r="Y317" s="377"/>
      <c r="Z317" s="445"/>
      <c r="AA317" s="496">
        <f>(Z318/Y318)*100</f>
        <v>100</v>
      </c>
      <c r="AC317" s="411"/>
    </row>
    <row r="318" spans="1:29" s="410" customFormat="1" ht="30" customHeight="1">
      <c r="A318" s="516"/>
      <c r="B318" s="516"/>
      <c r="C318" s="476" t="s">
        <v>51</v>
      </c>
      <c r="D318" s="516"/>
      <c r="E318" s="516"/>
      <c r="F318" s="477" t="s">
        <v>47</v>
      </c>
      <c r="G318" s="478"/>
      <c r="H318" s="478"/>
      <c r="I318" s="477" t="s">
        <v>47</v>
      </c>
      <c r="J318" s="477" t="s">
        <v>47</v>
      </c>
      <c r="K318" s="376" t="s">
        <v>47</v>
      </c>
      <c r="L318" s="371">
        <f>SUM(L317:L317)</f>
        <v>0</v>
      </c>
      <c r="M318" s="371">
        <f>SUM(M317:M317)</f>
        <v>0</v>
      </c>
      <c r="N318" s="371">
        <f>SUM(N317:N317)</f>
        <v>0</v>
      </c>
      <c r="O318" s="371">
        <f>SUM(O317:O317)</f>
        <v>0</v>
      </c>
      <c r="P318" s="376"/>
      <c r="Q318" s="376"/>
      <c r="R318" s="376"/>
      <c r="S318" s="377"/>
      <c r="T318" s="378"/>
      <c r="U318" s="496"/>
      <c r="V318" s="445">
        <f>$AB$11-((N318*24))</f>
        <v>744</v>
      </c>
      <c r="W318" s="379">
        <v>131</v>
      </c>
      <c r="X318" s="370">
        <v>18.372</v>
      </c>
      <c r="Y318" s="380">
        <f>W318*X318</f>
        <v>2406.732</v>
      </c>
      <c r="Z318" s="445">
        <f>(Y318*(V318-L318*24))/V318</f>
        <v>2406.732</v>
      </c>
      <c r="AA318" s="496"/>
      <c r="AB318" s="408"/>
      <c r="AC318" s="409">
        <v>1</v>
      </c>
    </row>
    <row r="319" spans="1:29" s="408" customFormat="1" ht="34.5" customHeight="1">
      <c r="A319" s="516">
        <v>31</v>
      </c>
      <c r="B319" s="516" t="s">
        <v>1288</v>
      </c>
      <c r="C319" s="479" t="s">
        <v>1371</v>
      </c>
      <c r="D319" s="516">
        <v>55.857999999999997</v>
      </c>
      <c r="E319" s="516" t="s">
        <v>526</v>
      </c>
      <c r="F319" s="477" t="s">
        <v>47</v>
      </c>
      <c r="G319" s="353">
        <v>43665.440972222219</v>
      </c>
      <c r="H319" s="353">
        <v>43665.802083333336</v>
      </c>
      <c r="I319" s="477" t="s">
        <v>47</v>
      </c>
      <c r="J319" s="477" t="s">
        <v>47</v>
      </c>
      <c r="K319" s="379"/>
      <c r="L319" s="371">
        <f>IF(RIGHT(S319)="T",(+H319-G319),0)</f>
        <v>0</v>
      </c>
      <c r="M319" s="371">
        <f>IF(RIGHT(S319)="U",(+H319-G319),0)</f>
        <v>0</v>
      </c>
      <c r="N319" s="371">
        <f>IF(RIGHT(S319)="C",(+H319-G319),0)</f>
        <v>0</v>
      </c>
      <c r="O319" s="371">
        <f>IF(RIGHT(S319)="D",(+H319-G319),0)</f>
        <v>0.36111111111677019</v>
      </c>
      <c r="P319" s="376"/>
      <c r="Q319" s="376"/>
      <c r="R319" s="376"/>
      <c r="S319" s="351" t="s">
        <v>464</v>
      </c>
      <c r="T319" s="405" t="s">
        <v>1458</v>
      </c>
      <c r="U319" s="496" t="s">
        <v>1593</v>
      </c>
      <c r="V319" s="377"/>
      <c r="W319" s="377"/>
      <c r="X319" s="377"/>
      <c r="Y319" s="377"/>
      <c r="Z319" s="445"/>
      <c r="AA319" s="496">
        <f>(Z320/Y320)*100</f>
        <v>100</v>
      </c>
      <c r="AC319" s="411"/>
    </row>
    <row r="320" spans="1:29" s="410" customFormat="1" ht="30" customHeight="1">
      <c r="A320" s="516"/>
      <c r="B320" s="516"/>
      <c r="C320" s="476" t="s">
        <v>51</v>
      </c>
      <c r="D320" s="516"/>
      <c r="E320" s="516"/>
      <c r="F320" s="477" t="s">
        <v>47</v>
      </c>
      <c r="G320" s="478"/>
      <c r="H320" s="478"/>
      <c r="I320" s="477" t="s">
        <v>47</v>
      </c>
      <c r="J320" s="477" t="s">
        <v>47</v>
      </c>
      <c r="K320" s="376" t="s">
        <v>47</v>
      </c>
      <c r="L320" s="371">
        <f>SUM(L319:L319)</f>
        <v>0</v>
      </c>
      <c r="M320" s="371">
        <f>SUM(M319:M319)</f>
        <v>0</v>
      </c>
      <c r="N320" s="371">
        <f>SUM(N319:N319)</f>
        <v>0</v>
      </c>
      <c r="O320" s="371">
        <f>SUM(O319:O319)</f>
        <v>0.36111111111677019</v>
      </c>
      <c r="P320" s="376"/>
      <c r="Q320" s="376"/>
      <c r="R320" s="376"/>
      <c r="S320" s="377"/>
      <c r="T320" s="378"/>
      <c r="U320" s="496"/>
      <c r="V320" s="445">
        <f>$AB$11-((N320*24))</f>
        <v>744</v>
      </c>
      <c r="W320" s="379">
        <v>132</v>
      </c>
      <c r="X320" s="370">
        <v>55.857999999999997</v>
      </c>
      <c r="Y320" s="380">
        <f>W320*X320</f>
        <v>7373.2559999999994</v>
      </c>
      <c r="Z320" s="445">
        <f>(Y320*(V320-L320*24))/V320</f>
        <v>7373.2559999999994</v>
      </c>
      <c r="AA320" s="496"/>
      <c r="AB320" s="408"/>
      <c r="AC320" s="409">
        <v>1</v>
      </c>
    </row>
    <row r="321" spans="1:29" s="408" customFormat="1" ht="30" customHeight="1">
      <c r="A321" s="516">
        <v>31</v>
      </c>
      <c r="B321" s="516" t="s">
        <v>1346</v>
      </c>
      <c r="C321" s="351" t="s">
        <v>1372</v>
      </c>
      <c r="D321" s="516">
        <v>55.857999999999997</v>
      </c>
      <c r="E321" s="516" t="s">
        <v>526</v>
      </c>
      <c r="F321" s="477" t="s">
        <v>47</v>
      </c>
      <c r="G321" s="353">
        <v>43673.554166666669</v>
      </c>
      <c r="H321" s="353">
        <v>43673.656944444447</v>
      </c>
      <c r="I321" s="477" t="s">
        <v>47</v>
      </c>
      <c r="J321" s="477" t="s">
        <v>47</v>
      </c>
      <c r="K321" s="379"/>
      <c r="L321" s="371">
        <f>IF(RIGHT(S321)="T",(+H321-G321),0)</f>
        <v>0</v>
      </c>
      <c r="M321" s="371">
        <f>IF(RIGHT(S321)="U",(+H321-G321),0)</f>
        <v>0</v>
      </c>
      <c r="N321" s="371">
        <f>IF(RIGHT(S321)="C",(+H321-G321),0)</f>
        <v>0</v>
      </c>
      <c r="O321" s="371">
        <f>IF(RIGHT(S321)="D",(+H321-G321),0)</f>
        <v>0.10277777777810115</v>
      </c>
      <c r="P321" s="376"/>
      <c r="Q321" s="376"/>
      <c r="R321" s="376"/>
      <c r="S321" s="351" t="s">
        <v>1097</v>
      </c>
      <c r="T321" s="405" t="s">
        <v>1457</v>
      </c>
      <c r="U321" s="496" t="s">
        <v>1593</v>
      </c>
      <c r="V321" s="377"/>
      <c r="W321" s="377"/>
      <c r="X321" s="377"/>
      <c r="Y321" s="377"/>
      <c r="Z321" s="445"/>
      <c r="AA321" s="496">
        <f>(Z322/Y322)*100</f>
        <v>100</v>
      </c>
      <c r="AC321" s="411"/>
    </row>
    <row r="322" spans="1:29" s="410" customFormat="1" ht="30" customHeight="1">
      <c r="A322" s="516"/>
      <c r="B322" s="516"/>
      <c r="C322" s="476" t="s">
        <v>51</v>
      </c>
      <c r="D322" s="516"/>
      <c r="E322" s="516"/>
      <c r="F322" s="477" t="s">
        <v>47</v>
      </c>
      <c r="G322" s="478"/>
      <c r="H322" s="478"/>
      <c r="I322" s="477" t="s">
        <v>47</v>
      </c>
      <c r="J322" s="477" t="s">
        <v>47</v>
      </c>
      <c r="K322" s="376" t="s">
        <v>47</v>
      </c>
      <c r="L322" s="371">
        <f>SUM(L321:L321)</f>
        <v>0</v>
      </c>
      <c r="M322" s="371">
        <f>SUM(M321:M321)</f>
        <v>0</v>
      </c>
      <c r="N322" s="371">
        <f>SUM(N321:N321)</f>
        <v>0</v>
      </c>
      <c r="O322" s="371">
        <f>SUM(O321:O321)</f>
        <v>0.10277777777810115</v>
      </c>
      <c r="P322" s="376"/>
      <c r="Q322" s="376"/>
      <c r="R322" s="376"/>
      <c r="S322" s="377"/>
      <c r="T322" s="378"/>
      <c r="U322" s="496"/>
      <c r="V322" s="445">
        <f>$AB$11-((N322*24))</f>
        <v>744</v>
      </c>
      <c r="W322" s="379">
        <v>132</v>
      </c>
      <c r="X322" s="370">
        <v>55.857999999999997</v>
      </c>
      <c r="Y322" s="380">
        <f>W322*X322</f>
        <v>7373.2559999999994</v>
      </c>
      <c r="Z322" s="445">
        <f>(Y322*(V322-L322*24))/V322</f>
        <v>7373.2559999999994</v>
      </c>
      <c r="AA322" s="496"/>
      <c r="AB322" s="408"/>
      <c r="AC322" s="409">
        <v>1</v>
      </c>
    </row>
    <row r="323" spans="1:29" ht="30" customHeight="1">
      <c r="A323" s="446"/>
      <c r="B323" s="446"/>
      <c r="C323" s="392" t="s">
        <v>238</v>
      </c>
      <c r="D323" s="446"/>
      <c r="E323" s="446"/>
      <c r="F323" s="376" t="s">
        <v>47</v>
      </c>
      <c r="G323" s="392"/>
      <c r="H323" s="392"/>
      <c r="I323" s="392"/>
      <c r="J323" s="392"/>
      <c r="K323" s="392"/>
      <c r="L323" s="385"/>
      <c r="M323" s="385"/>
      <c r="N323" s="446"/>
      <c r="O323" s="446"/>
      <c r="P323" s="446"/>
      <c r="Q323" s="446"/>
      <c r="R323" s="446"/>
      <c r="S323" s="446"/>
      <c r="T323" s="379"/>
      <c r="U323" s="445" t="s">
        <v>1593</v>
      </c>
      <c r="V323" s="445"/>
      <c r="W323" s="379"/>
      <c r="X323" s="370"/>
      <c r="Y323" s="380"/>
      <c r="Z323" s="445"/>
      <c r="AA323" s="445"/>
      <c r="AC323" s="250"/>
    </row>
    <row r="324" spans="1:29" ht="30" customHeight="1">
      <c r="A324" s="446">
        <v>1</v>
      </c>
      <c r="B324" s="446" t="s">
        <v>239</v>
      </c>
      <c r="C324" s="433" t="s">
        <v>240</v>
      </c>
      <c r="D324" s="446">
        <v>58</v>
      </c>
      <c r="E324" s="446" t="s">
        <v>526</v>
      </c>
      <c r="F324" s="376" t="s">
        <v>47</v>
      </c>
      <c r="G324" s="433"/>
      <c r="H324" s="433"/>
      <c r="I324" s="433"/>
      <c r="J324" s="433"/>
      <c r="K324" s="433"/>
      <c r="L324" s="385">
        <v>0</v>
      </c>
      <c r="M324" s="385">
        <v>0</v>
      </c>
      <c r="N324" s="385">
        <v>0</v>
      </c>
      <c r="O324" s="385">
        <v>0</v>
      </c>
      <c r="P324" s="446"/>
      <c r="Q324" s="446"/>
      <c r="R324" s="446"/>
      <c r="S324" s="446"/>
      <c r="T324" s="379"/>
      <c r="U324" s="445" t="s">
        <v>1593</v>
      </c>
      <c r="V324" s="445">
        <f>$AB$11-((N324*24))</f>
        <v>744</v>
      </c>
      <c r="W324" s="379">
        <v>50</v>
      </c>
      <c r="X324" s="370">
        <v>58</v>
      </c>
      <c r="Y324" s="380">
        <f>W324*X324</f>
        <v>2900</v>
      </c>
      <c r="Z324" s="445">
        <f>(Y324*(V324-L324*24))/V324</f>
        <v>2900</v>
      </c>
      <c r="AA324" s="445">
        <f>(Z324/Y324)*100</f>
        <v>100</v>
      </c>
      <c r="AC324" s="250">
        <v>1</v>
      </c>
    </row>
    <row r="325" spans="1:29" ht="30" hidden="1" customHeight="1" thickBot="1">
      <c r="A325" s="446">
        <f>A324+A321+A251+A54</f>
        <v>129</v>
      </c>
      <c r="B325" s="446" t="s">
        <v>241</v>
      </c>
      <c r="C325" s="392" t="s">
        <v>242</v>
      </c>
      <c r="D325" s="446"/>
      <c r="E325" s="446"/>
      <c r="F325" s="376"/>
      <c r="G325" s="392"/>
      <c r="H325" s="392"/>
      <c r="I325" s="392"/>
      <c r="J325" s="392"/>
      <c r="K325" s="392"/>
      <c r="L325" s="385">
        <f>SUM(L11:L324)/2</f>
        <v>1.9791666666642413</v>
      </c>
      <c r="M325" s="385">
        <f>SUM(M11:M324)/2</f>
        <v>1.23472222223063</v>
      </c>
      <c r="N325" s="385">
        <f>SUM(N11:N324)/2</f>
        <v>0.11388888889632653</v>
      </c>
      <c r="O325" s="385">
        <f>SUM(O11:O324)/2</f>
        <v>119.06388888894435</v>
      </c>
      <c r="P325" s="385"/>
      <c r="Q325" s="385"/>
      <c r="R325" s="385"/>
      <c r="S325" s="385"/>
      <c r="T325" s="386"/>
      <c r="U325" s="445" t="s">
        <v>1593</v>
      </c>
      <c r="V325" s="445"/>
      <c r="W325" s="385"/>
      <c r="X325" s="370">
        <f>SUM(X11:X324)</f>
        <v>16215.198000000004</v>
      </c>
      <c r="Y325" s="480">
        <f>SUM(Y11:Y324)</f>
        <v>9580362.1119999979</v>
      </c>
      <c r="Z325" s="445">
        <f>SUM(Z11:Z324)</f>
        <v>9577994.4774426855</v>
      </c>
      <c r="AA325" s="445">
        <f>(Z325/Y325)*100</f>
        <v>99.975286585938676</v>
      </c>
      <c r="AB325" s="425" t="s">
        <v>527</v>
      </c>
      <c r="AC325" s="250"/>
    </row>
    <row r="326" spans="1:29" ht="30" hidden="1" customHeight="1" thickBot="1">
      <c r="A326" s="379"/>
      <c r="B326" s="379"/>
      <c r="C326" s="433" t="s">
        <v>244</v>
      </c>
      <c r="D326" s="379"/>
      <c r="E326" s="379"/>
      <c r="F326" s="433"/>
      <c r="G326" s="433"/>
      <c r="H326" s="433"/>
      <c r="I326" s="433"/>
      <c r="J326" s="433"/>
      <c r="K326" s="433"/>
      <c r="L326" s="433"/>
      <c r="M326" s="370">
        <f>(134*AA325+45*AA409+2*AA448+75*AA606)/(134+45+2+75)</f>
        <v>99.971626392788124</v>
      </c>
      <c r="N326" s="481" t="s">
        <v>1090</v>
      </c>
      <c r="O326" s="370">
        <f>(8*AA431+2*AA439+AA440)/(8+2+1)</f>
        <v>99.582658311749213</v>
      </c>
      <c r="P326" s="380"/>
      <c r="Q326" s="380"/>
      <c r="R326" s="380"/>
      <c r="S326" s="380"/>
      <c r="T326" s="380"/>
      <c r="U326" s="380" t="s">
        <v>1593</v>
      </c>
      <c r="V326" s="481"/>
      <c r="W326" s="380"/>
      <c r="X326" s="481"/>
      <c r="Y326" s="433"/>
      <c r="Z326" s="445"/>
      <c r="AA326" s="380"/>
      <c r="AB326" s="425"/>
      <c r="AC326" s="250"/>
    </row>
    <row r="327" spans="1:29" ht="30" customHeight="1">
      <c r="A327" s="446"/>
      <c r="B327" s="446"/>
      <c r="C327" s="392" t="s">
        <v>245</v>
      </c>
      <c r="D327" s="446"/>
      <c r="E327" s="446"/>
      <c r="F327" s="376" t="s">
        <v>47</v>
      </c>
      <c r="G327" s="392"/>
      <c r="H327" s="392"/>
      <c r="I327" s="392"/>
      <c r="J327" s="392"/>
      <c r="K327" s="392"/>
      <c r="L327" s="446"/>
      <c r="M327" s="446"/>
      <c r="N327" s="446"/>
      <c r="O327" s="446"/>
      <c r="P327" s="446"/>
      <c r="Q327" s="446"/>
      <c r="R327" s="446"/>
      <c r="S327" s="446"/>
      <c r="T327" s="379"/>
      <c r="U327" s="446" t="s">
        <v>1593</v>
      </c>
      <c r="V327" s="445"/>
      <c r="W327" s="389" t="s">
        <v>246</v>
      </c>
      <c r="X327" s="389"/>
      <c r="Y327" s="388" t="s">
        <v>247</v>
      </c>
      <c r="Z327" s="445"/>
      <c r="AA327" s="446"/>
      <c r="AC327" s="250"/>
    </row>
    <row r="328" spans="1:29" ht="30" customHeight="1">
      <c r="A328" s="516">
        <v>1</v>
      </c>
      <c r="B328" s="516" t="s">
        <v>248</v>
      </c>
      <c r="C328" s="482" t="s">
        <v>489</v>
      </c>
      <c r="D328" s="516">
        <v>1500</v>
      </c>
      <c r="E328" s="516" t="s">
        <v>526</v>
      </c>
      <c r="F328" s="376" t="s">
        <v>47</v>
      </c>
      <c r="G328" s="353">
        <v>43673.512499999997</v>
      </c>
      <c r="H328" s="353">
        <v>43673.601388888892</v>
      </c>
      <c r="I328" s="433"/>
      <c r="J328" s="433"/>
      <c r="K328" s="433"/>
      <c r="L328" s="371">
        <f>IF(RIGHT(S328)="T",(+H328-G328),0)</f>
        <v>8.8888888894871343E-2</v>
      </c>
      <c r="M328" s="371">
        <f>IF(RIGHT(S328)="U",(+H328-G328),0)</f>
        <v>0</v>
      </c>
      <c r="N328" s="371">
        <f>IF(RIGHT(S328)="C",(+H328-G328),0)</f>
        <v>0</v>
      </c>
      <c r="O328" s="371">
        <f>IF(RIGHT(S328)="D",(+H328-G328),0)</f>
        <v>0</v>
      </c>
      <c r="P328" s="372"/>
      <c r="Q328" s="372"/>
      <c r="R328" s="372"/>
      <c r="S328" s="351" t="s">
        <v>461</v>
      </c>
      <c r="T328" s="405" t="s">
        <v>1477</v>
      </c>
      <c r="U328" s="496" t="s">
        <v>1593</v>
      </c>
      <c r="V328" s="445"/>
      <c r="W328" s="434"/>
      <c r="X328" s="370"/>
      <c r="Y328" s="380"/>
      <c r="Z328" s="445"/>
      <c r="AA328" s="496">
        <f>(Z329/Y329)*100</f>
        <v>99.713261648726231</v>
      </c>
      <c r="AC328" s="250"/>
    </row>
    <row r="329" spans="1:29" s="410" customFormat="1" ht="30" customHeight="1">
      <c r="A329" s="516"/>
      <c r="B329" s="516"/>
      <c r="C329" s="377" t="s">
        <v>51</v>
      </c>
      <c r="D329" s="516"/>
      <c r="E329" s="516"/>
      <c r="F329" s="376" t="s">
        <v>47</v>
      </c>
      <c r="G329" s="391"/>
      <c r="H329" s="391"/>
      <c r="I329" s="376" t="s">
        <v>47</v>
      </c>
      <c r="J329" s="376" t="s">
        <v>47</v>
      </c>
      <c r="K329" s="376" t="s">
        <v>47</v>
      </c>
      <c r="L329" s="371">
        <f>SUM(L328:L328)</f>
        <v>8.8888888894871343E-2</v>
      </c>
      <c r="M329" s="371">
        <f>SUM(M328:M328)</f>
        <v>0</v>
      </c>
      <c r="N329" s="371">
        <f>SUM(N328:N328)</f>
        <v>0</v>
      </c>
      <c r="O329" s="371">
        <f>SUM(O328:O328)</f>
        <v>0</v>
      </c>
      <c r="P329" s="376"/>
      <c r="Q329" s="376"/>
      <c r="R329" s="376"/>
      <c r="S329" s="377"/>
      <c r="T329" s="378"/>
      <c r="U329" s="496"/>
      <c r="V329" s="445">
        <f>$AB$11-((N329*24))</f>
        <v>744</v>
      </c>
      <c r="W329" s="434">
        <v>1500</v>
      </c>
      <c r="X329" s="370"/>
      <c r="Y329" s="380">
        <f>W329</f>
        <v>1500</v>
      </c>
      <c r="Z329" s="445">
        <f>(Y329*(V329-L329*24))/V329</f>
        <v>1495.6989247308934</v>
      </c>
      <c r="AA329" s="496"/>
      <c r="AB329" s="408"/>
      <c r="AC329" s="409"/>
    </row>
    <row r="330" spans="1:29" ht="30" customHeight="1">
      <c r="A330" s="516">
        <v>2</v>
      </c>
      <c r="B330" s="516" t="s">
        <v>249</v>
      </c>
      <c r="C330" s="433" t="s">
        <v>250</v>
      </c>
      <c r="D330" s="516">
        <v>1500</v>
      </c>
      <c r="E330" s="516" t="s">
        <v>526</v>
      </c>
      <c r="F330" s="376" t="s">
        <v>47</v>
      </c>
      <c r="G330" s="358"/>
      <c r="H330" s="362"/>
      <c r="I330" s="433"/>
      <c r="J330" s="433"/>
      <c r="K330" s="433"/>
      <c r="L330" s="371">
        <f>IF(RIGHT(S330)="T",(+H330-G330),0)</f>
        <v>0</v>
      </c>
      <c r="M330" s="371">
        <f>IF(RIGHT(S330)="U",(+H330-G330),0)</f>
        <v>0</v>
      </c>
      <c r="N330" s="371">
        <f>IF(RIGHT(S330)="C",(+H330-G330),0)</f>
        <v>0</v>
      </c>
      <c r="O330" s="371">
        <f>IF(RIGHT(S330)="D",(+H330-G330),0)</f>
        <v>0</v>
      </c>
      <c r="P330" s="372"/>
      <c r="Q330" s="372"/>
      <c r="R330" s="372"/>
      <c r="S330" s="364"/>
      <c r="T330" s="413"/>
      <c r="U330" s="496" t="s">
        <v>1593</v>
      </c>
      <c r="V330" s="445"/>
      <c r="W330" s="434"/>
      <c r="X330" s="370"/>
      <c r="Y330" s="380"/>
      <c r="Z330" s="445"/>
      <c r="AA330" s="496">
        <f>(Z331/Y331)*100</f>
        <v>100</v>
      </c>
      <c r="AC330" s="250"/>
    </row>
    <row r="331" spans="1:29" s="410" customFormat="1" ht="30" customHeight="1">
      <c r="A331" s="516"/>
      <c r="B331" s="516"/>
      <c r="C331" s="377" t="s">
        <v>51</v>
      </c>
      <c r="D331" s="516"/>
      <c r="E331" s="516"/>
      <c r="F331" s="376" t="s">
        <v>47</v>
      </c>
      <c r="G331" s="435"/>
      <c r="H331" s="435"/>
      <c r="I331" s="376" t="s">
        <v>47</v>
      </c>
      <c r="J331" s="376" t="s">
        <v>47</v>
      </c>
      <c r="K331" s="376" t="s">
        <v>47</v>
      </c>
      <c r="L331" s="371">
        <f>SUM(L330:L330)</f>
        <v>0</v>
      </c>
      <c r="M331" s="371">
        <f>SUM(M330:M330)</f>
        <v>0</v>
      </c>
      <c r="N331" s="371">
        <f>SUM(N330:N330)</f>
        <v>0</v>
      </c>
      <c r="O331" s="371">
        <f>SUM(O330:O330)</f>
        <v>0</v>
      </c>
      <c r="P331" s="376"/>
      <c r="Q331" s="376"/>
      <c r="R331" s="376"/>
      <c r="S331" s="377"/>
      <c r="T331" s="378"/>
      <c r="U331" s="496"/>
      <c r="V331" s="445">
        <f>$AB$11-((N331*24))</f>
        <v>744</v>
      </c>
      <c r="W331" s="434">
        <v>1500</v>
      </c>
      <c r="X331" s="370"/>
      <c r="Y331" s="380">
        <f>W331</f>
        <v>1500</v>
      </c>
      <c r="Z331" s="445">
        <f>(Y331*(V331-L331*24))/V331</f>
        <v>1500</v>
      </c>
      <c r="AA331" s="496"/>
      <c r="AB331" s="408"/>
      <c r="AC331" s="409"/>
    </row>
    <row r="332" spans="1:29" ht="30" customHeight="1">
      <c r="A332" s="516">
        <v>3</v>
      </c>
      <c r="B332" s="516" t="s">
        <v>251</v>
      </c>
      <c r="C332" s="433" t="s">
        <v>252</v>
      </c>
      <c r="D332" s="516">
        <v>1500</v>
      </c>
      <c r="E332" s="516" t="s">
        <v>526</v>
      </c>
      <c r="F332" s="376" t="s">
        <v>47</v>
      </c>
      <c r="G332" s="349"/>
      <c r="H332" s="349"/>
      <c r="I332" s="433"/>
      <c r="J332" s="433"/>
      <c r="K332" s="433"/>
      <c r="L332" s="371">
        <f>IF(RIGHT(S332)="T",(+H332-G332),0)</f>
        <v>0</v>
      </c>
      <c r="M332" s="371">
        <f>IF(RIGHT(S332)="U",(+H332-G332),0)</f>
        <v>0</v>
      </c>
      <c r="N332" s="371">
        <f>IF(RIGHT(S332)="C",(+H332-G332),0)</f>
        <v>0</v>
      </c>
      <c r="O332" s="371">
        <f>IF(RIGHT(S332)="D",(+H332-G332),0)</f>
        <v>0</v>
      </c>
      <c r="P332" s="385"/>
      <c r="Q332" s="385"/>
      <c r="R332" s="385"/>
      <c r="S332" s="351"/>
      <c r="T332" s="405"/>
      <c r="U332" s="496" t="s">
        <v>1593</v>
      </c>
      <c r="V332" s="445"/>
      <c r="W332" s="434"/>
      <c r="X332" s="370"/>
      <c r="Y332" s="380"/>
      <c r="Z332" s="445"/>
      <c r="AA332" s="496">
        <f>(Z333/Y333)*100</f>
        <v>100</v>
      </c>
      <c r="AC332" s="250"/>
    </row>
    <row r="333" spans="1:29" s="410" customFormat="1" ht="30" customHeight="1">
      <c r="A333" s="516"/>
      <c r="B333" s="516"/>
      <c r="C333" s="377" t="s">
        <v>51</v>
      </c>
      <c r="D333" s="516"/>
      <c r="E333" s="516"/>
      <c r="F333" s="376" t="s">
        <v>47</v>
      </c>
      <c r="G333" s="391"/>
      <c r="H333" s="391"/>
      <c r="I333" s="376" t="s">
        <v>47</v>
      </c>
      <c r="J333" s="376" t="s">
        <v>47</v>
      </c>
      <c r="K333" s="376" t="s">
        <v>47</v>
      </c>
      <c r="L333" s="371">
        <f>SUM(L332:L332)</f>
        <v>0</v>
      </c>
      <c r="M333" s="371">
        <f>SUM(M332:M332)</f>
        <v>0</v>
      </c>
      <c r="N333" s="371">
        <f>SUM(N332:N332)</f>
        <v>0</v>
      </c>
      <c r="O333" s="371">
        <f>SUM(O332:O332)</f>
        <v>0</v>
      </c>
      <c r="P333" s="376"/>
      <c r="Q333" s="376"/>
      <c r="R333" s="376"/>
      <c r="S333" s="377"/>
      <c r="T333" s="378"/>
      <c r="U333" s="496"/>
      <c r="V333" s="445">
        <f>$AB$11-((N333*24))</f>
        <v>744</v>
      </c>
      <c r="W333" s="434">
        <v>1500</v>
      </c>
      <c r="X333" s="370"/>
      <c r="Y333" s="380">
        <f>W333</f>
        <v>1500</v>
      </c>
      <c r="Z333" s="445">
        <f>(Y333*(V333-L333*24))/V333</f>
        <v>1500</v>
      </c>
      <c r="AA333" s="496"/>
      <c r="AB333" s="408"/>
      <c r="AC333" s="409"/>
    </row>
    <row r="334" spans="1:29" ht="30" customHeight="1">
      <c r="A334" s="446">
        <v>4</v>
      </c>
      <c r="B334" s="446" t="s">
        <v>253</v>
      </c>
      <c r="C334" s="433" t="s">
        <v>254</v>
      </c>
      <c r="D334" s="446">
        <v>1500</v>
      </c>
      <c r="E334" s="446" t="s">
        <v>526</v>
      </c>
      <c r="F334" s="376" t="s">
        <v>47</v>
      </c>
      <c r="G334" s="349"/>
      <c r="H334" s="349"/>
      <c r="I334" s="433"/>
      <c r="J334" s="433"/>
      <c r="K334" s="433"/>
      <c r="L334" s="371">
        <f>IF(RIGHT(S334)="T",(+H334-G334),0)</f>
        <v>0</v>
      </c>
      <c r="M334" s="371">
        <f>IF(RIGHT(S334)="U",(+H334-G334),0)</f>
        <v>0</v>
      </c>
      <c r="N334" s="371">
        <f>IF(RIGHT(S334)="C",(+H334-G334),0)</f>
        <v>0</v>
      </c>
      <c r="O334" s="371">
        <f>IF(RIGHT(S334)="D",(+H334-G334),0)</f>
        <v>0</v>
      </c>
      <c r="P334" s="385"/>
      <c r="Q334" s="385"/>
      <c r="R334" s="385"/>
      <c r="S334" s="351"/>
      <c r="T334" s="405"/>
      <c r="U334" s="445" t="s">
        <v>1593</v>
      </c>
      <c r="V334" s="445">
        <f>$AB$11-((N334*24))</f>
        <v>744</v>
      </c>
      <c r="W334" s="434">
        <v>1500</v>
      </c>
      <c r="X334" s="370"/>
      <c r="Y334" s="380">
        <f>W334</f>
        <v>1500</v>
      </c>
      <c r="Z334" s="445">
        <f>(Y334*(V334-L334*24))/V334</f>
        <v>1500</v>
      </c>
      <c r="AA334" s="445">
        <f>(Z334/Y334)*100</f>
        <v>100</v>
      </c>
      <c r="AC334" s="250"/>
    </row>
    <row r="335" spans="1:29" ht="30" customHeight="1">
      <c r="A335" s="516">
        <v>5</v>
      </c>
      <c r="B335" s="516" t="s">
        <v>255</v>
      </c>
      <c r="C335" s="433" t="s">
        <v>256</v>
      </c>
      <c r="D335" s="516">
        <v>1500</v>
      </c>
      <c r="E335" s="516" t="s">
        <v>526</v>
      </c>
      <c r="F335" s="376" t="s">
        <v>47</v>
      </c>
      <c r="G335" s="353"/>
      <c r="H335" s="353"/>
      <c r="I335" s="433"/>
      <c r="J335" s="433"/>
      <c r="K335" s="433"/>
      <c r="L335" s="371">
        <f>IF(RIGHT(S335)="T",(+H335-G335),0)</f>
        <v>0</v>
      </c>
      <c r="M335" s="371">
        <f>IF(RIGHT(S335)="U",(+H335-G335),0)</f>
        <v>0</v>
      </c>
      <c r="N335" s="371">
        <f>IF(RIGHT(S335)="C",(+H335-G335),0)</f>
        <v>0</v>
      </c>
      <c r="O335" s="371">
        <f>IF(RIGHT(S335)="D",(+H335-G335),0)</f>
        <v>0</v>
      </c>
      <c r="P335" s="385"/>
      <c r="Q335" s="385"/>
      <c r="R335" s="385"/>
      <c r="S335" s="351"/>
      <c r="T335" s="405"/>
      <c r="U335" s="496" t="s">
        <v>1593</v>
      </c>
      <c r="V335" s="445"/>
      <c r="W335" s="434"/>
      <c r="X335" s="370"/>
      <c r="Y335" s="380"/>
      <c r="Z335" s="445"/>
      <c r="AA335" s="496">
        <f>(Z336/Y336)*100</f>
        <v>100</v>
      </c>
      <c r="AC335" s="250"/>
    </row>
    <row r="336" spans="1:29" s="410" customFormat="1" ht="30" customHeight="1">
      <c r="A336" s="516"/>
      <c r="B336" s="516"/>
      <c r="C336" s="377" t="s">
        <v>51</v>
      </c>
      <c r="D336" s="516"/>
      <c r="E336" s="516"/>
      <c r="F336" s="376" t="s">
        <v>47</v>
      </c>
      <c r="G336" s="391"/>
      <c r="H336" s="391"/>
      <c r="I336" s="376" t="s">
        <v>47</v>
      </c>
      <c r="J336" s="376" t="s">
        <v>47</v>
      </c>
      <c r="K336" s="376" t="s">
        <v>47</v>
      </c>
      <c r="L336" s="371">
        <f>SUM(L335:L335)</f>
        <v>0</v>
      </c>
      <c r="M336" s="371">
        <f>SUM(M335:M335)</f>
        <v>0</v>
      </c>
      <c r="N336" s="371">
        <f>SUM(N335:N335)</f>
        <v>0</v>
      </c>
      <c r="O336" s="371">
        <f>SUM(O335:O335)</f>
        <v>0</v>
      </c>
      <c r="P336" s="376"/>
      <c r="Q336" s="376"/>
      <c r="R336" s="376"/>
      <c r="S336" s="377"/>
      <c r="T336" s="378"/>
      <c r="U336" s="496"/>
      <c r="V336" s="445">
        <f>$AB$11-((N336*24))</f>
        <v>744</v>
      </c>
      <c r="W336" s="434">
        <v>1500</v>
      </c>
      <c r="X336" s="370"/>
      <c r="Y336" s="380">
        <f>W336</f>
        <v>1500</v>
      </c>
      <c r="Z336" s="445">
        <f>(Y336*(V336-L336*24))/V336</f>
        <v>1500</v>
      </c>
      <c r="AA336" s="496"/>
      <c r="AB336" s="408"/>
      <c r="AC336" s="409"/>
    </row>
    <row r="337" spans="1:29" ht="30" customHeight="1">
      <c r="A337" s="516">
        <v>6</v>
      </c>
      <c r="B337" s="516" t="s">
        <v>257</v>
      </c>
      <c r="C337" s="433" t="s">
        <v>258</v>
      </c>
      <c r="D337" s="516">
        <v>1500</v>
      </c>
      <c r="E337" s="516" t="s">
        <v>526</v>
      </c>
      <c r="F337" s="376" t="s">
        <v>47</v>
      </c>
      <c r="G337" s="353"/>
      <c r="H337" s="353"/>
      <c r="I337" s="433"/>
      <c r="J337" s="433"/>
      <c r="K337" s="433"/>
      <c r="L337" s="371">
        <f>IF(RIGHT(S337)="T",(+H337-G337),0)</f>
        <v>0</v>
      </c>
      <c r="M337" s="371">
        <f>IF(RIGHT(S337)="U",(+H337-G337),0)</f>
        <v>0</v>
      </c>
      <c r="N337" s="371">
        <f>IF(RIGHT(S337)="C",(+H337-G337),0)</f>
        <v>0</v>
      </c>
      <c r="O337" s="371">
        <f>IF(RIGHT(S337)="D",(+H337-G337),0)</f>
        <v>0</v>
      </c>
      <c r="P337" s="385"/>
      <c r="Q337" s="385"/>
      <c r="R337" s="385"/>
      <c r="S337" s="351"/>
      <c r="T337" s="405"/>
      <c r="U337" s="496" t="s">
        <v>1593</v>
      </c>
      <c r="V337" s="445"/>
      <c r="W337" s="434"/>
      <c r="X337" s="370"/>
      <c r="Y337" s="380"/>
      <c r="Z337" s="445"/>
      <c r="AA337" s="496">
        <f>(Z338/Y338)*100</f>
        <v>100</v>
      </c>
      <c r="AC337" s="250"/>
    </row>
    <row r="338" spans="1:29" s="410" customFormat="1" ht="30" customHeight="1">
      <c r="A338" s="516"/>
      <c r="B338" s="516"/>
      <c r="C338" s="377" t="s">
        <v>51</v>
      </c>
      <c r="D338" s="516"/>
      <c r="E338" s="516"/>
      <c r="F338" s="376" t="s">
        <v>47</v>
      </c>
      <c r="G338" s="391"/>
      <c r="H338" s="391"/>
      <c r="I338" s="376" t="s">
        <v>47</v>
      </c>
      <c r="J338" s="376" t="s">
        <v>47</v>
      </c>
      <c r="K338" s="376" t="s">
        <v>47</v>
      </c>
      <c r="L338" s="371">
        <f>SUM(L337:L337)</f>
        <v>0</v>
      </c>
      <c r="M338" s="371">
        <f>SUM(M337:M337)</f>
        <v>0</v>
      </c>
      <c r="N338" s="371">
        <f>SUM(N337:N337)</f>
        <v>0</v>
      </c>
      <c r="O338" s="371">
        <f>SUM(O337:O337)</f>
        <v>0</v>
      </c>
      <c r="P338" s="376"/>
      <c r="Q338" s="376"/>
      <c r="R338" s="376"/>
      <c r="S338" s="377"/>
      <c r="T338" s="378"/>
      <c r="U338" s="496"/>
      <c r="V338" s="445">
        <f>$AB$11-((N338*24))</f>
        <v>744</v>
      </c>
      <c r="W338" s="434">
        <v>1500</v>
      </c>
      <c r="X338" s="370"/>
      <c r="Y338" s="380">
        <f>W338</f>
        <v>1500</v>
      </c>
      <c r="Z338" s="445">
        <f>(Y338*(V338-L338*24))/V338</f>
        <v>1500</v>
      </c>
      <c r="AA338" s="496"/>
      <c r="AB338" s="408"/>
      <c r="AC338" s="409"/>
    </row>
    <row r="339" spans="1:29" ht="30" customHeight="1">
      <c r="A339" s="516">
        <v>11</v>
      </c>
      <c r="B339" s="516" t="s">
        <v>259</v>
      </c>
      <c r="C339" s="433" t="s">
        <v>260</v>
      </c>
      <c r="D339" s="516">
        <v>1500</v>
      </c>
      <c r="E339" s="516" t="s">
        <v>526</v>
      </c>
      <c r="F339" s="376" t="s">
        <v>47</v>
      </c>
      <c r="G339" s="349"/>
      <c r="H339" s="349"/>
      <c r="I339" s="433"/>
      <c r="J339" s="433"/>
      <c r="K339" s="433"/>
      <c r="L339" s="371">
        <f>IF(RIGHT(S339)="T",(+H339-G339),0)</f>
        <v>0</v>
      </c>
      <c r="M339" s="371">
        <f>IF(RIGHT(S339)="U",(+H339-G339),0)</f>
        <v>0</v>
      </c>
      <c r="N339" s="371">
        <f>IF(RIGHT(S339)="C",(+H339-G339),0)</f>
        <v>0</v>
      </c>
      <c r="O339" s="371">
        <f>IF(RIGHT(S339)="D",(+H339-G339),0)</f>
        <v>0</v>
      </c>
      <c r="P339" s="376"/>
      <c r="Q339" s="376"/>
      <c r="R339" s="376"/>
      <c r="S339" s="351"/>
      <c r="T339" s="405"/>
      <c r="U339" s="496" t="s">
        <v>1593</v>
      </c>
      <c r="V339" s="445"/>
      <c r="W339" s="434"/>
      <c r="X339" s="370"/>
      <c r="Y339" s="380"/>
      <c r="Z339" s="445"/>
      <c r="AA339" s="496">
        <f>(Z340/Y340)*100</f>
        <v>100</v>
      </c>
      <c r="AC339" s="250"/>
    </row>
    <row r="340" spans="1:29" ht="30" customHeight="1">
      <c r="A340" s="516"/>
      <c r="B340" s="516"/>
      <c r="C340" s="377" t="s">
        <v>51</v>
      </c>
      <c r="D340" s="516"/>
      <c r="E340" s="516"/>
      <c r="F340" s="376" t="s">
        <v>47</v>
      </c>
      <c r="G340" s="391"/>
      <c r="H340" s="391"/>
      <c r="I340" s="376" t="s">
        <v>47</v>
      </c>
      <c r="J340" s="376" t="s">
        <v>47</v>
      </c>
      <c r="K340" s="379"/>
      <c r="L340" s="371">
        <f>SUM(L339:L339)</f>
        <v>0</v>
      </c>
      <c r="M340" s="371">
        <f>SUM(M339:M339)</f>
        <v>0</v>
      </c>
      <c r="N340" s="371">
        <f>SUM(N339:N339)</f>
        <v>0</v>
      </c>
      <c r="O340" s="371">
        <f>SUM(O339:O339)</f>
        <v>0</v>
      </c>
      <c r="P340" s="376"/>
      <c r="Q340" s="376"/>
      <c r="R340" s="376"/>
      <c r="S340" s="385"/>
      <c r="T340" s="386"/>
      <c r="U340" s="496"/>
      <c r="V340" s="445">
        <f>$AB$11-((N340*24))</f>
        <v>744</v>
      </c>
      <c r="W340" s="434">
        <v>1500</v>
      </c>
      <c r="X340" s="370"/>
      <c r="Y340" s="380">
        <f>W340</f>
        <v>1500</v>
      </c>
      <c r="Z340" s="445">
        <f>(Y340*(V340-L340*24))/V340</f>
        <v>1500</v>
      </c>
      <c r="AA340" s="496"/>
      <c r="AC340" s="250"/>
    </row>
    <row r="341" spans="1:29" ht="30" customHeight="1">
      <c r="A341" s="516">
        <v>12</v>
      </c>
      <c r="B341" s="516" t="s">
        <v>261</v>
      </c>
      <c r="C341" s="433" t="s">
        <v>262</v>
      </c>
      <c r="D341" s="516">
        <v>1500</v>
      </c>
      <c r="E341" s="516" t="s">
        <v>526</v>
      </c>
      <c r="F341" s="376" t="s">
        <v>47</v>
      </c>
      <c r="G341" s="483"/>
      <c r="H341" s="484"/>
      <c r="I341" s="376" t="s">
        <v>47</v>
      </c>
      <c r="J341" s="376" t="s">
        <v>47</v>
      </c>
      <c r="K341" s="433"/>
      <c r="L341" s="371">
        <f>IF(RIGHT(S341)="T",(+H341-G341),0)</f>
        <v>0</v>
      </c>
      <c r="M341" s="371">
        <f>IF(RIGHT(S341)="U",(+H341-G341),0)</f>
        <v>0</v>
      </c>
      <c r="N341" s="371">
        <f>IF(RIGHT(S341)="C",(+H341-G341),0)</f>
        <v>0</v>
      </c>
      <c r="O341" s="371">
        <f>IF(RIGHT(S341)="D",(+H341-G341),0)</f>
        <v>0</v>
      </c>
      <c r="P341" s="376"/>
      <c r="Q341" s="376"/>
      <c r="R341" s="376"/>
      <c r="S341" s="413"/>
      <c r="T341" s="413"/>
      <c r="U341" s="496" t="s">
        <v>1593</v>
      </c>
      <c r="V341" s="445"/>
      <c r="W341" s="434"/>
      <c r="X341" s="370"/>
      <c r="Y341" s="380"/>
      <c r="Z341" s="445"/>
      <c r="AA341" s="496">
        <f>(Z342/Y342)*100</f>
        <v>100</v>
      </c>
      <c r="AC341" s="250"/>
    </row>
    <row r="342" spans="1:29" ht="30" customHeight="1">
      <c r="A342" s="516"/>
      <c r="B342" s="516"/>
      <c r="C342" s="377" t="s">
        <v>51</v>
      </c>
      <c r="D342" s="516"/>
      <c r="E342" s="516"/>
      <c r="F342" s="376" t="s">
        <v>47</v>
      </c>
      <c r="G342" s="391"/>
      <c r="H342" s="391"/>
      <c r="I342" s="376" t="s">
        <v>47</v>
      </c>
      <c r="J342" s="376" t="s">
        <v>47</v>
      </c>
      <c r="K342" s="379"/>
      <c r="L342" s="371">
        <f>SUM(L341:L341)</f>
        <v>0</v>
      </c>
      <c r="M342" s="371">
        <f>SUM(M341:M341)</f>
        <v>0</v>
      </c>
      <c r="N342" s="371">
        <f>SUM(N341:N341)</f>
        <v>0</v>
      </c>
      <c r="O342" s="371">
        <f>SUM(O341:O341)</f>
        <v>0</v>
      </c>
      <c r="P342" s="376"/>
      <c r="Q342" s="376"/>
      <c r="R342" s="376"/>
      <c r="S342" s="385"/>
      <c r="T342" s="386"/>
      <c r="U342" s="496"/>
      <c r="V342" s="445">
        <f>$AB$11-((N342*24))</f>
        <v>744</v>
      </c>
      <c r="W342" s="434">
        <v>1500</v>
      </c>
      <c r="X342" s="370"/>
      <c r="Y342" s="380">
        <f>W342</f>
        <v>1500</v>
      </c>
      <c r="Z342" s="445">
        <f>(Y342*(V342-L342*24))/V342</f>
        <v>1500</v>
      </c>
      <c r="AA342" s="496"/>
      <c r="AC342" s="250"/>
    </row>
    <row r="343" spans="1:29" ht="35.25" customHeight="1">
      <c r="A343" s="516">
        <v>15</v>
      </c>
      <c r="B343" s="516" t="s">
        <v>433</v>
      </c>
      <c r="C343" s="433" t="s">
        <v>434</v>
      </c>
      <c r="D343" s="516">
        <v>1500</v>
      </c>
      <c r="E343" s="516" t="s">
        <v>526</v>
      </c>
      <c r="F343" s="376" t="s">
        <v>47</v>
      </c>
      <c r="G343" s="462"/>
      <c r="H343" s="462"/>
      <c r="I343" s="376" t="s">
        <v>47</v>
      </c>
      <c r="J343" s="376" t="s">
        <v>47</v>
      </c>
      <c r="K343" s="379"/>
      <c r="L343" s="371">
        <f>IF(RIGHT(S343)="T",(+H343-G343),0)</f>
        <v>0</v>
      </c>
      <c r="M343" s="371">
        <f>IF(RIGHT(S343)="U",(+H343-G343),0)</f>
        <v>0</v>
      </c>
      <c r="N343" s="371">
        <f>IF(RIGHT(S343)="C",(+H343-G343),0)</f>
        <v>0</v>
      </c>
      <c r="O343" s="371">
        <f>IF(RIGHT(S343)="D",(+H343-G343),0)</f>
        <v>0</v>
      </c>
      <c r="P343" s="376"/>
      <c r="Q343" s="376"/>
      <c r="R343" s="376"/>
      <c r="S343" s="463"/>
      <c r="T343" s="405"/>
      <c r="U343" s="496" t="s">
        <v>1593</v>
      </c>
      <c r="V343" s="377"/>
      <c r="W343" s="377"/>
      <c r="X343" s="377"/>
      <c r="Y343" s="377"/>
      <c r="Z343" s="445"/>
      <c r="AA343" s="496">
        <f>(Z344/Y344)*100</f>
        <v>100</v>
      </c>
      <c r="AC343" s="250"/>
    </row>
    <row r="344" spans="1:29" ht="30" customHeight="1">
      <c r="A344" s="516"/>
      <c r="B344" s="516"/>
      <c r="C344" s="377" t="s">
        <v>51</v>
      </c>
      <c r="D344" s="516"/>
      <c r="E344" s="516"/>
      <c r="F344" s="376" t="s">
        <v>47</v>
      </c>
      <c r="G344" s="391"/>
      <c r="H344" s="391"/>
      <c r="I344" s="376" t="s">
        <v>47</v>
      </c>
      <c r="J344" s="376" t="s">
        <v>47</v>
      </c>
      <c r="K344" s="379"/>
      <c r="L344" s="371">
        <f>SUM(L343:L343)</f>
        <v>0</v>
      </c>
      <c r="M344" s="371">
        <f>SUM(M343:M343)</f>
        <v>0</v>
      </c>
      <c r="N344" s="371">
        <f>SUM(N343:N343)</f>
        <v>0</v>
      </c>
      <c r="O344" s="371">
        <f>SUM(O343:O343)</f>
        <v>0</v>
      </c>
      <c r="P344" s="376"/>
      <c r="Q344" s="376"/>
      <c r="R344" s="376"/>
      <c r="S344" s="377"/>
      <c r="T344" s="378"/>
      <c r="U344" s="496"/>
      <c r="V344" s="445">
        <f>$AB$11-((N344*24))</f>
        <v>744</v>
      </c>
      <c r="W344" s="434">
        <v>1500</v>
      </c>
      <c r="X344" s="370"/>
      <c r="Y344" s="380">
        <f>W344</f>
        <v>1500</v>
      </c>
      <c r="Z344" s="445">
        <f>(Y344*(V344-L344*24))/V344</f>
        <v>1500</v>
      </c>
      <c r="AA344" s="496"/>
      <c r="AC344" s="250"/>
    </row>
    <row r="345" spans="1:29" ht="30" customHeight="1">
      <c r="A345" s="516">
        <v>16</v>
      </c>
      <c r="B345" s="516" t="s">
        <v>447</v>
      </c>
      <c r="C345" s="433" t="s">
        <v>448</v>
      </c>
      <c r="D345" s="516">
        <v>1500</v>
      </c>
      <c r="E345" s="516" t="s">
        <v>526</v>
      </c>
      <c r="F345" s="376" t="s">
        <v>47</v>
      </c>
      <c r="G345" s="349"/>
      <c r="H345" s="349"/>
      <c r="I345" s="376" t="s">
        <v>47</v>
      </c>
      <c r="J345" s="376" t="s">
        <v>47</v>
      </c>
      <c r="K345" s="379"/>
      <c r="L345" s="371">
        <f>IF(RIGHT(S345)="T",(+H345-G345),0)</f>
        <v>0</v>
      </c>
      <c r="M345" s="371">
        <f>IF(RIGHT(S345)="U",(+H345-G345),0)</f>
        <v>0</v>
      </c>
      <c r="N345" s="371">
        <f>IF(RIGHT(S345)="C",(+H345-G345),0)</f>
        <v>0</v>
      </c>
      <c r="O345" s="371">
        <f>IF(RIGHT(S345)="D",(+H345-G345),0)</f>
        <v>0</v>
      </c>
      <c r="P345" s="376"/>
      <c r="Q345" s="376"/>
      <c r="R345" s="376"/>
      <c r="S345" s="351"/>
      <c r="T345" s="405"/>
      <c r="U345" s="496" t="s">
        <v>1593</v>
      </c>
      <c r="V345" s="377"/>
      <c r="W345" s="377"/>
      <c r="X345" s="377"/>
      <c r="Y345" s="377"/>
      <c r="Z345" s="445"/>
      <c r="AA345" s="496">
        <f>(Z346/Y346)*100</f>
        <v>100</v>
      </c>
      <c r="AC345" s="250"/>
    </row>
    <row r="346" spans="1:29" ht="30" customHeight="1">
      <c r="A346" s="516"/>
      <c r="B346" s="516"/>
      <c r="C346" s="377" t="s">
        <v>51</v>
      </c>
      <c r="D346" s="516"/>
      <c r="E346" s="516"/>
      <c r="F346" s="376" t="s">
        <v>47</v>
      </c>
      <c r="G346" s="391"/>
      <c r="H346" s="391"/>
      <c r="I346" s="376" t="s">
        <v>47</v>
      </c>
      <c r="J346" s="376" t="s">
        <v>47</v>
      </c>
      <c r="K346" s="379"/>
      <c r="L346" s="371">
        <f>SUM(L345:L345)</f>
        <v>0</v>
      </c>
      <c r="M346" s="371">
        <f>SUM(M345:M345)</f>
        <v>0</v>
      </c>
      <c r="N346" s="371">
        <f>SUM(N345:N345)</f>
        <v>0</v>
      </c>
      <c r="O346" s="371">
        <f>SUM(O345:O345)</f>
        <v>0</v>
      </c>
      <c r="P346" s="376"/>
      <c r="Q346" s="376"/>
      <c r="R346" s="376"/>
      <c r="S346" s="377"/>
      <c r="T346" s="378"/>
      <c r="U346" s="496"/>
      <c r="V346" s="445">
        <f>$AB$11-((N346*24))</f>
        <v>744</v>
      </c>
      <c r="W346" s="434">
        <v>1500</v>
      </c>
      <c r="X346" s="370"/>
      <c r="Y346" s="380">
        <f>W346</f>
        <v>1500</v>
      </c>
      <c r="Z346" s="445">
        <f>(Y346*(V346-L346*24))/V346</f>
        <v>1500</v>
      </c>
      <c r="AA346" s="496"/>
      <c r="AC346" s="250"/>
    </row>
    <row r="347" spans="1:29" ht="30" customHeight="1">
      <c r="A347" s="516">
        <v>17</v>
      </c>
      <c r="B347" s="516" t="s">
        <v>477</v>
      </c>
      <c r="C347" s="461" t="s">
        <v>478</v>
      </c>
      <c r="D347" s="516">
        <v>1500</v>
      </c>
      <c r="E347" s="516" t="s">
        <v>526</v>
      </c>
      <c r="F347" s="376"/>
      <c r="G347" s="349"/>
      <c r="H347" s="350"/>
      <c r="I347" s="376"/>
      <c r="J347" s="376"/>
      <c r="K347" s="379"/>
      <c r="L347" s="371">
        <f>IF(RIGHT(S347)="T",(+H347-G347),0)</f>
        <v>0</v>
      </c>
      <c r="M347" s="371">
        <f>IF(RIGHT(S347)="U",(+H347-G347),0)</f>
        <v>0</v>
      </c>
      <c r="N347" s="371">
        <f>IF(RIGHT(S347)="C",(+H347-G347),0)</f>
        <v>0</v>
      </c>
      <c r="O347" s="371">
        <f>IF(RIGHT(S347)="D",(+H347-G347),0)</f>
        <v>0</v>
      </c>
      <c r="P347" s="376"/>
      <c r="Q347" s="376"/>
      <c r="R347" s="376"/>
      <c r="S347" s="349"/>
      <c r="T347" s="405"/>
      <c r="U347" s="496" t="s">
        <v>1593</v>
      </c>
      <c r="V347" s="377"/>
      <c r="W347" s="377"/>
      <c r="X347" s="377"/>
      <c r="Y347" s="377"/>
      <c r="Z347" s="445"/>
      <c r="AA347" s="496">
        <f>(Z348/Y348)*100</f>
        <v>100</v>
      </c>
      <c r="AC347" s="250"/>
    </row>
    <row r="348" spans="1:29" ht="30" customHeight="1">
      <c r="A348" s="516"/>
      <c r="B348" s="516"/>
      <c r="C348" s="377" t="s">
        <v>51</v>
      </c>
      <c r="D348" s="516"/>
      <c r="E348" s="516"/>
      <c r="F348" s="376" t="s">
        <v>47</v>
      </c>
      <c r="G348" s="391"/>
      <c r="H348" s="391"/>
      <c r="I348" s="376" t="s">
        <v>47</v>
      </c>
      <c r="J348" s="376" t="s">
        <v>47</v>
      </c>
      <c r="K348" s="379"/>
      <c r="L348" s="371">
        <f>SUM(L347:L347)</f>
        <v>0</v>
      </c>
      <c r="M348" s="371">
        <f>SUM(M347:M347)</f>
        <v>0</v>
      </c>
      <c r="N348" s="371">
        <f>SUM(N347:N347)</f>
        <v>0</v>
      </c>
      <c r="O348" s="371">
        <f>SUM(O347:O347)</f>
        <v>0</v>
      </c>
      <c r="P348" s="376"/>
      <c r="Q348" s="376"/>
      <c r="R348" s="376"/>
      <c r="S348" s="377"/>
      <c r="T348" s="378"/>
      <c r="U348" s="496"/>
      <c r="V348" s="445">
        <f>$AB$11-((N348*24))</f>
        <v>744</v>
      </c>
      <c r="W348" s="434">
        <v>1500</v>
      </c>
      <c r="X348" s="370"/>
      <c r="Y348" s="380">
        <f>W348</f>
        <v>1500</v>
      </c>
      <c r="Z348" s="445">
        <f>(Y348*(V348-L348*24))/V348</f>
        <v>1500</v>
      </c>
      <c r="AA348" s="496"/>
      <c r="AC348" s="250"/>
    </row>
    <row r="349" spans="1:29" ht="30" customHeight="1">
      <c r="A349" s="516">
        <v>18</v>
      </c>
      <c r="B349" s="516" t="s">
        <v>477</v>
      </c>
      <c r="C349" s="461" t="s">
        <v>479</v>
      </c>
      <c r="D349" s="516">
        <v>1500</v>
      </c>
      <c r="E349" s="516" t="s">
        <v>526</v>
      </c>
      <c r="F349" s="376"/>
      <c r="G349" s="462"/>
      <c r="H349" s="462"/>
      <c r="I349" s="376"/>
      <c r="J349" s="376"/>
      <c r="K349" s="379"/>
      <c r="L349" s="371">
        <f>IF(RIGHT(S349)="T",(+H349-G349),0)</f>
        <v>0</v>
      </c>
      <c r="M349" s="371">
        <f>IF(RIGHT(S349)="U",(+H349-G349),0)</f>
        <v>0</v>
      </c>
      <c r="N349" s="371">
        <f>IF(RIGHT(S349)="C",(+H349-G349),0)</f>
        <v>0</v>
      </c>
      <c r="O349" s="371">
        <f>IF(RIGHT(S349)="D",(+H349-G349),0)</f>
        <v>0</v>
      </c>
      <c r="P349" s="376"/>
      <c r="Q349" s="376"/>
      <c r="R349" s="376"/>
      <c r="S349" s="463"/>
      <c r="T349" s="405"/>
      <c r="U349" s="496" t="s">
        <v>1593</v>
      </c>
      <c r="V349" s="377"/>
      <c r="W349" s="377"/>
      <c r="X349" s="377"/>
      <c r="Y349" s="377"/>
      <c r="Z349" s="445"/>
      <c r="AA349" s="496">
        <f>(Z350/Y350)*100</f>
        <v>100</v>
      </c>
      <c r="AC349" s="250"/>
    </row>
    <row r="350" spans="1:29" ht="30" customHeight="1">
      <c r="A350" s="516"/>
      <c r="B350" s="516"/>
      <c r="C350" s="377" t="s">
        <v>51</v>
      </c>
      <c r="D350" s="516"/>
      <c r="E350" s="516"/>
      <c r="F350" s="376" t="s">
        <v>47</v>
      </c>
      <c r="G350" s="391"/>
      <c r="H350" s="391"/>
      <c r="I350" s="376" t="s">
        <v>47</v>
      </c>
      <c r="J350" s="376" t="s">
        <v>47</v>
      </c>
      <c r="K350" s="379"/>
      <c r="L350" s="371">
        <f>SUM(L349:L349)</f>
        <v>0</v>
      </c>
      <c r="M350" s="371">
        <f>SUM(M349:M349)</f>
        <v>0</v>
      </c>
      <c r="N350" s="371">
        <f>SUM(N349:N349)</f>
        <v>0</v>
      </c>
      <c r="O350" s="371">
        <f>SUM(O349:O349)</f>
        <v>0</v>
      </c>
      <c r="P350" s="376"/>
      <c r="Q350" s="376"/>
      <c r="R350" s="376"/>
      <c r="S350" s="377"/>
      <c r="T350" s="378"/>
      <c r="U350" s="496"/>
      <c r="V350" s="445">
        <f>$AB$11-((N350*24))</f>
        <v>744</v>
      </c>
      <c r="W350" s="434">
        <v>1500</v>
      </c>
      <c r="X350" s="370"/>
      <c r="Y350" s="380">
        <f>W350</f>
        <v>1500</v>
      </c>
      <c r="Z350" s="445">
        <f>(Y350*(V350-L350*24))/V350</f>
        <v>1500</v>
      </c>
      <c r="AA350" s="496"/>
      <c r="AC350" s="250"/>
    </row>
    <row r="351" spans="1:29" ht="30" customHeight="1">
      <c r="A351" s="516">
        <v>19</v>
      </c>
      <c r="B351" s="516" t="s">
        <v>534</v>
      </c>
      <c r="C351" s="461" t="s">
        <v>532</v>
      </c>
      <c r="D351" s="516">
        <v>1500</v>
      </c>
      <c r="E351" s="516" t="s">
        <v>526</v>
      </c>
      <c r="F351" s="376"/>
      <c r="G351" s="349"/>
      <c r="H351" s="349"/>
      <c r="I351" s="376"/>
      <c r="J351" s="376"/>
      <c r="K351" s="379"/>
      <c r="L351" s="371">
        <f>IF(RIGHT(S351)="T",(+H351-G351),0)</f>
        <v>0</v>
      </c>
      <c r="M351" s="371">
        <f>IF(RIGHT(S351)="U",(+H351-G351),0)</f>
        <v>0</v>
      </c>
      <c r="N351" s="371">
        <f>IF(RIGHT(S351)="C",(+H351-G351),0)</f>
        <v>0</v>
      </c>
      <c r="O351" s="371">
        <f>IF(RIGHT(S351)="D",(+H351-G351),0)</f>
        <v>0</v>
      </c>
      <c r="P351" s="376"/>
      <c r="Q351" s="376"/>
      <c r="R351" s="376"/>
      <c r="S351" s="351"/>
      <c r="T351" s="405"/>
      <c r="U351" s="496" t="s">
        <v>1593</v>
      </c>
      <c r="V351" s="377"/>
      <c r="W351" s="377"/>
      <c r="X351" s="377"/>
      <c r="Y351" s="377"/>
      <c r="Z351" s="445"/>
      <c r="AA351" s="496">
        <f>(Z352/Y352)*100</f>
        <v>100</v>
      </c>
      <c r="AC351" s="250"/>
    </row>
    <row r="352" spans="1:29" ht="30" customHeight="1">
      <c r="A352" s="516"/>
      <c r="B352" s="516"/>
      <c r="C352" s="377" t="s">
        <v>51</v>
      </c>
      <c r="D352" s="516"/>
      <c r="E352" s="516"/>
      <c r="F352" s="376" t="s">
        <v>47</v>
      </c>
      <c r="G352" s="391"/>
      <c r="H352" s="391"/>
      <c r="I352" s="376" t="s">
        <v>47</v>
      </c>
      <c r="J352" s="376" t="s">
        <v>47</v>
      </c>
      <c r="K352" s="379"/>
      <c r="L352" s="371">
        <f>SUM(L351:L351)</f>
        <v>0</v>
      </c>
      <c r="M352" s="371">
        <f>SUM(M351:M351)</f>
        <v>0</v>
      </c>
      <c r="N352" s="371">
        <f>SUM(N351:N351)</f>
        <v>0</v>
      </c>
      <c r="O352" s="371">
        <f>SUM(O351:O351)</f>
        <v>0</v>
      </c>
      <c r="P352" s="376"/>
      <c r="Q352" s="376"/>
      <c r="R352" s="376"/>
      <c r="S352" s="377"/>
      <c r="T352" s="378"/>
      <c r="U352" s="496"/>
      <c r="V352" s="445">
        <f>$AB$11-((N352*24))</f>
        <v>744</v>
      </c>
      <c r="W352" s="434">
        <v>1500</v>
      </c>
      <c r="X352" s="370"/>
      <c r="Y352" s="380">
        <f>W352</f>
        <v>1500</v>
      </c>
      <c r="Z352" s="445">
        <f>(Y352*(V352-L352*24))/V352</f>
        <v>1500</v>
      </c>
      <c r="AA352" s="496"/>
      <c r="AC352" s="250"/>
    </row>
    <row r="353" spans="1:29" ht="30" customHeight="1">
      <c r="A353" s="516">
        <v>20</v>
      </c>
      <c r="B353" s="516" t="s">
        <v>535</v>
      </c>
      <c r="C353" s="461" t="s">
        <v>533</v>
      </c>
      <c r="D353" s="516">
        <v>1500</v>
      </c>
      <c r="E353" s="516" t="s">
        <v>526</v>
      </c>
      <c r="F353" s="376"/>
      <c r="G353" s="462"/>
      <c r="H353" s="462"/>
      <c r="I353" s="376"/>
      <c r="J353" s="376"/>
      <c r="K353" s="379"/>
      <c r="L353" s="371">
        <f>IF(RIGHT(S353)="T",(+H353-G353),0)</f>
        <v>0</v>
      </c>
      <c r="M353" s="371">
        <f>IF(RIGHT(S353)="U",(+H353-G353),0)</f>
        <v>0</v>
      </c>
      <c r="N353" s="371">
        <f>IF(RIGHT(S353)="C",(+H353-G353),0)</f>
        <v>0</v>
      </c>
      <c r="O353" s="371">
        <f>IF(RIGHT(S353)="D",(+H353-G353),0)</f>
        <v>0</v>
      </c>
      <c r="P353" s="376"/>
      <c r="Q353" s="376"/>
      <c r="R353" s="376"/>
      <c r="S353" s="463"/>
      <c r="T353" s="405"/>
      <c r="U353" s="496" t="s">
        <v>1593</v>
      </c>
      <c r="V353" s="377"/>
      <c r="W353" s="377"/>
      <c r="X353" s="377"/>
      <c r="Y353" s="377"/>
      <c r="Z353" s="445"/>
      <c r="AA353" s="496">
        <f>(Z354/Y354)*100</f>
        <v>100</v>
      </c>
      <c r="AC353" s="250"/>
    </row>
    <row r="354" spans="1:29" ht="30" customHeight="1">
      <c r="A354" s="516"/>
      <c r="B354" s="516"/>
      <c r="C354" s="377" t="s">
        <v>51</v>
      </c>
      <c r="D354" s="516"/>
      <c r="E354" s="516"/>
      <c r="F354" s="376" t="s">
        <v>47</v>
      </c>
      <c r="G354" s="391"/>
      <c r="H354" s="391"/>
      <c r="I354" s="376" t="s">
        <v>47</v>
      </c>
      <c r="J354" s="376" t="s">
        <v>47</v>
      </c>
      <c r="K354" s="379"/>
      <c r="L354" s="371">
        <f>SUM(L353:L353)</f>
        <v>0</v>
      </c>
      <c r="M354" s="371">
        <f>SUM(M353:M353)</f>
        <v>0</v>
      </c>
      <c r="N354" s="371">
        <f>SUM(N353:N353)</f>
        <v>0</v>
      </c>
      <c r="O354" s="371">
        <f>SUM(O353:O353)</f>
        <v>0</v>
      </c>
      <c r="P354" s="376"/>
      <c r="Q354" s="376"/>
      <c r="R354" s="376"/>
      <c r="S354" s="377"/>
      <c r="T354" s="378"/>
      <c r="U354" s="496"/>
      <c r="V354" s="445">
        <f>$AB$11-((N354*24))</f>
        <v>744</v>
      </c>
      <c r="W354" s="434">
        <v>1500</v>
      </c>
      <c r="X354" s="370"/>
      <c r="Y354" s="380">
        <f>W354</f>
        <v>1500</v>
      </c>
      <c r="Z354" s="445">
        <f>(Y354*(V354-L354*24))/V354</f>
        <v>1500</v>
      </c>
      <c r="AA354" s="496"/>
      <c r="AC354" s="250"/>
    </row>
    <row r="355" spans="1:29" ht="30" customHeight="1">
      <c r="A355" s="516">
        <v>21</v>
      </c>
      <c r="B355" s="516" t="s">
        <v>1115</v>
      </c>
      <c r="C355" s="359" t="s">
        <v>1116</v>
      </c>
      <c r="D355" s="516">
        <v>1000</v>
      </c>
      <c r="E355" s="516" t="s">
        <v>526</v>
      </c>
      <c r="F355" s="376"/>
      <c r="G355" s="353"/>
      <c r="H355" s="353"/>
      <c r="I355" s="376"/>
      <c r="J355" s="376"/>
      <c r="K355" s="379"/>
      <c r="L355" s="371">
        <f>IF(RIGHT(S355)="T",(+H355-G355),0)</f>
        <v>0</v>
      </c>
      <c r="M355" s="371">
        <f>IF(RIGHT(S355)="U",(+H355-G355),0)</f>
        <v>0</v>
      </c>
      <c r="N355" s="371">
        <f>IF(RIGHT(S355)="C",(+H355-G355),0)</f>
        <v>0</v>
      </c>
      <c r="O355" s="371">
        <f>IF(RIGHT(S355)="D",(+H355-G355),0)</f>
        <v>0</v>
      </c>
      <c r="P355" s="376"/>
      <c r="Q355" s="376"/>
      <c r="R355" s="376"/>
      <c r="S355" s="351"/>
      <c r="T355" s="405"/>
      <c r="U355" s="496" t="s">
        <v>1593</v>
      </c>
      <c r="V355" s="377"/>
      <c r="W355" s="377"/>
      <c r="X355" s="377"/>
      <c r="Y355" s="377"/>
      <c r="Z355" s="445"/>
      <c r="AA355" s="496">
        <f>(Z356/Y356)*100</f>
        <v>100</v>
      </c>
      <c r="AC355" s="250"/>
    </row>
    <row r="356" spans="1:29" ht="30" customHeight="1">
      <c r="A356" s="516"/>
      <c r="B356" s="516"/>
      <c r="C356" s="377" t="s">
        <v>51</v>
      </c>
      <c r="D356" s="516"/>
      <c r="E356" s="516"/>
      <c r="F356" s="376" t="s">
        <v>47</v>
      </c>
      <c r="G356" s="391"/>
      <c r="H356" s="391"/>
      <c r="I356" s="376" t="s">
        <v>47</v>
      </c>
      <c r="J356" s="376" t="s">
        <v>47</v>
      </c>
      <c r="K356" s="379"/>
      <c r="L356" s="371">
        <f>SUM(L355:L355)</f>
        <v>0</v>
      </c>
      <c r="M356" s="371">
        <f>SUM(M355:M355)</f>
        <v>0</v>
      </c>
      <c r="N356" s="371">
        <f>SUM(N355:N355)</f>
        <v>0</v>
      </c>
      <c r="O356" s="371">
        <f>SUM(O355:O355)</f>
        <v>0</v>
      </c>
      <c r="P356" s="376"/>
      <c r="Q356" s="376"/>
      <c r="R356" s="376"/>
      <c r="S356" s="377"/>
      <c r="T356" s="378"/>
      <c r="U356" s="496"/>
      <c r="V356" s="445">
        <f>$AB$11-((N356*24))</f>
        <v>744</v>
      </c>
      <c r="W356" s="434">
        <v>1000</v>
      </c>
      <c r="X356" s="370"/>
      <c r="Y356" s="380">
        <f>W356</f>
        <v>1000</v>
      </c>
      <c r="Z356" s="445">
        <f>(Y356*(V356-L356*24))/V356</f>
        <v>1000</v>
      </c>
      <c r="AA356" s="496"/>
      <c r="AC356" s="250"/>
    </row>
    <row r="357" spans="1:29" ht="30" customHeight="1">
      <c r="A357" s="516">
        <v>22</v>
      </c>
      <c r="B357" s="516" t="s">
        <v>1117</v>
      </c>
      <c r="C357" s="359" t="s">
        <v>1293</v>
      </c>
      <c r="D357" s="516">
        <v>1000</v>
      </c>
      <c r="E357" s="516" t="s">
        <v>526</v>
      </c>
      <c r="F357" s="376"/>
      <c r="G357" s="358"/>
      <c r="H357" s="358"/>
      <c r="I357" s="376"/>
      <c r="J357" s="376"/>
      <c r="K357" s="379"/>
      <c r="L357" s="371">
        <f>IF(RIGHT(S357)="T",(+H357-G357),0)</f>
        <v>0</v>
      </c>
      <c r="M357" s="371">
        <f>IF(RIGHT(S357)="U",(+H357-G357),0)</f>
        <v>0</v>
      </c>
      <c r="N357" s="371">
        <f>IF(RIGHT(S357)="C",(+H357-G357),0)</f>
        <v>0</v>
      </c>
      <c r="O357" s="371">
        <f>IF(RIGHT(S357)="D",(+H357-G357),0)</f>
        <v>0</v>
      </c>
      <c r="P357" s="376"/>
      <c r="Q357" s="376"/>
      <c r="R357" s="376"/>
      <c r="S357" s="362"/>
      <c r="T357" s="413"/>
      <c r="U357" s="496" t="s">
        <v>1593</v>
      </c>
      <c r="V357" s="377"/>
      <c r="W357" s="377"/>
      <c r="X357" s="377"/>
      <c r="Y357" s="377"/>
      <c r="Z357" s="445"/>
      <c r="AA357" s="496">
        <f>(Z358/Y358)*100</f>
        <v>100</v>
      </c>
      <c r="AC357" s="250"/>
    </row>
    <row r="358" spans="1:29" ht="30" customHeight="1">
      <c r="A358" s="516"/>
      <c r="B358" s="516"/>
      <c r="C358" s="377" t="s">
        <v>51</v>
      </c>
      <c r="D358" s="516"/>
      <c r="E358" s="516"/>
      <c r="F358" s="376" t="s">
        <v>47</v>
      </c>
      <c r="G358" s="391"/>
      <c r="H358" s="391"/>
      <c r="I358" s="376" t="s">
        <v>47</v>
      </c>
      <c r="J358" s="376" t="s">
        <v>47</v>
      </c>
      <c r="K358" s="379"/>
      <c r="L358" s="371">
        <f>SUM(L357:L357)</f>
        <v>0</v>
      </c>
      <c r="M358" s="371">
        <f>SUM(M357:M357)</f>
        <v>0</v>
      </c>
      <c r="N358" s="371">
        <f>SUM(N357:N357)</f>
        <v>0</v>
      </c>
      <c r="O358" s="371">
        <f>SUM(O357:O357)</f>
        <v>0</v>
      </c>
      <c r="P358" s="376"/>
      <c r="Q358" s="376"/>
      <c r="R358" s="376"/>
      <c r="S358" s="377"/>
      <c r="T358" s="378"/>
      <c r="U358" s="496"/>
      <c r="V358" s="445">
        <f>$AB$11-((N358*24))</f>
        <v>744</v>
      </c>
      <c r="W358" s="434">
        <v>1000</v>
      </c>
      <c r="X358" s="370"/>
      <c r="Y358" s="380">
        <f>W358</f>
        <v>1000</v>
      </c>
      <c r="Z358" s="445">
        <f>(Y358*(V358-L358*24))/V358</f>
        <v>1000</v>
      </c>
      <c r="AA358" s="496"/>
      <c r="AC358" s="250"/>
    </row>
    <row r="359" spans="1:29" ht="30" customHeight="1">
      <c r="A359" s="446"/>
      <c r="B359" s="446"/>
      <c r="C359" s="392" t="s">
        <v>263</v>
      </c>
      <c r="D359" s="446"/>
      <c r="E359" s="446" t="s">
        <v>526</v>
      </c>
      <c r="F359" s="376" t="s">
        <v>47</v>
      </c>
      <c r="G359" s="392"/>
      <c r="H359" s="392"/>
      <c r="I359" s="392"/>
      <c r="J359" s="392"/>
      <c r="K359" s="392"/>
      <c r="L359" s="446"/>
      <c r="M359" s="446"/>
      <c r="N359" s="446"/>
      <c r="O359" s="446"/>
      <c r="P359" s="446"/>
      <c r="Q359" s="446"/>
      <c r="R359" s="446"/>
      <c r="S359" s="446"/>
      <c r="T359" s="379"/>
      <c r="U359" s="446" t="s">
        <v>1593</v>
      </c>
      <c r="V359" s="445"/>
      <c r="W359" s="485"/>
      <c r="X359" s="389"/>
      <c r="Y359" s="380"/>
      <c r="Z359" s="445"/>
      <c r="AA359" s="446"/>
      <c r="AC359" s="250"/>
    </row>
    <row r="360" spans="1:29" ht="30" customHeight="1">
      <c r="A360" s="516">
        <v>1</v>
      </c>
      <c r="B360" s="516" t="s">
        <v>268</v>
      </c>
      <c r="C360" s="461" t="s">
        <v>480</v>
      </c>
      <c r="D360" s="516">
        <v>315</v>
      </c>
      <c r="E360" s="516" t="s">
        <v>526</v>
      </c>
      <c r="F360" s="376" t="s">
        <v>47</v>
      </c>
      <c r="G360" s="354"/>
      <c r="H360" s="354"/>
      <c r="I360" s="433"/>
      <c r="J360" s="433"/>
      <c r="K360" s="433"/>
      <c r="L360" s="371">
        <f>IF(RIGHT(S360)="T",(+H360-G360),0)</f>
        <v>0</v>
      </c>
      <c r="M360" s="371">
        <f>IF(RIGHT(S360)="U",(+H360-G360),0)</f>
        <v>0</v>
      </c>
      <c r="N360" s="371">
        <f>IF(RIGHT(S360)="C",(+H360-G360),0)</f>
        <v>0</v>
      </c>
      <c r="O360" s="371">
        <f>IF(RIGHT(S360)="D",(+H360-G360),0)</f>
        <v>0</v>
      </c>
      <c r="P360" s="372"/>
      <c r="Q360" s="372"/>
      <c r="R360" s="372"/>
      <c r="S360" s="350"/>
      <c r="T360" s="414"/>
      <c r="U360" s="496" t="s">
        <v>1593</v>
      </c>
      <c r="V360" s="445"/>
      <c r="W360" s="434"/>
      <c r="X360" s="370"/>
      <c r="Y360" s="380"/>
      <c r="Z360" s="445"/>
      <c r="AA360" s="496">
        <f>(Z361/Y361)*100</f>
        <v>100</v>
      </c>
      <c r="AC360" s="250"/>
    </row>
    <row r="361" spans="1:29" s="410" customFormat="1" ht="30" customHeight="1">
      <c r="A361" s="516"/>
      <c r="B361" s="516"/>
      <c r="C361" s="377" t="s">
        <v>51</v>
      </c>
      <c r="D361" s="516"/>
      <c r="E361" s="516"/>
      <c r="F361" s="376" t="s">
        <v>47</v>
      </c>
      <c r="G361" s="391"/>
      <c r="H361" s="391"/>
      <c r="I361" s="376" t="s">
        <v>47</v>
      </c>
      <c r="J361" s="376" t="s">
        <v>47</v>
      </c>
      <c r="K361" s="376" t="s">
        <v>47</v>
      </c>
      <c r="L361" s="371">
        <f>SUM(L360:L360)</f>
        <v>0</v>
      </c>
      <c r="M361" s="371">
        <f>SUM(M360:M360)</f>
        <v>0</v>
      </c>
      <c r="N361" s="371">
        <f>SUM(N360:N360)</f>
        <v>0</v>
      </c>
      <c r="O361" s="371">
        <f>SUM(O360:O360)</f>
        <v>0</v>
      </c>
      <c r="P361" s="376"/>
      <c r="Q361" s="376"/>
      <c r="R361" s="376"/>
      <c r="S361" s="377"/>
      <c r="T361" s="378"/>
      <c r="U361" s="496"/>
      <c r="V361" s="445">
        <f>$AB$11-((N361*24))</f>
        <v>744</v>
      </c>
      <c r="W361" s="434">
        <v>315</v>
      </c>
      <c r="X361" s="370"/>
      <c r="Y361" s="380">
        <f>W361</f>
        <v>315</v>
      </c>
      <c r="Z361" s="445">
        <f>(Y361*(V361-L361*24))/V361</f>
        <v>315</v>
      </c>
      <c r="AA361" s="496"/>
      <c r="AB361" s="408"/>
      <c r="AC361" s="409"/>
    </row>
    <row r="362" spans="1:29" ht="30" customHeight="1">
      <c r="A362" s="446">
        <v>2</v>
      </c>
      <c r="B362" s="446" t="s">
        <v>264</v>
      </c>
      <c r="C362" s="433" t="s">
        <v>265</v>
      </c>
      <c r="D362" s="446">
        <v>315</v>
      </c>
      <c r="E362" s="446" t="s">
        <v>526</v>
      </c>
      <c r="F362" s="376" t="s">
        <v>47</v>
      </c>
      <c r="G362" s="360"/>
      <c r="H362" s="360"/>
      <c r="I362" s="433"/>
      <c r="J362" s="433"/>
      <c r="K362" s="433"/>
      <c r="L362" s="371">
        <f>IF(RIGHT(S362)="T",(+H362-G362),0)</f>
        <v>0</v>
      </c>
      <c r="M362" s="371">
        <f>IF(RIGHT(S362)="U",(+H362-G362),0)</f>
        <v>0</v>
      </c>
      <c r="N362" s="371">
        <f>IF(RIGHT(S362)="C",(+H362-G362),0)</f>
        <v>0</v>
      </c>
      <c r="O362" s="371">
        <f>IF(RIGHT(S362)="D",(+H362-G362),0)</f>
        <v>0</v>
      </c>
      <c r="P362" s="385"/>
      <c r="Q362" s="385"/>
      <c r="R362" s="385"/>
      <c r="S362" s="365"/>
      <c r="T362" s="361"/>
      <c r="U362" s="445" t="s">
        <v>1593</v>
      </c>
      <c r="V362" s="445">
        <f>$AB$11-((N362*24))</f>
        <v>744</v>
      </c>
      <c r="W362" s="434">
        <v>315</v>
      </c>
      <c r="X362" s="370"/>
      <c r="Y362" s="380">
        <f>W362</f>
        <v>315</v>
      </c>
      <c r="Z362" s="445">
        <f>(Y362*(V362-L362*24))/V362</f>
        <v>315</v>
      </c>
      <c r="AA362" s="445">
        <f>(Z362/Y362)*100</f>
        <v>100</v>
      </c>
      <c r="AC362" s="250"/>
    </row>
    <row r="363" spans="1:29" ht="30" customHeight="1">
      <c r="A363" s="446">
        <v>3</v>
      </c>
      <c r="B363" s="446" t="s">
        <v>266</v>
      </c>
      <c r="C363" s="433" t="s">
        <v>267</v>
      </c>
      <c r="D363" s="446">
        <v>315</v>
      </c>
      <c r="E363" s="446" t="s">
        <v>526</v>
      </c>
      <c r="F363" s="376" t="s">
        <v>47</v>
      </c>
      <c r="G363" s="360"/>
      <c r="H363" s="360"/>
      <c r="I363" s="433"/>
      <c r="J363" s="433"/>
      <c r="K363" s="433"/>
      <c r="L363" s="371">
        <f>IF(RIGHT(S363)="T",(+H363-G363),0)</f>
        <v>0</v>
      </c>
      <c r="M363" s="371">
        <f>IF(RIGHT(S363)="U",(+H363-G363),0)</f>
        <v>0</v>
      </c>
      <c r="N363" s="371">
        <f>IF(RIGHT(S363)="C",(+H363-G363),0)</f>
        <v>0</v>
      </c>
      <c r="O363" s="371">
        <f>IF(RIGHT(S363)="D",(+H363-G363),0)</f>
        <v>0</v>
      </c>
      <c r="P363" s="385"/>
      <c r="Q363" s="385"/>
      <c r="R363" s="385"/>
      <c r="S363" s="365"/>
      <c r="T363" s="361"/>
      <c r="U363" s="445" t="s">
        <v>1593</v>
      </c>
      <c r="V363" s="445">
        <f>$AB$11-((N363*24))</f>
        <v>744</v>
      </c>
      <c r="W363" s="434">
        <v>315</v>
      </c>
      <c r="X363" s="370"/>
      <c r="Y363" s="380">
        <f>W363</f>
        <v>315</v>
      </c>
      <c r="Z363" s="445">
        <f>(Y363*(V363-L363*24))/V363</f>
        <v>315</v>
      </c>
      <c r="AA363" s="445">
        <f>(Z363/Y363)*100</f>
        <v>100</v>
      </c>
      <c r="AC363" s="250"/>
    </row>
    <row r="364" spans="1:29" ht="30" customHeight="1">
      <c r="A364" s="516">
        <v>4</v>
      </c>
      <c r="B364" s="516" t="s">
        <v>441</v>
      </c>
      <c r="C364" s="433" t="s">
        <v>442</v>
      </c>
      <c r="D364" s="516">
        <v>315</v>
      </c>
      <c r="E364" s="516" t="s">
        <v>526</v>
      </c>
      <c r="F364" s="376"/>
      <c r="G364" s="353">
        <v>43653.32708333333</v>
      </c>
      <c r="H364" s="353">
        <v>43678</v>
      </c>
      <c r="I364" s="433"/>
      <c r="J364" s="433"/>
      <c r="K364" s="433">
        <f>592/24</f>
        <v>24.666666666666668</v>
      </c>
      <c r="L364" s="371">
        <v>0</v>
      </c>
      <c r="M364" s="371">
        <f>IF(RIGHT(S364)="U",(+H364-G364),0)</f>
        <v>0</v>
      </c>
      <c r="N364" s="371">
        <f>IF(RIGHT(S364)="C",(+H364-G364),0)</f>
        <v>0</v>
      </c>
      <c r="O364" s="371">
        <f>IF(RIGHT(S364)="D",(+H364-G364),0)</f>
        <v>0</v>
      </c>
      <c r="P364" s="446">
        <v>120</v>
      </c>
      <c r="Q364" s="385" t="s">
        <v>1067</v>
      </c>
      <c r="R364" s="433">
        <f>K364-P364</f>
        <v>-95.333333333333329</v>
      </c>
      <c r="S364" s="351" t="s">
        <v>1479</v>
      </c>
      <c r="T364" s="405" t="s">
        <v>1480</v>
      </c>
      <c r="U364" s="496" t="s">
        <v>1593</v>
      </c>
      <c r="V364" s="445">
        <f>$AB$11-((N364*24))</f>
        <v>744</v>
      </c>
      <c r="W364" s="434">
        <v>315</v>
      </c>
      <c r="X364" s="370"/>
      <c r="Y364" s="380">
        <f>W364</f>
        <v>315</v>
      </c>
      <c r="Z364" s="445">
        <f>(Y364*(V364-L364*24))/V364</f>
        <v>315</v>
      </c>
      <c r="AA364" s="496">
        <f>(Z364/Y364)*100</f>
        <v>100</v>
      </c>
      <c r="AC364" s="250"/>
    </row>
    <row r="365" spans="1:29" ht="30" customHeight="1">
      <c r="A365" s="516"/>
      <c r="B365" s="516"/>
      <c r="C365" s="377" t="s">
        <v>51</v>
      </c>
      <c r="D365" s="516"/>
      <c r="E365" s="516"/>
      <c r="F365" s="376"/>
      <c r="G365" s="360"/>
      <c r="H365" s="360"/>
      <c r="I365" s="433"/>
      <c r="J365" s="433"/>
      <c r="K365" s="433"/>
      <c r="L365" s="371">
        <f>SUM(L362:L364)</f>
        <v>0</v>
      </c>
      <c r="M365" s="371">
        <f>SUM(M362:M364)</f>
        <v>0</v>
      </c>
      <c r="N365" s="371">
        <f>SUM(N362:N364)</f>
        <v>0</v>
      </c>
      <c r="O365" s="371">
        <f>SUM(O362:O364)</f>
        <v>0</v>
      </c>
      <c r="P365" s="385"/>
      <c r="Q365" s="385"/>
      <c r="R365" s="385"/>
      <c r="S365" s="365"/>
      <c r="T365" s="361"/>
      <c r="U365" s="496"/>
      <c r="V365" s="445"/>
      <c r="W365" s="434"/>
      <c r="X365" s="370"/>
      <c r="Y365" s="380"/>
      <c r="Z365" s="445"/>
      <c r="AA365" s="496"/>
      <c r="AC365" s="250"/>
    </row>
    <row r="366" spans="1:29" ht="30" customHeight="1">
      <c r="A366" s="446">
        <v>5</v>
      </c>
      <c r="B366" s="446" t="s">
        <v>269</v>
      </c>
      <c r="C366" s="433" t="s">
        <v>270</v>
      </c>
      <c r="D366" s="446">
        <v>315</v>
      </c>
      <c r="E366" s="446" t="s">
        <v>526</v>
      </c>
      <c r="F366" s="376" t="s">
        <v>47</v>
      </c>
      <c r="G366" s="374"/>
      <c r="H366" s="374"/>
      <c r="I366" s="433"/>
      <c r="J366" s="433"/>
      <c r="K366" s="433"/>
      <c r="L366" s="371">
        <f>IF(RIGHT(S366)="T",(+H366-G366),0)</f>
        <v>0</v>
      </c>
      <c r="M366" s="371">
        <f>IF(RIGHT(S366)="U",(+H366-G366),0)</f>
        <v>0</v>
      </c>
      <c r="N366" s="371">
        <f>IF(RIGHT(S366)="C",(+H366-G366),0)</f>
        <v>0</v>
      </c>
      <c r="O366" s="371">
        <f>IF(RIGHT(S366)="D",(+H366-G366),0)</f>
        <v>0</v>
      </c>
      <c r="P366" s="372"/>
      <c r="Q366" s="372"/>
      <c r="R366" s="372"/>
      <c r="S366" s="375"/>
      <c r="T366" s="423"/>
      <c r="U366" s="445" t="s">
        <v>1593</v>
      </c>
      <c r="V366" s="445">
        <f>$AB$11-((N366*24))</f>
        <v>744</v>
      </c>
      <c r="W366" s="434">
        <v>315</v>
      </c>
      <c r="X366" s="370"/>
      <c r="Y366" s="380">
        <f>W366</f>
        <v>315</v>
      </c>
      <c r="Z366" s="445">
        <f>(Y366*(V366-L366*24))/V366</f>
        <v>315</v>
      </c>
      <c r="AA366" s="445">
        <f>(Z366/Y366)*100</f>
        <v>100</v>
      </c>
      <c r="AC366" s="250"/>
    </row>
    <row r="367" spans="1:29" ht="30" customHeight="1">
      <c r="A367" s="516">
        <v>6</v>
      </c>
      <c r="B367" s="516" t="s">
        <v>271</v>
      </c>
      <c r="C367" s="433" t="s">
        <v>272</v>
      </c>
      <c r="D367" s="516">
        <v>315</v>
      </c>
      <c r="E367" s="516" t="s">
        <v>526</v>
      </c>
      <c r="F367" s="376" t="s">
        <v>47</v>
      </c>
      <c r="G367" s="373"/>
      <c r="H367" s="373"/>
      <c r="I367" s="433"/>
      <c r="J367" s="433"/>
      <c r="K367" s="433"/>
      <c r="L367" s="371">
        <f>IF(RIGHT(S367)="T",(+H367-G367),0)</f>
        <v>0</v>
      </c>
      <c r="M367" s="371">
        <f>IF(RIGHT(S367)="U",(+H367-G367),0)</f>
        <v>0</v>
      </c>
      <c r="N367" s="371">
        <f>IF(RIGHT(S367)="C",(+H367-G367),0)</f>
        <v>0</v>
      </c>
      <c r="O367" s="371">
        <f>IF(RIGHT(S367)="D",(+H367-G367),0)</f>
        <v>0</v>
      </c>
      <c r="P367" s="372"/>
      <c r="Q367" s="372"/>
      <c r="R367" s="372"/>
      <c r="S367" s="375"/>
      <c r="T367" s="423"/>
      <c r="U367" s="496" t="s">
        <v>1593</v>
      </c>
      <c r="V367" s="445"/>
      <c r="W367" s="434"/>
      <c r="X367" s="370"/>
      <c r="Y367" s="380"/>
      <c r="Z367" s="445"/>
      <c r="AA367" s="496">
        <v>100</v>
      </c>
      <c r="AC367" s="250"/>
    </row>
    <row r="368" spans="1:29" s="410" customFormat="1" ht="30" customHeight="1">
      <c r="A368" s="516"/>
      <c r="B368" s="516"/>
      <c r="C368" s="377" t="s">
        <v>51</v>
      </c>
      <c r="D368" s="516"/>
      <c r="E368" s="516"/>
      <c r="F368" s="376" t="s">
        <v>47</v>
      </c>
      <c r="G368" s="391"/>
      <c r="H368" s="391"/>
      <c r="I368" s="376" t="s">
        <v>47</v>
      </c>
      <c r="J368" s="376" t="s">
        <v>47</v>
      </c>
      <c r="K368" s="376" t="s">
        <v>47</v>
      </c>
      <c r="L368" s="371">
        <f>SUM(L366:L367)</f>
        <v>0</v>
      </c>
      <c r="M368" s="371">
        <f>SUM(M366:M367)</f>
        <v>0</v>
      </c>
      <c r="N368" s="371">
        <f>SUM(N366:N367)</f>
        <v>0</v>
      </c>
      <c r="O368" s="371">
        <f>SUM(O366:O367)</f>
        <v>0</v>
      </c>
      <c r="P368" s="376"/>
      <c r="Q368" s="376"/>
      <c r="R368" s="376"/>
      <c r="S368" s="377"/>
      <c r="T368" s="378"/>
      <c r="U368" s="496"/>
      <c r="V368" s="445">
        <f>$AB$11-((N368*24))</f>
        <v>744</v>
      </c>
      <c r="W368" s="434">
        <v>315</v>
      </c>
      <c r="X368" s="370"/>
      <c r="Y368" s="380">
        <f>W368</f>
        <v>315</v>
      </c>
      <c r="Z368" s="445">
        <f>(Y368*(V368-L368*24))/V368</f>
        <v>315</v>
      </c>
      <c r="AA368" s="496"/>
      <c r="AB368" s="408"/>
      <c r="AC368" s="409"/>
    </row>
    <row r="369" spans="1:29" ht="30" customHeight="1">
      <c r="A369" s="516">
        <f>A367+1</f>
        <v>7</v>
      </c>
      <c r="B369" s="516" t="s">
        <v>273</v>
      </c>
      <c r="C369" s="433" t="s">
        <v>274</v>
      </c>
      <c r="D369" s="516">
        <v>315</v>
      </c>
      <c r="E369" s="516" t="s">
        <v>526</v>
      </c>
      <c r="F369" s="376" t="s">
        <v>47</v>
      </c>
      <c r="G369" s="353">
        <v>43657.429861111108</v>
      </c>
      <c r="H369" s="353">
        <v>43657.827777777777</v>
      </c>
      <c r="I369" s="433"/>
      <c r="J369" s="433"/>
      <c r="K369" s="433"/>
      <c r="L369" s="371">
        <f>IF(RIGHT(S369)="T",(+H369-G369),0)</f>
        <v>0.39791666666860692</v>
      </c>
      <c r="M369" s="371">
        <f>IF(RIGHT(S369)="U",(+H369-G369),0)</f>
        <v>0</v>
      </c>
      <c r="N369" s="371">
        <f>IF(RIGHT(S369)="C",(+H369-G369),0)</f>
        <v>0</v>
      </c>
      <c r="O369" s="371">
        <f>IF(RIGHT(S369)="D",(+H369-G369),0)</f>
        <v>0</v>
      </c>
      <c r="P369" s="372"/>
      <c r="Q369" s="372"/>
      <c r="R369" s="372"/>
      <c r="S369" s="351" t="s">
        <v>462</v>
      </c>
      <c r="T369" s="405" t="s">
        <v>1478</v>
      </c>
      <c r="U369" s="496" t="s">
        <v>1593</v>
      </c>
      <c r="V369" s="445">
        <f>$AB$11-((N369*24))</f>
        <v>744</v>
      </c>
      <c r="W369" s="434">
        <v>315</v>
      </c>
      <c r="X369" s="370"/>
      <c r="Y369" s="380">
        <f>W369</f>
        <v>315</v>
      </c>
      <c r="Z369" s="445">
        <f>(Y369*(V369-L369*24))/V369</f>
        <v>310.95665322578674</v>
      </c>
      <c r="AA369" s="496">
        <f>(Z369/Y369)*100</f>
        <v>98.716397849456101</v>
      </c>
      <c r="AC369" s="250"/>
    </row>
    <row r="370" spans="1:29" ht="30" customHeight="1">
      <c r="A370" s="516"/>
      <c r="B370" s="516"/>
      <c r="C370" s="377" t="s">
        <v>51</v>
      </c>
      <c r="D370" s="516"/>
      <c r="E370" s="516"/>
      <c r="F370" s="376" t="s">
        <v>47</v>
      </c>
      <c r="G370" s="391"/>
      <c r="H370" s="391"/>
      <c r="I370" s="376" t="s">
        <v>47</v>
      </c>
      <c r="J370" s="376" t="s">
        <v>47</v>
      </c>
      <c r="K370" s="379"/>
      <c r="L370" s="371">
        <f>SUM(L369:L369)</f>
        <v>0.39791666666860692</v>
      </c>
      <c r="M370" s="371">
        <f>SUM(M369:M369)</f>
        <v>0</v>
      </c>
      <c r="N370" s="371">
        <f>SUM(N369:N369)</f>
        <v>0</v>
      </c>
      <c r="O370" s="371">
        <f>SUM(O369:O369)</f>
        <v>0</v>
      </c>
      <c r="P370" s="376"/>
      <c r="Q370" s="376"/>
      <c r="R370" s="376"/>
      <c r="S370" s="377"/>
      <c r="T370" s="378"/>
      <c r="U370" s="496"/>
      <c r="V370" s="445">
        <f>$AB$11-((N370*24))</f>
        <v>744</v>
      </c>
      <c r="W370" s="434">
        <v>1500</v>
      </c>
      <c r="X370" s="370"/>
      <c r="Y370" s="380">
        <f>W370</f>
        <v>1500</v>
      </c>
      <c r="Z370" s="445">
        <f>(Y370*(V370-L370*24))/V370</f>
        <v>1480.7459677418417</v>
      </c>
      <c r="AA370" s="496"/>
      <c r="AC370" s="250"/>
    </row>
    <row r="371" spans="1:29" ht="30" customHeight="1">
      <c r="A371" s="446">
        <v>8</v>
      </c>
      <c r="B371" s="446" t="s">
        <v>275</v>
      </c>
      <c r="C371" s="433" t="s">
        <v>276</v>
      </c>
      <c r="D371" s="446">
        <v>315</v>
      </c>
      <c r="E371" s="446" t="s">
        <v>526</v>
      </c>
      <c r="F371" s="376" t="s">
        <v>47</v>
      </c>
      <c r="G371" s="358"/>
      <c r="H371" s="362"/>
      <c r="I371" s="433"/>
      <c r="J371" s="433"/>
      <c r="K371" s="433"/>
      <c r="L371" s="371">
        <f>IF(RIGHT(S371)="T",(+H371-G371),0)</f>
        <v>0</v>
      </c>
      <c r="M371" s="371">
        <f>IF(RIGHT(S371)="U",(+H371-G371),0)</f>
        <v>0</v>
      </c>
      <c r="N371" s="371">
        <f>IF(RIGHT(S371)="C",(+H371-G371),0)</f>
        <v>0</v>
      </c>
      <c r="O371" s="371">
        <f>IF(RIGHT(S371)="D",(+H371-G371),0)</f>
        <v>0</v>
      </c>
      <c r="P371" s="372"/>
      <c r="Q371" s="372"/>
      <c r="R371" s="372"/>
      <c r="S371" s="358"/>
      <c r="T371" s="413"/>
      <c r="U371" s="445" t="s">
        <v>1593</v>
      </c>
      <c r="V371" s="445">
        <f>$AB$11-((N371*24))</f>
        <v>744</v>
      </c>
      <c r="W371" s="434">
        <v>315</v>
      </c>
      <c r="X371" s="370"/>
      <c r="Y371" s="380">
        <f>W371</f>
        <v>315</v>
      </c>
      <c r="Z371" s="445">
        <f>(Y371*(V371-L371*24))/V371</f>
        <v>315</v>
      </c>
      <c r="AA371" s="445">
        <f>(Z371/Y371)*100</f>
        <v>100</v>
      </c>
      <c r="AC371" s="250"/>
    </row>
    <row r="372" spans="1:29" ht="30" customHeight="1">
      <c r="A372" s="516">
        <v>9</v>
      </c>
      <c r="B372" s="516" t="s">
        <v>277</v>
      </c>
      <c r="C372" s="433" t="s">
        <v>278</v>
      </c>
      <c r="D372" s="516">
        <v>315</v>
      </c>
      <c r="E372" s="516" t="s">
        <v>526</v>
      </c>
      <c r="F372" s="376" t="s">
        <v>47</v>
      </c>
      <c r="G372" s="433"/>
      <c r="H372" s="433"/>
      <c r="I372" s="433"/>
      <c r="J372" s="433"/>
      <c r="K372" s="433"/>
      <c r="L372" s="371">
        <f>IF(RIGHT(S372)="T",(+H372-G372),0)</f>
        <v>0</v>
      </c>
      <c r="M372" s="371">
        <f>IF(RIGHT(S372)="U",(+H372-G372),0)</f>
        <v>0</v>
      </c>
      <c r="N372" s="371">
        <f>IF(RIGHT(S372)="C",(+H372-G372),0)</f>
        <v>0</v>
      </c>
      <c r="O372" s="371">
        <f>IF(RIGHT(S372)="D",(+H372-G372),0)</f>
        <v>0</v>
      </c>
      <c r="P372" s="372"/>
      <c r="Q372" s="372"/>
      <c r="R372" s="372"/>
      <c r="S372" s="486"/>
      <c r="T372" s="487"/>
      <c r="U372" s="496" t="s">
        <v>1593</v>
      </c>
      <c r="V372" s="445"/>
      <c r="W372" s="434"/>
      <c r="X372" s="370"/>
      <c r="Y372" s="380"/>
      <c r="Z372" s="445"/>
      <c r="AA372" s="496">
        <f>(Z373/Y373)*100</f>
        <v>100</v>
      </c>
      <c r="AC372" s="250"/>
    </row>
    <row r="373" spans="1:29" s="410" customFormat="1" ht="30" customHeight="1">
      <c r="A373" s="516"/>
      <c r="B373" s="516"/>
      <c r="C373" s="377" t="s">
        <v>51</v>
      </c>
      <c r="D373" s="516"/>
      <c r="E373" s="516"/>
      <c r="F373" s="376" t="s">
        <v>47</v>
      </c>
      <c r="G373" s="391"/>
      <c r="H373" s="391"/>
      <c r="I373" s="376" t="s">
        <v>47</v>
      </c>
      <c r="J373" s="376" t="s">
        <v>47</v>
      </c>
      <c r="K373" s="376" t="s">
        <v>47</v>
      </c>
      <c r="L373" s="371">
        <f>SUM(L372:L372)</f>
        <v>0</v>
      </c>
      <c r="M373" s="371">
        <f t="shared" ref="M373:O375" si="95">SUM(M372:M372)</f>
        <v>0</v>
      </c>
      <c r="N373" s="371">
        <f t="shared" si="95"/>
        <v>0</v>
      </c>
      <c r="O373" s="371">
        <f t="shared" si="95"/>
        <v>0</v>
      </c>
      <c r="P373" s="376"/>
      <c r="Q373" s="376"/>
      <c r="R373" s="376"/>
      <c r="S373" s="377"/>
      <c r="T373" s="378"/>
      <c r="U373" s="496"/>
      <c r="V373" s="445">
        <f>$AB$11-((N373*24))</f>
        <v>744</v>
      </c>
      <c r="W373" s="434">
        <v>315</v>
      </c>
      <c r="X373" s="370"/>
      <c r="Y373" s="380">
        <f>W373</f>
        <v>315</v>
      </c>
      <c r="Z373" s="445">
        <f>(Y373*(V373-L373*24))/V373</f>
        <v>315</v>
      </c>
      <c r="AA373" s="496"/>
      <c r="AB373" s="408"/>
      <c r="AC373" s="409"/>
    </row>
    <row r="374" spans="1:29" ht="30" customHeight="1">
      <c r="A374" s="516">
        <v>10</v>
      </c>
      <c r="B374" s="516" t="s">
        <v>279</v>
      </c>
      <c r="C374" s="433" t="s">
        <v>280</v>
      </c>
      <c r="D374" s="516">
        <v>315</v>
      </c>
      <c r="E374" s="516" t="s">
        <v>526</v>
      </c>
      <c r="F374" s="376" t="s">
        <v>47</v>
      </c>
      <c r="G374" s="373"/>
      <c r="H374" s="373"/>
      <c r="I374" s="433"/>
      <c r="J374" s="433"/>
      <c r="K374" s="433"/>
      <c r="L374" s="371">
        <f>IF(RIGHT(S374)="T",(+H374-G374),0)</f>
        <v>0</v>
      </c>
      <c r="M374" s="371">
        <f>IF(RIGHT(S374)="U",(+H374-G374),0)</f>
        <v>0</v>
      </c>
      <c r="N374" s="371">
        <f>IF(RIGHT(S374)="C",(+H374-G374),0)</f>
        <v>0</v>
      </c>
      <c r="O374" s="371">
        <f>IF(RIGHT(S374)="D",(+H374-G374),0)</f>
        <v>0</v>
      </c>
      <c r="P374" s="372"/>
      <c r="Q374" s="372"/>
      <c r="R374" s="372"/>
      <c r="S374" s="374"/>
      <c r="T374" s="423"/>
      <c r="U374" s="496" t="s">
        <v>1593</v>
      </c>
      <c r="V374" s="445"/>
      <c r="W374" s="434"/>
      <c r="X374" s="370"/>
      <c r="Y374" s="380"/>
      <c r="Z374" s="445"/>
      <c r="AA374" s="496">
        <f>(Z375/Y375)*100</f>
        <v>100</v>
      </c>
      <c r="AC374" s="250"/>
    </row>
    <row r="375" spans="1:29" s="410" customFormat="1" ht="30" customHeight="1">
      <c r="A375" s="516"/>
      <c r="B375" s="516"/>
      <c r="C375" s="377" t="s">
        <v>51</v>
      </c>
      <c r="D375" s="516"/>
      <c r="E375" s="516"/>
      <c r="F375" s="376" t="s">
        <v>47</v>
      </c>
      <c r="G375" s="391"/>
      <c r="H375" s="391"/>
      <c r="I375" s="376" t="s">
        <v>47</v>
      </c>
      <c r="J375" s="376" t="s">
        <v>47</v>
      </c>
      <c r="K375" s="376" t="s">
        <v>47</v>
      </c>
      <c r="L375" s="371">
        <f>SUM(L374:L374)</f>
        <v>0</v>
      </c>
      <c r="M375" s="371">
        <f t="shared" si="95"/>
        <v>0</v>
      </c>
      <c r="N375" s="371">
        <f t="shared" si="95"/>
        <v>0</v>
      </c>
      <c r="O375" s="371">
        <f t="shared" si="95"/>
        <v>0</v>
      </c>
      <c r="P375" s="376"/>
      <c r="Q375" s="376"/>
      <c r="R375" s="376"/>
      <c r="S375" s="377"/>
      <c r="T375" s="378"/>
      <c r="U375" s="496"/>
      <c r="V375" s="445">
        <f>$AB$11-((N375*24))</f>
        <v>744</v>
      </c>
      <c r="W375" s="434">
        <v>315</v>
      </c>
      <c r="X375" s="370"/>
      <c r="Y375" s="380">
        <f>W375</f>
        <v>315</v>
      </c>
      <c r="Z375" s="445">
        <f>(Y375*(V375-L375*24))/V375</f>
        <v>315</v>
      </c>
      <c r="AA375" s="496"/>
      <c r="AB375" s="408"/>
      <c r="AC375" s="409"/>
    </row>
    <row r="376" spans="1:29" ht="45" customHeight="1">
      <c r="A376" s="516">
        <v>11</v>
      </c>
      <c r="B376" s="516" t="s">
        <v>281</v>
      </c>
      <c r="C376" s="433" t="s">
        <v>282</v>
      </c>
      <c r="D376" s="516">
        <v>315</v>
      </c>
      <c r="E376" s="516" t="s">
        <v>526</v>
      </c>
      <c r="F376" s="376" t="s">
        <v>47</v>
      </c>
      <c r="G376" s="353"/>
      <c r="H376" s="354"/>
      <c r="I376" s="433"/>
      <c r="J376" s="433"/>
      <c r="K376" s="433"/>
      <c r="L376" s="371">
        <f>IF(RIGHT(S376)="T",(+H376-G376),0)</f>
        <v>0</v>
      </c>
      <c r="M376" s="371">
        <f>IF(RIGHT(S376)="U",(+H376-G376),0)</f>
        <v>0</v>
      </c>
      <c r="N376" s="371">
        <f>IF(RIGHT(S376)="C",(+H376-G376),0)</f>
        <v>0</v>
      </c>
      <c r="O376" s="371">
        <f>IF(RIGHT(S376)="D",(+H376-G376),0)</f>
        <v>0</v>
      </c>
      <c r="P376" s="372"/>
      <c r="Q376" s="372"/>
      <c r="R376" s="372"/>
      <c r="S376" s="405"/>
      <c r="T376" s="405"/>
      <c r="U376" s="496" t="s">
        <v>1593</v>
      </c>
      <c r="V376" s="445"/>
      <c r="W376" s="434"/>
      <c r="X376" s="370"/>
      <c r="Y376" s="380"/>
      <c r="Z376" s="445"/>
      <c r="AA376" s="496">
        <f>(Z377/Y377)*100</f>
        <v>100</v>
      </c>
      <c r="AC376" s="250"/>
    </row>
    <row r="377" spans="1:29" ht="30" customHeight="1">
      <c r="A377" s="516"/>
      <c r="B377" s="516"/>
      <c r="C377" s="377" t="s">
        <v>51</v>
      </c>
      <c r="D377" s="516"/>
      <c r="E377" s="516"/>
      <c r="F377" s="376" t="s">
        <v>47</v>
      </c>
      <c r="G377" s="391"/>
      <c r="H377" s="391"/>
      <c r="I377" s="376" t="s">
        <v>47</v>
      </c>
      <c r="J377" s="376" t="s">
        <v>47</v>
      </c>
      <c r="K377" s="376" t="s">
        <v>47</v>
      </c>
      <c r="L377" s="371">
        <f>SUM(L376:L376)</f>
        <v>0</v>
      </c>
      <c r="M377" s="371">
        <f t="shared" ref="M377:O379" si="96">SUM(M376:M376)</f>
        <v>0</v>
      </c>
      <c r="N377" s="371">
        <f t="shared" si="96"/>
        <v>0</v>
      </c>
      <c r="O377" s="371">
        <f t="shared" si="96"/>
        <v>0</v>
      </c>
      <c r="P377" s="376"/>
      <c r="Q377" s="376"/>
      <c r="R377" s="376"/>
      <c r="S377" s="377"/>
      <c r="T377" s="378"/>
      <c r="U377" s="496"/>
      <c r="V377" s="445">
        <f>$AB$11-((N377*24))</f>
        <v>744</v>
      </c>
      <c r="W377" s="434">
        <v>315</v>
      </c>
      <c r="X377" s="370"/>
      <c r="Y377" s="380">
        <f>W377</f>
        <v>315</v>
      </c>
      <c r="Z377" s="445">
        <f>(Y377*(V377-L377*24))/V377</f>
        <v>315</v>
      </c>
      <c r="AA377" s="496"/>
      <c r="AC377" s="250"/>
    </row>
    <row r="378" spans="1:29" ht="30" customHeight="1">
      <c r="A378" s="516">
        <v>12</v>
      </c>
      <c r="B378" s="516" t="s">
        <v>283</v>
      </c>
      <c r="C378" s="433" t="s">
        <v>284</v>
      </c>
      <c r="D378" s="516">
        <v>500</v>
      </c>
      <c r="E378" s="516" t="s">
        <v>526</v>
      </c>
      <c r="F378" s="376" t="s">
        <v>47</v>
      </c>
      <c r="G378" s="354"/>
      <c r="H378" s="354"/>
      <c r="I378" s="433"/>
      <c r="J378" s="433"/>
      <c r="K378" s="433"/>
      <c r="L378" s="371">
        <f>IF(RIGHT(S378)="T",(+H378-G378),0)</f>
        <v>0</v>
      </c>
      <c r="M378" s="371">
        <f>IF(RIGHT(S378)="U",(+H378-G378),0)</f>
        <v>0</v>
      </c>
      <c r="N378" s="371">
        <f>IF(RIGHT(S378)="C",(+H378-G378),0)</f>
        <v>0</v>
      </c>
      <c r="O378" s="371">
        <f>IF(RIGHT(S378)="D",(+H378-G378),0)</f>
        <v>0</v>
      </c>
      <c r="P378" s="372"/>
      <c r="Q378" s="372"/>
      <c r="R378" s="372"/>
      <c r="S378" s="363"/>
      <c r="T378" s="355"/>
      <c r="U378" s="496" t="s">
        <v>1593</v>
      </c>
      <c r="V378" s="445"/>
      <c r="W378" s="434"/>
      <c r="X378" s="370"/>
      <c r="Y378" s="380"/>
      <c r="Z378" s="445"/>
      <c r="AA378" s="496">
        <f>(Z379/Y379)*100</f>
        <v>100</v>
      </c>
      <c r="AC378" s="250"/>
    </row>
    <row r="379" spans="1:29" ht="30" customHeight="1">
      <c r="A379" s="516"/>
      <c r="B379" s="516"/>
      <c r="C379" s="377" t="s">
        <v>51</v>
      </c>
      <c r="D379" s="516"/>
      <c r="E379" s="516"/>
      <c r="F379" s="376" t="s">
        <v>47</v>
      </c>
      <c r="G379" s="391"/>
      <c r="H379" s="391"/>
      <c r="I379" s="376" t="s">
        <v>47</v>
      </c>
      <c r="J379" s="376" t="s">
        <v>47</v>
      </c>
      <c r="K379" s="376" t="s">
        <v>47</v>
      </c>
      <c r="L379" s="371">
        <f>SUM(L378:L378)</f>
        <v>0</v>
      </c>
      <c r="M379" s="371">
        <f t="shared" si="96"/>
        <v>0</v>
      </c>
      <c r="N379" s="371">
        <f t="shared" si="96"/>
        <v>0</v>
      </c>
      <c r="O379" s="371">
        <f t="shared" si="96"/>
        <v>0</v>
      </c>
      <c r="P379" s="376"/>
      <c r="Q379" s="376"/>
      <c r="R379" s="376"/>
      <c r="S379" s="377"/>
      <c r="T379" s="378"/>
      <c r="U379" s="496"/>
      <c r="V379" s="445">
        <f>$AB$11-((N379*24))</f>
        <v>744</v>
      </c>
      <c r="W379" s="434">
        <v>500</v>
      </c>
      <c r="X379" s="370"/>
      <c r="Y379" s="380">
        <f>W379</f>
        <v>500</v>
      </c>
      <c r="Z379" s="445">
        <f>(Y379*(V379-L379*24))/V379</f>
        <v>500</v>
      </c>
      <c r="AA379" s="496"/>
      <c r="AC379" s="250"/>
    </row>
    <row r="380" spans="1:29" ht="30" customHeight="1">
      <c r="A380" s="516">
        <v>13</v>
      </c>
      <c r="B380" s="516" t="s">
        <v>286</v>
      </c>
      <c r="C380" s="433" t="s">
        <v>287</v>
      </c>
      <c r="D380" s="516">
        <v>315</v>
      </c>
      <c r="E380" s="516" t="s">
        <v>526</v>
      </c>
      <c r="F380" s="376" t="s">
        <v>47</v>
      </c>
      <c r="G380" s="358"/>
      <c r="H380" s="358"/>
      <c r="I380" s="433"/>
      <c r="J380" s="433"/>
      <c r="K380" s="433"/>
      <c r="L380" s="371">
        <f>IF(RIGHT(S380)="T",(+H380-G380),0)</f>
        <v>0</v>
      </c>
      <c r="M380" s="371">
        <f>IF(RIGHT(S380)="U",(+H380-G380),0)</f>
        <v>0</v>
      </c>
      <c r="N380" s="371">
        <f>IF(RIGHT(S380)="C",(+H380-G380),0)</f>
        <v>0</v>
      </c>
      <c r="O380" s="371">
        <f>IF(RIGHT(S380)="D",(+H380-G380),0)</f>
        <v>0</v>
      </c>
      <c r="P380" s="372"/>
      <c r="Q380" s="372"/>
      <c r="R380" s="372"/>
      <c r="S380" s="362"/>
      <c r="T380" s="413"/>
      <c r="U380" s="496" t="s">
        <v>1593</v>
      </c>
      <c r="V380" s="445"/>
      <c r="W380" s="434"/>
      <c r="X380" s="370"/>
      <c r="Y380" s="380"/>
      <c r="Z380" s="445"/>
      <c r="AA380" s="496">
        <f>(Z381/Y381)*100</f>
        <v>100</v>
      </c>
      <c r="AC380" s="250"/>
    </row>
    <row r="381" spans="1:29" ht="30" customHeight="1">
      <c r="A381" s="516"/>
      <c r="B381" s="516"/>
      <c r="C381" s="377" t="s">
        <v>51</v>
      </c>
      <c r="D381" s="516"/>
      <c r="E381" s="516"/>
      <c r="F381" s="376" t="s">
        <v>47</v>
      </c>
      <c r="G381" s="391"/>
      <c r="H381" s="391"/>
      <c r="I381" s="376" t="s">
        <v>47</v>
      </c>
      <c r="J381" s="376" t="s">
        <v>47</v>
      </c>
      <c r="K381" s="376" t="s">
        <v>47</v>
      </c>
      <c r="L381" s="371">
        <f>SUM(L380:L380)</f>
        <v>0</v>
      </c>
      <c r="M381" s="371">
        <f>SUM(M380:M380)</f>
        <v>0</v>
      </c>
      <c r="N381" s="371">
        <f>SUM(N380:N380)</f>
        <v>0</v>
      </c>
      <c r="O381" s="371">
        <f>SUM(O380:O380)</f>
        <v>0</v>
      </c>
      <c r="P381" s="376"/>
      <c r="Q381" s="376"/>
      <c r="R381" s="376"/>
      <c r="S381" s="377"/>
      <c r="T381" s="378"/>
      <c r="U381" s="496"/>
      <c r="V381" s="445">
        <f>$AB$11-((N381*24))</f>
        <v>744</v>
      </c>
      <c r="W381" s="434">
        <v>315</v>
      </c>
      <c r="X381" s="370"/>
      <c r="Y381" s="380">
        <f>W381</f>
        <v>315</v>
      </c>
      <c r="Z381" s="445">
        <f>(Y381*(V381-L381*24))/V381</f>
        <v>315</v>
      </c>
      <c r="AA381" s="496"/>
      <c r="AC381" s="250"/>
    </row>
    <row r="382" spans="1:29" ht="30" customHeight="1">
      <c r="A382" s="516">
        <v>14</v>
      </c>
      <c r="B382" s="516" t="s">
        <v>288</v>
      </c>
      <c r="C382" s="433" t="s">
        <v>289</v>
      </c>
      <c r="D382" s="516">
        <v>315</v>
      </c>
      <c r="E382" s="516" t="s">
        <v>526</v>
      </c>
      <c r="F382" s="376" t="s">
        <v>47</v>
      </c>
      <c r="G382" s="349"/>
      <c r="H382" s="349"/>
      <c r="I382" s="433"/>
      <c r="J382" s="433"/>
      <c r="K382" s="433"/>
      <c r="L382" s="371">
        <f>IF(RIGHT(S382)="T",(+H382-G382),0)</f>
        <v>0</v>
      </c>
      <c r="M382" s="371">
        <f>IF(RIGHT(S382)="U",(+H382-G382),0)</f>
        <v>0</v>
      </c>
      <c r="N382" s="371">
        <f>IF(RIGHT(S382)="C",(+H382-G382),0)</f>
        <v>0</v>
      </c>
      <c r="O382" s="371">
        <f>IF(RIGHT(S382)="D",(+H382-G382),0)</f>
        <v>0</v>
      </c>
      <c r="P382" s="372"/>
      <c r="Q382" s="372"/>
      <c r="R382" s="372"/>
      <c r="S382" s="351"/>
      <c r="T382" s="405"/>
      <c r="U382" s="496" t="s">
        <v>1593</v>
      </c>
      <c r="V382" s="445"/>
      <c r="W382" s="434"/>
      <c r="X382" s="370"/>
      <c r="Y382" s="380"/>
      <c r="Z382" s="445"/>
      <c r="AA382" s="496">
        <f>(Z383/Y383)*100</f>
        <v>100</v>
      </c>
      <c r="AC382" s="250"/>
    </row>
    <row r="383" spans="1:29" ht="30" customHeight="1">
      <c r="A383" s="516"/>
      <c r="B383" s="516"/>
      <c r="C383" s="377" t="s">
        <v>51</v>
      </c>
      <c r="D383" s="516"/>
      <c r="E383" s="516"/>
      <c r="F383" s="376" t="s">
        <v>47</v>
      </c>
      <c r="G383" s="391"/>
      <c r="H383" s="391"/>
      <c r="I383" s="376" t="s">
        <v>47</v>
      </c>
      <c r="J383" s="376" t="s">
        <v>47</v>
      </c>
      <c r="K383" s="376" t="s">
        <v>47</v>
      </c>
      <c r="L383" s="371">
        <f>SUM(L382:L382)</f>
        <v>0</v>
      </c>
      <c r="M383" s="371">
        <f>SUM(M381:M382)</f>
        <v>0</v>
      </c>
      <c r="N383" s="371">
        <f>SUM(N381:N382)</f>
        <v>0</v>
      </c>
      <c r="O383" s="371">
        <f>SUM(O381:O382)</f>
        <v>0</v>
      </c>
      <c r="P383" s="376"/>
      <c r="Q383" s="376"/>
      <c r="R383" s="376"/>
      <c r="S383" s="377"/>
      <c r="T383" s="464"/>
      <c r="U383" s="496"/>
      <c r="V383" s="445">
        <f>$AB$11-((N383*24))</f>
        <v>744</v>
      </c>
      <c r="W383" s="434">
        <v>315</v>
      </c>
      <c r="X383" s="370"/>
      <c r="Y383" s="380">
        <f>W383</f>
        <v>315</v>
      </c>
      <c r="Z383" s="445">
        <f>(Y383*(V383-L383*24))/V383</f>
        <v>315</v>
      </c>
      <c r="AA383" s="496"/>
      <c r="AC383" s="250"/>
    </row>
    <row r="384" spans="1:29" ht="30" customHeight="1">
      <c r="A384" s="516">
        <v>15</v>
      </c>
      <c r="B384" s="516" t="s">
        <v>1296</v>
      </c>
      <c r="C384" s="433" t="s">
        <v>1366</v>
      </c>
      <c r="D384" s="516">
        <v>500</v>
      </c>
      <c r="E384" s="516" t="s">
        <v>526</v>
      </c>
      <c r="F384" s="376"/>
      <c r="G384" s="362"/>
      <c r="H384" s="362"/>
      <c r="I384" s="376"/>
      <c r="J384" s="376"/>
      <c r="K384" s="376"/>
      <c r="L384" s="371">
        <f>IF(RIGHT(S384)="T",(+H384-G384),0)</f>
        <v>0</v>
      </c>
      <c r="M384" s="371">
        <f>IF(RIGHT(S384)="U",(+H384-G384),0)</f>
        <v>0</v>
      </c>
      <c r="N384" s="371">
        <f>IF(RIGHT(S384)="C",(+H384-G384),0)</f>
        <v>0</v>
      </c>
      <c r="O384" s="371">
        <f>IF(RIGHT(S384)="D",(+H384-G384),0)</f>
        <v>0</v>
      </c>
      <c r="P384" s="376"/>
      <c r="Q384" s="376"/>
      <c r="R384" s="376"/>
      <c r="S384" s="364"/>
      <c r="T384" s="413"/>
      <c r="U384" s="496" t="s">
        <v>1593</v>
      </c>
      <c r="V384" s="445"/>
      <c r="W384" s="434"/>
      <c r="X384" s="370"/>
      <c r="Y384" s="380"/>
      <c r="Z384" s="445"/>
      <c r="AA384" s="496">
        <v>100</v>
      </c>
      <c r="AC384" s="250"/>
    </row>
    <row r="385" spans="1:29" ht="30" customHeight="1">
      <c r="A385" s="516"/>
      <c r="B385" s="516"/>
      <c r="C385" s="377" t="s">
        <v>51</v>
      </c>
      <c r="D385" s="516"/>
      <c r="E385" s="516"/>
      <c r="F385" s="376"/>
      <c r="G385" s="391"/>
      <c r="H385" s="391"/>
      <c r="I385" s="376"/>
      <c r="J385" s="376"/>
      <c r="K385" s="376"/>
      <c r="L385" s="371">
        <f>SUM(L384:L384)</f>
        <v>0</v>
      </c>
      <c r="M385" s="371">
        <f>SUM(M384:M384)</f>
        <v>0</v>
      </c>
      <c r="N385" s="371">
        <f>SUM(N384:N384)</f>
        <v>0</v>
      </c>
      <c r="O385" s="371">
        <f>SUM(O384:O384)</f>
        <v>0</v>
      </c>
      <c r="P385" s="376"/>
      <c r="Q385" s="376"/>
      <c r="R385" s="376"/>
      <c r="S385" s="377"/>
      <c r="T385" s="464"/>
      <c r="U385" s="496"/>
      <c r="V385" s="445"/>
      <c r="W385" s="434"/>
      <c r="X385" s="370"/>
      <c r="Y385" s="380"/>
      <c r="Z385" s="445"/>
      <c r="AA385" s="496"/>
      <c r="AC385" s="250"/>
    </row>
    <row r="386" spans="1:29" ht="30" customHeight="1">
      <c r="A386" s="516">
        <v>16</v>
      </c>
      <c r="B386" s="516" t="s">
        <v>443</v>
      </c>
      <c r="C386" s="433" t="s">
        <v>444</v>
      </c>
      <c r="D386" s="516">
        <v>500</v>
      </c>
      <c r="E386" s="516" t="s">
        <v>526</v>
      </c>
      <c r="F386" s="376"/>
      <c r="G386" s="349"/>
      <c r="H386" s="349"/>
      <c r="I386" s="433"/>
      <c r="J386" s="433"/>
      <c r="K386" s="433"/>
      <c r="L386" s="371">
        <f>IF(RIGHT(S386)="T",(+H386-G386),0)</f>
        <v>0</v>
      </c>
      <c r="M386" s="371">
        <f>IF(RIGHT(S386)="U",(+H386-G386),0)</f>
        <v>0</v>
      </c>
      <c r="N386" s="371">
        <f>IF(RIGHT(S386)="C",(+H386-G386),0)</f>
        <v>0</v>
      </c>
      <c r="O386" s="371">
        <f>IF(RIGHT(S386)="D",(+H386-G386),0)</f>
        <v>0</v>
      </c>
      <c r="P386" s="372"/>
      <c r="Q386" s="372"/>
      <c r="R386" s="372"/>
      <c r="S386" s="351"/>
      <c r="T386" s="405"/>
      <c r="U386" s="496" t="s">
        <v>1593</v>
      </c>
      <c r="V386" s="445">
        <f>$AB$11-((N386*24))</f>
        <v>744</v>
      </c>
      <c r="W386" s="434">
        <v>500</v>
      </c>
      <c r="X386" s="370"/>
      <c r="Y386" s="380">
        <f>W386</f>
        <v>500</v>
      </c>
      <c r="Z386" s="445">
        <f>(Y386*(V386-L386*24))/V386</f>
        <v>500</v>
      </c>
      <c r="AA386" s="496">
        <f>(Z386/Y386)*100</f>
        <v>100</v>
      </c>
      <c r="AC386" s="250"/>
    </row>
    <row r="387" spans="1:29" ht="30" customHeight="1">
      <c r="A387" s="516"/>
      <c r="B387" s="516"/>
      <c r="C387" s="377" t="s">
        <v>51</v>
      </c>
      <c r="D387" s="516"/>
      <c r="E387" s="516"/>
      <c r="F387" s="376"/>
      <c r="G387" s="349"/>
      <c r="H387" s="349"/>
      <c r="I387" s="433"/>
      <c r="J387" s="433"/>
      <c r="K387" s="433"/>
      <c r="L387" s="371">
        <f>SUM(L386:L386)</f>
        <v>0</v>
      </c>
      <c r="M387" s="371">
        <f>SUM(M386:M386)</f>
        <v>0</v>
      </c>
      <c r="N387" s="371">
        <f>SUM(N386:N386)</f>
        <v>0</v>
      </c>
      <c r="O387" s="371">
        <f>SUM(O386:O386)</f>
        <v>0</v>
      </c>
      <c r="P387" s="372"/>
      <c r="Q387" s="372"/>
      <c r="R387" s="372"/>
      <c r="S387" s="351"/>
      <c r="T387" s="405"/>
      <c r="U387" s="496"/>
      <c r="V387" s="445"/>
      <c r="W387" s="434"/>
      <c r="X387" s="370"/>
      <c r="Y387" s="380"/>
      <c r="Z387" s="445"/>
      <c r="AA387" s="496"/>
      <c r="AC387" s="250"/>
    </row>
    <row r="388" spans="1:29" ht="30" customHeight="1">
      <c r="A388" s="516">
        <v>17</v>
      </c>
      <c r="B388" s="516" t="s">
        <v>445</v>
      </c>
      <c r="C388" s="433" t="s">
        <v>446</v>
      </c>
      <c r="D388" s="516">
        <v>500</v>
      </c>
      <c r="E388" s="516" t="s">
        <v>526</v>
      </c>
      <c r="F388" s="376"/>
      <c r="G388" s="433"/>
      <c r="H388" s="433"/>
      <c r="I388" s="433"/>
      <c r="J388" s="433"/>
      <c r="K388" s="433"/>
      <c r="L388" s="371">
        <f>IF(RIGHT(S388)="T",(+H388-G388),0)</f>
        <v>0</v>
      </c>
      <c r="M388" s="371">
        <f>IF(RIGHT(S388)="U",(+H388-G388),0)</f>
        <v>0</v>
      </c>
      <c r="N388" s="371">
        <f>IF(RIGHT(S388)="C",(+H388-G388),0)</f>
        <v>0</v>
      </c>
      <c r="O388" s="371">
        <f>IF(RIGHT(S388)="D",(+H388-G388),0)</f>
        <v>0</v>
      </c>
      <c r="P388" s="372"/>
      <c r="Q388" s="372"/>
      <c r="R388" s="372"/>
      <c r="S388" s="372"/>
      <c r="T388" s="464"/>
      <c r="U388" s="496" t="s">
        <v>1593</v>
      </c>
      <c r="V388" s="445">
        <f>$AB$11-((N388*24))</f>
        <v>744</v>
      </c>
      <c r="W388" s="434">
        <v>500</v>
      </c>
      <c r="X388" s="370"/>
      <c r="Y388" s="380">
        <f>W388</f>
        <v>500</v>
      </c>
      <c r="Z388" s="445">
        <f>(Y388*(V388-L388*24))/V388</f>
        <v>500</v>
      </c>
      <c r="AA388" s="496">
        <f>(Z388/Y388)*100</f>
        <v>100</v>
      </c>
      <c r="AC388" s="250"/>
    </row>
    <row r="389" spans="1:29" ht="30" customHeight="1">
      <c r="A389" s="516"/>
      <c r="B389" s="516"/>
      <c r="C389" s="377" t="s">
        <v>51</v>
      </c>
      <c r="D389" s="516"/>
      <c r="E389" s="516"/>
      <c r="F389" s="376"/>
      <c r="G389" s="433"/>
      <c r="H389" s="433"/>
      <c r="I389" s="433"/>
      <c r="J389" s="433"/>
      <c r="K389" s="433"/>
      <c r="L389" s="371">
        <f>SUM(L388:L388)</f>
        <v>0</v>
      </c>
      <c r="M389" s="371">
        <f>SUM(M388:M388)</f>
        <v>0</v>
      </c>
      <c r="N389" s="371">
        <f>SUM(N388:N388)</f>
        <v>0</v>
      </c>
      <c r="O389" s="371">
        <f>SUM(O388:O388)</f>
        <v>0</v>
      </c>
      <c r="P389" s="372"/>
      <c r="Q389" s="372"/>
      <c r="R389" s="372"/>
      <c r="S389" s="372"/>
      <c r="T389" s="464"/>
      <c r="U389" s="496"/>
      <c r="V389" s="445"/>
      <c r="W389" s="434"/>
      <c r="X389" s="370"/>
      <c r="Y389" s="380"/>
      <c r="Z389" s="445"/>
      <c r="AA389" s="496"/>
      <c r="AC389" s="250"/>
    </row>
    <row r="390" spans="1:29" ht="39.75" customHeight="1">
      <c r="A390" s="516">
        <v>18</v>
      </c>
      <c r="B390" s="516" t="s">
        <v>290</v>
      </c>
      <c r="C390" s="433" t="s">
        <v>291</v>
      </c>
      <c r="D390" s="516">
        <v>315</v>
      </c>
      <c r="E390" s="516" t="s">
        <v>526</v>
      </c>
      <c r="F390" s="376" t="s">
        <v>47</v>
      </c>
      <c r="G390" s="350"/>
      <c r="H390" s="350"/>
      <c r="I390" s="433"/>
      <c r="J390" s="433"/>
      <c r="K390" s="433"/>
      <c r="L390" s="371">
        <f>IF(RIGHT(S390)="T",(+H390-G390),0)</f>
        <v>0</v>
      </c>
      <c r="M390" s="371">
        <f t="shared" ref="M390:O390" si="97">IF(RIGHT(T390)="T",(+I390-H390),0)</f>
        <v>0</v>
      </c>
      <c r="N390" s="371">
        <f t="shared" si="97"/>
        <v>0</v>
      </c>
      <c r="O390" s="371">
        <f t="shared" si="97"/>
        <v>0</v>
      </c>
      <c r="P390" s="372"/>
      <c r="Q390" s="372"/>
      <c r="R390" s="372"/>
      <c r="S390" s="363"/>
      <c r="T390" s="405"/>
      <c r="U390" s="496" t="s">
        <v>1593</v>
      </c>
      <c r="V390" s="445">
        <f>$AB$11-((N390*24))</f>
        <v>744</v>
      </c>
      <c r="W390" s="434">
        <v>315</v>
      </c>
      <c r="X390" s="370"/>
      <c r="Y390" s="380">
        <f>W390</f>
        <v>315</v>
      </c>
      <c r="Z390" s="445">
        <f>(Y390*(V390-L390*24))/V390</f>
        <v>315</v>
      </c>
      <c r="AA390" s="496">
        <f>(Z390/Y390)*100</f>
        <v>100</v>
      </c>
      <c r="AC390" s="250"/>
    </row>
    <row r="391" spans="1:29" ht="39" customHeight="1">
      <c r="A391" s="516"/>
      <c r="B391" s="516"/>
      <c r="C391" s="377" t="s">
        <v>51</v>
      </c>
      <c r="D391" s="516"/>
      <c r="E391" s="516"/>
      <c r="F391" s="376"/>
      <c r="G391" s="350"/>
      <c r="H391" s="350"/>
      <c r="I391" s="433"/>
      <c r="J391" s="433"/>
      <c r="K391" s="433"/>
      <c r="L391" s="371">
        <f>SUM(L390:L390)</f>
        <v>0</v>
      </c>
      <c r="M391" s="371">
        <f>SUM(M390:M390)</f>
        <v>0</v>
      </c>
      <c r="N391" s="371">
        <f>SUM(N390:N390)</f>
        <v>0</v>
      </c>
      <c r="O391" s="371">
        <f>SUM(O390:O390)</f>
        <v>0</v>
      </c>
      <c r="P391" s="372"/>
      <c r="Q391" s="372"/>
      <c r="R391" s="372"/>
      <c r="S391" s="363"/>
      <c r="T391" s="405"/>
      <c r="U391" s="496"/>
      <c r="V391" s="445"/>
      <c r="W391" s="434"/>
      <c r="X391" s="370"/>
      <c r="Y391" s="380"/>
      <c r="Z391" s="445"/>
      <c r="AA391" s="496"/>
      <c r="AC391" s="250"/>
    </row>
    <row r="392" spans="1:29" ht="30" customHeight="1">
      <c r="A392" s="516">
        <v>19</v>
      </c>
      <c r="B392" s="516" t="s">
        <v>292</v>
      </c>
      <c r="C392" s="433" t="s">
        <v>293</v>
      </c>
      <c r="D392" s="516">
        <v>315</v>
      </c>
      <c r="E392" s="516" t="s">
        <v>526</v>
      </c>
      <c r="F392" s="376" t="s">
        <v>47</v>
      </c>
      <c r="G392" s="433"/>
      <c r="H392" s="433"/>
      <c r="I392" s="433"/>
      <c r="J392" s="433"/>
      <c r="K392" s="433"/>
      <c r="L392" s="371">
        <f>IF(RIGHT(S392)="T",(+H392-G392),0)</f>
        <v>0</v>
      </c>
      <c r="M392" s="371">
        <f>IF(RIGHT(T392)="T",(+I392-H392),0)</f>
        <v>0</v>
      </c>
      <c r="N392" s="371">
        <f>IF(RIGHT(U392)="T",(+J392-I392),0)</f>
        <v>0</v>
      </c>
      <c r="O392" s="371">
        <f>IF(RIGHT(V392)="T",(+K392-J392),0)</f>
        <v>0</v>
      </c>
      <c r="P392" s="372"/>
      <c r="Q392" s="372"/>
      <c r="R392" s="372"/>
      <c r="S392" s="372"/>
      <c r="T392" s="464"/>
      <c r="U392" s="496" t="s">
        <v>1593</v>
      </c>
      <c r="V392" s="445">
        <f>$AB$11-((N392*24))</f>
        <v>744</v>
      </c>
      <c r="W392" s="434">
        <v>315</v>
      </c>
      <c r="X392" s="370"/>
      <c r="Y392" s="380">
        <f>W392</f>
        <v>315</v>
      </c>
      <c r="Z392" s="445">
        <f>(Y392*(V392-L392*24))/V392</f>
        <v>315</v>
      </c>
      <c r="AA392" s="496">
        <f>(Z392/Y392)*100</f>
        <v>100</v>
      </c>
      <c r="AC392" s="250"/>
    </row>
    <row r="393" spans="1:29" ht="30" customHeight="1">
      <c r="A393" s="516"/>
      <c r="B393" s="516"/>
      <c r="C393" s="377" t="s">
        <v>51</v>
      </c>
      <c r="D393" s="516"/>
      <c r="E393" s="516"/>
      <c r="F393" s="376"/>
      <c r="G393" s="433"/>
      <c r="H393" s="433"/>
      <c r="I393" s="433"/>
      <c r="J393" s="433"/>
      <c r="K393" s="433"/>
      <c r="L393" s="371">
        <f>SUM(L392:L392)</f>
        <v>0</v>
      </c>
      <c r="M393" s="371">
        <f>SUM(M392:M392)</f>
        <v>0</v>
      </c>
      <c r="N393" s="371">
        <f>SUM(N392:N392)</f>
        <v>0</v>
      </c>
      <c r="O393" s="371">
        <f>SUM(O392:O392)</f>
        <v>0</v>
      </c>
      <c r="P393" s="372"/>
      <c r="Q393" s="372"/>
      <c r="R393" s="372"/>
      <c r="S393" s="372"/>
      <c r="T393" s="464"/>
      <c r="U393" s="496"/>
      <c r="V393" s="445"/>
      <c r="W393" s="434"/>
      <c r="X393" s="370"/>
      <c r="Y393" s="380"/>
      <c r="Z393" s="445"/>
      <c r="AA393" s="496"/>
      <c r="AC393" s="250"/>
    </row>
    <row r="394" spans="1:29" ht="30" customHeight="1">
      <c r="A394" s="446"/>
      <c r="B394" s="446"/>
      <c r="C394" s="392" t="s">
        <v>294</v>
      </c>
      <c r="D394" s="446"/>
      <c r="E394" s="446" t="s">
        <v>526</v>
      </c>
      <c r="F394" s="376" t="s">
        <v>47</v>
      </c>
      <c r="G394" s="392"/>
      <c r="H394" s="392"/>
      <c r="I394" s="392"/>
      <c r="J394" s="392"/>
      <c r="K394" s="392"/>
      <c r="L394" s="372"/>
      <c r="M394" s="385"/>
      <c r="N394" s="385"/>
      <c r="O394" s="372"/>
      <c r="P394" s="372"/>
      <c r="Q394" s="372"/>
      <c r="R394" s="372"/>
      <c r="S394" s="372"/>
      <c r="T394" s="464"/>
      <c r="U394" s="445" t="s">
        <v>1593</v>
      </c>
      <c r="V394" s="445"/>
      <c r="W394" s="434"/>
      <c r="X394" s="370"/>
      <c r="Y394" s="380"/>
      <c r="Z394" s="445"/>
      <c r="AA394" s="445"/>
      <c r="AC394" s="250"/>
    </row>
    <row r="395" spans="1:29" ht="15">
      <c r="A395" s="516">
        <v>1</v>
      </c>
      <c r="B395" s="516" t="s">
        <v>295</v>
      </c>
      <c r="C395" s="433" t="s">
        <v>296</v>
      </c>
      <c r="D395" s="516">
        <v>100</v>
      </c>
      <c r="E395" s="516" t="s">
        <v>526</v>
      </c>
      <c r="F395" s="376" t="s">
        <v>47</v>
      </c>
      <c r="G395" s="349"/>
      <c r="H395" s="350"/>
      <c r="I395" s="433"/>
      <c r="J395" s="433"/>
      <c r="K395" s="433"/>
      <c r="L395" s="371">
        <f>IF(RIGHT(S395)="t",(+H395-G395),0)</f>
        <v>0</v>
      </c>
      <c r="M395" s="371">
        <f>IF(RIGHT(S395)="U",(+H395-G395),0)</f>
        <v>0</v>
      </c>
      <c r="N395" s="371">
        <f>IF(RIGHT(S395)="C",(+H395-G395),0)</f>
        <v>0</v>
      </c>
      <c r="O395" s="371">
        <f>IF(RIGHT(S395)="D",(+H395-G395),0)</f>
        <v>0</v>
      </c>
      <c r="P395" s="372"/>
      <c r="Q395" s="372"/>
      <c r="R395" s="372"/>
      <c r="S395" s="349"/>
      <c r="T395" s="405"/>
      <c r="U395" s="496" t="s">
        <v>1593</v>
      </c>
      <c r="V395" s="445"/>
      <c r="W395" s="434"/>
      <c r="X395" s="370"/>
      <c r="Y395" s="380"/>
      <c r="Z395" s="445"/>
      <c r="AA395" s="496">
        <f>(Z396/Y396)*100</f>
        <v>100</v>
      </c>
      <c r="AC395" s="250"/>
    </row>
    <row r="396" spans="1:29" ht="30" customHeight="1">
      <c r="A396" s="516"/>
      <c r="B396" s="516"/>
      <c r="C396" s="377" t="s">
        <v>51</v>
      </c>
      <c r="D396" s="516"/>
      <c r="E396" s="516"/>
      <c r="F396" s="376" t="s">
        <v>47</v>
      </c>
      <c r="G396" s="433"/>
      <c r="H396" s="433"/>
      <c r="I396" s="376" t="s">
        <v>47</v>
      </c>
      <c r="J396" s="376" t="s">
        <v>47</v>
      </c>
      <c r="K396" s="376" t="s">
        <v>47</v>
      </c>
      <c r="L396" s="371">
        <f>SUM(L395:L395)</f>
        <v>0</v>
      </c>
      <c r="M396" s="371">
        <f>SUM(M395:M395)</f>
        <v>0</v>
      </c>
      <c r="N396" s="371">
        <f>SUM(N395:N395)</f>
        <v>0</v>
      </c>
      <c r="O396" s="371">
        <f>SUM(O395:O395)</f>
        <v>0</v>
      </c>
      <c r="P396" s="376"/>
      <c r="Q396" s="376"/>
      <c r="R396" s="376"/>
      <c r="S396" s="377"/>
      <c r="T396" s="378"/>
      <c r="U396" s="496"/>
      <c r="V396" s="445">
        <f>$AB$11-((N396*24))</f>
        <v>744</v>
      </c>
      <c r="W396" s="434">
        <v>100</v>
      </c>
      <c r="X396" s="370"/>
      <c r="Y396" s="380">
        <f>W396</f>
        <v>100</v>
      </c>
      <c r="Z396" s="445">
        <f>(Y396*(V396-L396*24))/V396</f>
        <v>100</v>
      </c>
      <c r="AA396" s="496"/>
      <c r="AC396" s="250"/>
    </row>
    <row r="397" spans="1:29" ht="30" customHeight="1">
      <c r="A397" s="516">
        <v>2</v>
      </c>
      <c r="B397" s="516" t="s">
        <v>297</v>
      </c>
      <c r="C397" s="433" t="s">
        <v>298</v>
      </c>
      <c r="D397" s="516">
        <v>100</v>
      </c>
      <c r="E397" s="516" t="s">
        <v>526</v>
      </c>
      <c r="F397" s="376" t="s">
        <v>47</v>
      </c>
      <c r="G397" s="349"/>
      <c r="H397" s="353"/>
      <c r="I397" s="433"/>
      <c r="J397" s="433"/>
      <c r="K397" s="433"/>
      <c r="L397" s="371">
        <f>IF(RIGHT(S397)="T",(+H397-G397),0)</f>
        <v>0</v>
      </c>
      <c r="M397" s="371">
        <f>IF(RIGHT(S397)="U",(+H397-G397),0)</f>
        <v>0</v>
      </c>
      <c r="N397" s="371">
        <f>IF(RIGHT(S397)="C",(+H397-G397),0)</f>
        <v>0</v>
      </c>
      <c r="O397" s="371">
        <f>IF(RIGHT(S397)="D",(+H397-G397),0)</f>
        <v>0</v>
      </c>
      <c r="P397" s="372"/>
      <c r="Q397" s="372"/>
      <c r="R397" s="372"/>
      <c r="S397" s="349"/>
      <c r="T397" s="414"/>
      <c r="U397" s="496" t="s">
        <v>1593</v>
      </c>
      <c r="V397" s="445">
        <f>$AB$11-((N397*24))</f>
        <v>744</v>
      </c>
      <c r="W397" s="434">
        <v>100</v>
      </c>
      <c r="X397" s="370"/>
      <c r="Y397" s="380">
        <f>W397</f>
        <v>100</v>
      </c>
      <c r="Z397" s="445">
        <f>(Y397*(V397-L397*24))/V397</f>
        <v>100</v>
      </c>
      <c r="AA397" s="496">
        <f>(Z397/Y397)*100</f>
        <v>100</v>
      </c>
      <c r="AC397" s="250"/>
    </row>
    <row r="398" spans="1:29" ht="30" customHeight="1">
      <c r="A398" s="516"/>
      <c r="B398" s="516"/>
      <c r="C398" s="377" t="s">
        <v>51</v>
      </c>
      <c r="D398" s="516"/>
      <c r="E398" s="516"/>
      <c r="F398" s="376" t="s">
        <v>47</v>
      </c>
      <c r="G398" s="435"/>
      <c r="H398" s="435"/>
      <c r="I398" s="376" t="s">
        <v>47</v>
      </c>
      <c r="J398" s="376" t="s">
        <v>47</v>
      </c>
      <c r="K398" s="376" t="s">
        <v>47</v>
      </c>
      <c r="L398" s="371">
        <f>SUM(L397:L397)</f>
        <v>0</v>
      </c>
      <c r="M398" s="371">
        <f>SUM(M397:M397)</f>
        <v>0</v>
      </c>
      <c r="N398" s="371">
        <f>SUM(N397:N397)</f>
        <v>0</v>
      </c>
      <c r="O398" s="371">
        <f>SUM(O397:O397)</f>
        <v>0</v>
      </c>
      <c r="P398" s="372"/>
      <c r="Q398" s="372"/>
      <c r="R398" s="372"/>
      <c r="S398" s="405"/>
      <c r="T398" s="405"/>
      <c r="U398" s="496"/>
      <c r="V398" s="445"/>
      <c r="W398" s="434"/>
      <c r="X398" s="370"/>
      <c r="Y398" s="380"/>
      <c r="Z398" s="445"/>
      <c r="AA398" s="496"/>
      <c r="AC398" s="250"/>
    </row>
    <row r="399" spans="1:29" ht="41.25" customHeight="1">
      <c r="A399" s="516">
        <v>3</v>
      </c>
      <c r="B399" s="516" t="s">
        <v>299</v>
      </c>
      <c r="C399" s="433" t="s">
        <v>300</v>
      </c>
      <c r="D399" s="516">
        <v>100</v>
      </c>
      <c r="E399" s="516" t="s">
        <v>526</v>
      </c>
      <c r="F399" s="376" t="s">
        <v>47</v>
      </c>
      <c r="G399" s="364"/>
      <c r="H399" s="364"/>
      <c r="I399" s="433"/>
      <c r="J399" s="433"/>
      <c r="K399" s="433"/>
      <c r="L399" s="371">
        <f>IF(RIGHT(S399)="T",(+H399-G399),0)</f>
        <v>0</v>
      </c>
      <c r="M399" s="371">
        <f>IF(RIGHT(S399)="U",(+H399-G399),0)</f>
        <v>0</v>
      </c>
      <c r="N399" s="371">
        <f>IF(RIGHT(S399)="C",(+H399-G399),0)</f>
        <v>0</v>
      </c>
      <c r="O399" s="371">
        <f>IF(RIGHT(S399)="D",(+H399-G399),0)</f>
        <v>0</v>
      </c>
      <c r="P399" s="372"/>
      <c r="Q399" s="372"/>
      <c r="R399" s="372"/>
      <c r="S399" s="424"/>
      <c r="T399" s="405"/>
      <c r="U399" s="496" t="s">
        <v>1593</v>
      </c>
      <c r="V399" s="445"/>
      <c r="W399" s="434"/>
      <c r="X399" s="370"/>
      <c r="Y399" s="380"/>
      <c r="Z399" s="445"/>
      <c r="AA399" s="496">
        <f>(Z400/Y400)*100</f>
        <v>100</v>
      </c>
      <c r="AC399" s="250"/>
    </row>
    <row r="400" spans="1:29" s="410" customFormat="1" ht="30" customHeight="1">
      <c r="A400" s="516"/>
      <c r="B400" s="516"/>
      <c r="C400" s="377" t="s">
        <v>51</v>
      </c>
      <c r="D400" s="516"/>
      <c r="E400" s="516"/>
      <c r="F400" s="376" t="s">
        <v>47</v>
      </c>
      <c r="G400" s="435"/>
      <c r="H400" s="435"/>
      <c r="I400" s="376" t="s">
        <v>47</v>
      </c>
      <c r="J400" s="376" t="s">
        <v>47</v>
      </c>
      <c r="K400" s="376" t="s">
        <v>47</v>
      </c>
      <c r="L400" s="371">
        <f>SUM(L399:L399)</f>
        <v>0</v>
      </c>
      <c r="M400" s="371">
        <f>SUM(M399:M399)</f>
        <v>0</v>
      </c>
      <c r="N400" s="371">
        <f>SUM(N399:N399)</f>
        <v>0</v>
      </c>
      <c r="O400" s="371">
        <f>SUM(O399:O399)</f>
        <v>0</v>
      </c>
      <c r="P400" s="376"/>
      <c r="Q400" s="376"/>
      <c r="R400" s="376"/>
      <c r="S400" s="377"/>
      <c r="T400" s="378"/>
      <c r="U400" s="496"/>
      <c r="V400" s="445">
        <f>$AB$11-((N400*24))</f>
        <v>744</v>
      </c>
      <c r="W400" s="434">
        <v>100</v>
      </c>
      <c r="X400" s="370"/>
      <c r="Y400" s="380">
        <f>W400</f>
        <v>100</v>
      </c>
      <c r="Z400" s="445">
        <f>(Y400*(V400-L400*24))/V400</f>
        <v>100</v>
      </c>
      <c r="AA400" s="496"/>
      <c r="AB400" s="408"/>
      <c r="AC400" s="409"/>
    </row>
    <row r="401" spans="1:29" ht="41.25" customHeight="1">
      <c r="A401" s="516">
        <v>4</v>
      </c>
      <c r="B401" s="516" t="s">
        <v>1301</v>
      </c>
      <c r="C401" s="433" t="s">
        <v>302</v>
      </c>
      <c r="D401" s="516">
        <v>200</v>
      </c>
      <c r="E401" s="516" t="s">
        <v>526</v>
      </c>
      <c r="F401" s="376" t="s">
        <v>47</v>
      </c>
      <c r="G401" s="364"/>
      <c r="H401" s="364"/>
      <c r="I401" s="433"/>
      <c r="J401" s="433"/>
      <c r="K401" s="433"/>
      <c r="L401" s="371">
        <f>IF(RIGHT(S401)="t",(+H401-G401),0)</f>
        <v>0</v>
      </c>
      <c r="M401" s="371">
        <f>IF(RIGHT(S401)="U",(+H401-G401),0)</f>
        <v>0</v>
      </c>
      <c r="N401" s="371">
        <f>IF(RIGHT(S401)="C",(+H401-G401),0)</f>
        <v>0</v>
      </c>
      <c r="O401" s="371">
        <f>IF(RIGHT(S401)="D",(+H401-G401),0)</f>
        <v>0</v>
      </c>
      <c r="P401" s="372"/>
      <c r="Q401" s="372"/>
      <c r="R401" s="372"/>
      <c r="S401" s="363"/>
      <c r="T401" s="405"/>
      <c r="U401" s="496" t="s">
        <v>1593</v>
      </c>
      <c r="V401" s="445"/>
      <c r="W401" s="434"/>
      <c r="X401" s="370"/>
      <c r="Y401" s="380"/>
      <c r="Z401" s="445"/>
      <c r="AA401" s="496">
        <f>(Z402/Y402)*100</f>
        <v>100</v>
      </c>
      <c r="AC401" s="250"/>
    </row>
    <row r="402" spans="1:29" ht="30" customHeight="1">
      <c r="A402" s="516"/>
      <c r="B402" s="516"/>
      <c r="C402" s="377" t="s">
        <v>51</v>
      </c>
      <c r="D402" s="516"/>
      <c r="E402" s="516"/>
      <c r="F402" s="376" t="s">
        <v>47</v>
      </c>
      <c r="G402" s="391"/>
      <c r="H402" s="391"/>
      <c r="I402" s="376" t="s">
        <v>47</v>
      </c>
      <c r="J402" s="376" t="s">
        <v>47</v>
      </c>
      <c r="K402" s="376" t="s">
        <v>47</v>
      </c>
      <c r="L402" s="371">
        <f>SUM(L401:L401)</f>
        <v>0</v>
      </c>
      <c r="M402" s="371">
        <f>SUM(M401:M401)</f>
        <v>0</v>
      </c>
      <c r="N402" s="371">
        <f>SUM(N401:N401)</f>
        <v>0</v>
      </c>
      <c r="O402" s="371">
        <f>SUM(O401:O401)</f>
        <v>0</v>
      </c>
      <c r="P402" s="376"/>
      <c r="Q402" s="376"/>
      <c r="R402" s="376"/>
      <c r="S402" s="377"/>
      <c r="T402" s="378"/>
      <c r="U402" s="496"/>
      <c r="V402" s="445">
        <f>$AB$11-((N402*24))</f>
        <v>744</v>
      </c>
      <c r="W402" s="434">
        <v>100</v>
      </c>
      <c r="X402" s="370"/>
      <c r="Y402" s="380">
        <f>W402</f>
        <v>100</v>
      </c>
      <c r="Z402" s="445">
        <f>(Y402*(V402-L402*24))/V402</f>
        <v>100</v>
      </c>
      <c r="AA402" s="496"/>
      <c r="AC402" s="250"/>
    </row>
    <row r="403" spans="1:29" ht="30" customHeight="1">
      <c r="A403" s="516">
        <v>5</v>
      </c>
      <c r="B403" s="516" t="s">
        <v>303</v>
      </c>
      <c r="C403" s="433" t="s">
        <v>304</v>
      </c>
      <c r="D403" s="516">
        <v>200</v>
      </c>
      <c r="E403" s="516" t="s">
        <v>526</v>
      </c>
      <c r="F403" s="376" t="s">
        <v>47</v>
      </c>
      <c r="G403" s="364"/>
      <c r="H403" s="364"/>
      <c r="I403" s="433"/>
      <c r="J403" s="433"/>
      <c r="K403" s="433"/>
      <c r="L403" s="371">
        <f>IF(RIGHT(S403)="T",(+H403-G403),0)</f>
        <v>0</v>
      </c>
      <c r="M403" s="371">
        <f>IF(RIGHT(S403)="U",(+H403-G403),0)</f>
        <v>0</v>
      </c>
      <c r="N403" s="371">
        <f>IF(RIGHT(S403)="C",(+H403-G403),0)</f>
        <v>0</v>
      </c>
      <c r="O403" s="371">
        <f>IF(RIGHT(S403)="D",(+H403-G403),0)</f>
        <v>0</v>
      </c>
      <c r="P403" s="372"/>
      <c r="Q403" s="372"/>
      <c r="R403" s="372"/>
      <c r="S403" s="363"/>
      <c r="T403" s="405"/>
      <c r="U403" s="496" t="s">
        <v>1593</v>
      </c>
      <c r="V403" s="445"/>
      <c r="W403" s="434"/>
      <c r="X403" s="370"/>
      <c r="Y403" s="380"/>
      <c r="Z403" s="445"/>
      <c r="AA403" s="496">
        <f>(Z404/Y404)*100</f>
        <v>100</v>
      </c>
      <c r="AC403" s="250"/>
    </row>
    <row r="404" spans="1:29" ht="30" customHeight="1">
      <c r="A404" s="516"/>
      <c r="B404" s="516"/>
      <c r="C404" s="377" t="s">
        <v>51</v>
      </c>
      <c r="D404" s="516"/>
      <c r="E404" s="516"/>
      <c r="F404" s="376" t="s">
        <v>47</v>
      </c>
      <c r="G404" s="391"/>
      <c r="H404" s="391"/>
      <c r="I404" s="376" t="s">
        <v>47</v>
      </c>
      <c r="J404" s="376" t="s">
        <v>47</v>
      </c>
      <c r="K404" s="376" t="s">
        <v>47</v>
      </c>
      <c r="L404" s="371">
        <f>SUM(L403:L403)</f>
        <v>0</v>
      </c>
      <c r="M404" s="371">
        <f>SUM(M403:M403)</f>
        <v>0</v>
      </c>
      <c r="N404" s="371">
        <f>SUM(N403:N403)</f>
        <v>0</v>
      </c>
      <c r="O404" s="371">
        <f>SUM(O403:O403)</f>
        <v>0</v>
      </c>
      <c r="P404" s="376"/>
      <c r="Q404" s="376"/>
      <c r="R404" s="376"/>
      <c r="S404" s="471"/>
      <c r="T404" s="472"/>
      <c r="U404" s="496"/>
      <c r="V404" s="445">
        <f>$AB$11-((N404*24))</f>
        <v>744</v>
      </c>
      <c r="W404" s="434">
        <v>100</v>
      </c>
      <c r="X404" s="370"/>
      <c r="Y404" s="380">
        <f>W404</f>
        <v>100</v>
      </c>
      <c r="Z404" s="445">
        <f>(Y404*(V404-L404*24))/V404</f>
        <v>100</v>
      </c>
      <c r="AA404" s="496"/>
      <c r="AC404" s="250"/>
    </row>
    <row r="405" spans="1:29" ht="30" customHeight="1">
      <c r="A405" s="516">
        <v>6</v>
      </c>
      <c r="B405" s="516" t="s">
        <v>305</v>
      </c>
      <c r="C405" s="433" t="s">
        <v>306</v>
      </c>
      <c r="D405" s="516">
        <v>100</v>
      </c>
      <c r="E405" s="516" t="s">
        <v>526</v>
      </c>
      <c r="F405" s="376" t="s">
        <v>47</v>
      </c>
      <c r="G405" s="373"/>
      <c r="H405" s="373"/>
      <c r="I405" s="433"/>
      <c r="J405" s="433"/>
      <c r="K405" s="433"/>
      <c r="L405" s="371">
        <f>IF(RIGHT(S405)="T",(+H405-G405),0)</f>
        <v>0</v>
      </c>
      <c r="M405" s="371">
        <f>IF(RIGHT(S405)="U",(+H405-G405),0)</f>
        <v>0</v>
      </c>
      <c r="N405" s="371">
        <f>IF(RIGHT(S405)="C",(+H405-G405),0)</f>
        <v>0</v>
      </c>
      <c r="O405" s="371">
        <f>IF(RIGHT(S405)="D",(+H405-G405),0)</f>
        <v>0</v>
      </c>
      <c r="P405" s="372"/>
      <c r="Q405" s="372"/>
      <c r="R405" s="372"/>
      <c r="S405" s="374"/>
      <c r="T405" s="423"/>
      <c r="U405" s="496" t="s">
        <v>1593</v>
      </c>
      <c r="V405" s="445"/>
      <c r="W405" s="434"/>
      <c r="X405" s="370"/>
      <c r="Y405" s="380"/>
      <c r="Z405" s="445"/>
      <c r="AA405" s="496">
        <f>(Z406/Y406)*100</f>
        <v>100</v>
      </c>
      <c r="AC405" s="250"/>
    </row>
    <row r="406" spans="1:29" ht="30" customHeight="1">
      <c r="A406" s="516"/>
      <c r="B406" s="516"/>
      <c r="C406" s="377" t="s">
        <v>51</v>
      </c>
      <c r="D406" s="516"/>
      <c r="E406" s="516"/>
      <c r="F406" s="376" t="s">
        <v>47</v>
      </c>
      <c r="G406" s="391"/>
      <c r="H406" s="391"/>
      <c r="I406" s="376" t="s">
        <v>47</v>
      </c>
      <c r="J406" s="376" t="s">
        <v>47</v>
      </c>
      <c r="K406" s="376" t="s">
        <v>47</v>
      </c>
      <c r="L406" s="371">
        <f>SUM(L405:L405)</f>
        <v>0</v>
      </c>
      <c r="M406" s="371">
        <f>SUM(M405:M405)</f>
        <v>0</v>
      </c>
      <c r="N406" s="371">
        <f>SUM(N405:N405)</f>
        <v>0</v>
      </c>
      <c r="O406" s="371">
        <f>SUM(O405:O405)</f>
        <v>0</v>
      </c>
      <c r="P406" s="376"/>
      <c r="Q406" s="376"/>
      <c r="R406" s="376"/>
      <c r="S406" s="377"/>
      <c r="T406" s="378"/>
      <c r="U406" s="496"/>
      <c r="V406" s="445">
        <f>$AB$11-((N406*24))</f>
        <v>744</v>
      </c>
      <c r="W406" s="434">
        <v>100</v>
      </c>
      <c r="X406" s="370"/>
      <c r="Y406" s="380">
        <f>W406</f>
        <v>100</v>
      </c>
      <c r="Z406" s="445">
        <f>(Y406*(V406-L406*24))/V406</f>
        <v>100</v>
      </c>
      <c r="AA406" s="496"/>
      <c r="AC406" s="250"/>
    </row>
    <row r="407" spans="1:29" ht="30" customHeight="1">
      <c r="A407" s="516">
        <v>7</v>
      </c>
      <c r="B407" s="516" t="s">
        <v>307</v>
      </c>
      <c r="C407" s="433" t="s">
        <v>308</v>
      </c>
      <c r="D407" s="516">
        <v>100</v>
      </c>
      <c r="E407" s="516" t="s">
        <v>526</v>
      </c>
      <c r="F407" s="376" t="s">
        <v>47</v>
      </c>
      <c r="G407" s="373"/>
      <c r="H407" s="373"/>
      <c r="I407" s="433"/>
      <c r="J407" s="433"/>
      <c r="K407" s="433"/>
      <c r="L407" s="371">
        <f>IF(RIGHT(S407)="T",(+H407-G407),0)</f>
        <v>0</v>
      </c>
      <c r="M407" s="371">
        <f>IF(RIGHT(S407)="U",(+H407-G407),0)</f>
        <v>0</v>
      </c>
      <c r="N407" s="371">
        <f>IF(RIGHT(S407)="C",(+H407-G407),0)</f>
        <v>0</v>
      </c>
      <c r="O407" s="371">
        <f>IF(RIGHT(S407)="D",(+H407-G407),0)</f>
        <v>0</v>
      </c>
      <c r="P407" s="372"/>
      <c r="Q407" s="372"/>
      <c r="R407" s="372"/>
      <c r="S407" s="374"/>
      <c r="T407" s="423"/>
      <c r="U407" s="496" t="s">
        <v>1593</v>
      </c>
      <c r="V407" s="445"/>
      <c r="W407" s="434"/>
      <c r="X407" s="370"/>
      <c r="Y407" s="380"/>
      <c r="Z407" s="445"/>
      <c r="AA407" s="496">
        <f>(Z408/Y408)*100</f>
        <v>100</v>
      </c>
      <c r="AC407" s="250"/>
    </row>
    <row r="408" spans="1:29" ht="30" customHeight="1">
      <c r="A408" s="516"/>
      <c r="B408" s="516"/>
      <c r="C408" s="377" t="s">
        <v>51</v>
      </c>
      <c r="D408" s="516"/>
      <c r="E408" s="516"/>
      <c r="F408" s="376" t="s">
        <v>47</v>
      </c>
      <c r="G408" s="391"/>
      <c r="H408" s="391"/>
      <c r="I408" s="376" t="s">
        <v>47</v>
      </c>
      <c r="J408" s="376" t="s">
        <v>47</v>
      </c>
      <c r="K408" s="376" t="s">
        <v>47</v>
      </c>
      <c r="L408" s="371">
        <f>SUM(L407:L407)</f>
        <v>0</v>
      </c>
      <c r="M408" s="371">
        <f>SUM(M407:M407)</f>
        <v>0</v>
      </c>
      <c r="N408" s="371">
        <f>SUM(N407:N407)</f>
        <v>0</v>
      </c>
      <c r="O408" s="371">
        <f>SUM(O407:O407)</f>
        <v>0</v>
      </c>
      <c r="P408" s="376"/>
      <c r="Q408" s="376"/>
      <c r="R408" s="376"/>
      <c r="S408" s="377"/>
      <c r="T408" s="378"/>
      <c r="U408" s="496"/>
      <c r="V408" s="445">
        <f>$AB$11-((N408*24))</f>
        <v>744</v>
      </c>
      <c r="W408" s="434">
        <v>100</v>
      </c>
      <c r="X408" s="370"/>
      <c r="Y408" s="380">
        <f>W408</f>
        <v>100</v>
      </c>
      <c r="Z408" s="445">
        <f>(Y408*(V408-L408*24))/V408</f>
        <v>100</v>
      </c>
      <c r="AA408" s="496"/>
      <c r="AC408" s="250"/>
    </row>
    <row r="409" spans="1:29" ht="30" hidden="1" customHeight="1" thickBot="1">
      <c r="A409" s="446">
        <f>A353+A392+A407</f>
        <v>46</v>
      </c>
      <c r="B409" s="446"/>
      <c r="C409" s="392" t="s">
        <v>309</v>
      </c>
      <c r="D409" s="446"/>
      <c r="E409" s="446"/>
      <c r="F409" s="376" t="s">
        <v>47</v>
      </c>
      <c r="G409" s="392"/>
      <c r="H409" s="392"/>
      <c r="I409" s="392"/>
      <c r="J409" s="392"/>
      <c r="K409" s="392"/>
      <c r="L409" s="385">
        <f>SUM(L328:L408)/2</f>
        <v>0.48680555556347826</v>
      </c>
      <c r="M409" s="385">
        <f>SUM(M328:M408)/2</f>
        <v>0</v>
      </c>
      <c r="N409" s="385">
        <f>SUM(N328:N408)/2</f>
        <v>0</v>
      </c>
      <c r="O409" s="385">
        <f>SUM(O328:O408)/2</f>
        <v>0</v>
      </c>
      <c r="P409" s="385"/>
      <c r="Q409" s="385"/>
      <c r="R409" s="385"/>
      <c r="S409" s="385"/>
      <c r="T409" s="386"/>
      <c r="U409" s="445" t="s">
        <v>1593</v>
      </c>
      <c r="V409" s="445"/>
      <c r="W409" s="488">
        <f>SUM(W328:W408)</f>
        <v>31425</v>
      </c>
      <c r="X409" s="434"/>
      <c r="Y409" s="445">
        <f>SUM(Y328:Y408)</f>
        <v>31425</v>
      </c>
      <c r="Z409" s="445">
        <f>SUM(Z328:Z408)</f>
        <v>31397.401545698522</v>
      </c>
      <c r="AA409" s="445">
        <f>(Z409/Y409)*100</f>
        <v>99.912176756399433</v>
      </c>
      <c r="AB409" s="111" t="s">
        <v>243</v>
      </c>
      <c r="AC409" s="250"/>
    </row>
    <row r="410" spans="1:29" ht="30" customHeight="1">
      <c r="A410" s="387"/>
      <c r="B410" s="387"/>
      <c r="C410" s="392" t="s">
        <v>310</v>
      </c>
      <c r="D410" s="387"/>
      <c r="E410" s="387"/>
      <c r="F410" s="376" t="s">
        <v>47</v>
      </c>
      <c r="G410" s="392"/>
      <c r="H410" s="392"/>
      <c r="I410" s="392"/>
      <c r="J410" s="392"/>
      <c r="K410" s="392"/>
      <c r="L410" s="446"/>
      <c r="M410" s="446"/>
      <c r="N410" s="446"/>
      <c r="O410" s="446"/>
      <c r="P410" s="446"/>
      <c r="Q410" s="446"/>
      <c r="R410" s="446"/>
      <c r="S410" s="446"/>
      <c r="T410" s="379"/>
      <c r="U410" s="388" t="s">
        <v>1593</v>
      </c>
      <c r="V410" s="445"/>
      <c r="W410" s="389" t="s">
        <v>311</v>
      </c>
      <c r="X410" s="390" t="s">
        <v>312</v>
      </c>
      <c r="Y410" s="388"/>
      <c r="Z410" s="445"/>
      <c r="AA410" s="388"/>
      <c r="AC410" s="250"/>
    </row>
    <row r="411" spans="1:29" ht="30.75" customHeight="1">
      <c r="A411" s="516">
        <v>1</v>
      </c>
      <c r="B411" s="516" t="s">
        <v>313</v>
      </c>
      <c r="C411" s="433" t="s">
        <v>314</v>
      </c>
      <c r="D411" s="516">
        <v>815</v>
      </c>
      <c r="E411" s="516" t="s">
        <v>526</v>
      </c>
      <c r="F411" s="376" t="s">
        <v>47</v>
      </c>
      <c r="G411" s="353">
        <v>43653.310416666667</v>
      </c>
      <c r="H411" s="353">
        <v>43653.621527777781</v>
      </c>
      <c r="I411" s="433"/>
      <c r="J411" s="433"/>
      <c r="K411" s="433"/>
      <c r="L411" s="371">
        <f t="shared" ref="L411" si="98">IF(RIGHT(S411)="T",(+H411-G411),0)</f>
        <v>0.31111111111385981</v>
      </c>
      <c r="M411" s="371">
        <f t="shared" ref="M411" si="99">IF(RIGHT(S411)="U",(+H411-G411),0)</f>
        <v>0</v>
      </c>
      <c r="N411" s="371">
        <f t="shared" ref="N411" si="100">IF(RIGHT(S411)="C",(+H411-G411),0)</f>
        <v>0</v>
      </c>
      <c r="O411" s="371">
        <f t="shared" ref="O411" si="101">IF(RIGHT(S411)="D",(+H411-G411),0)</f>
        <v>0</v>
      </c>
      <c r="P411" s="372"/>
      <c r="Q411" s="372"/>
      <c r="R411" s="372"/>
      <c r="S411" s="351" t="s">
        <v>462</v>
      </c>
      <c r="T411" s="405" t="s">
        <v>1402</v>
      </c>
      <c r="U411" s="496" t="s">
        <v>1593</v>
      </c>
      <c r="V411" s="445"/>
      <c r="W411" s="351"/>
      <c r="X411" s="351"/>
      <c r="Y411" s="351"/>
      <c r="Z411" s="445"/>
      <c r="AA411" s="496">
        <f>(Z412/Y412)*100</f>
        <v>98.99641577060045</v>
      </c>
      <c r="AC411" s="250"/>
    </row>
    <row r="412" spans="1:29" s="410" customFormat="1" ht="30" customHeight="1">
      <c r="A412" s="516"/>
      <c r="B412" s="516"/>
      <c r="C412" s="377" t="s">
        <v>51</v>
      </c>
      <c r="D412" s="516"/>
      <c r="E412" s="516"/>
      <c r="F412" s="376" t="s">
        <v>47</v>
      </c>
      <c r="G412" s="435"/>
      <c r="H412" s="435"/>
      <c r="I412" s="376" t="s">
        <v>47</v>
      </c>
      <c r="J412" s="376" t="s">
        <v>47</v>
      </c>
      <c r="K412" s="376" t="s">
        <v>47</v>
      </c>
      <c r="L412" s="371">
        <f>SUM(L411:L411)</f>
        <v>0.31111111111385981</v>
      </c>
      <c r="M412" s="371">
        <f>SUM(M411:M411)</f>
        <v>0</v>
      </c>
      <c r="N412" s="371">
        <f>SUM(N411:N411)</f>
        <v>0</v>
      </c>
      <c r="O412" s="371">
        <f>SUM(O411:O411)</f>
        <v>0</v>
      </c>
      <c r="P412" s="371"/>
      <c r="Q412" s="371"/>
      <c r="R412" s="371"/>
      <c r="S412" s="377"/>
      <c r="T412" s="378"/>
      <c r="U412" s="496"/>
      <c r="V412" s="445">
        <f>$AB$11-((N412*24))</f>
        <v>744</v>
      </c>
      <c r="W412" s="379">
        <v>750</v>
      </c>
      <c r="X412" s="370">
        <v>815</v>
      </c>
      <c r="Y412" s="380">
        <f>W412*X412</f>
        <v>611250</v>
      </c>
      <c r="Z412" s="445">
        <f>(Y412*(V412-L412*24))/V412</f>
        <v>605115.59139779524</v>
      </c>
      <c r="AA412" s="496"/>
      <c r="AB412" s="408"/>
      <c r="AC412" s="409"/>
    </row>
    <row r="413" spans="1:29" ht="22.5">
      <c r="A413" s="516">
        <v>2</v>
      </c>
      <c r="B413" s="516" t="s">
        <v>315</v>
      </c>
      <c r="C413" s="433" t="s">
        <v>316</v>
      </c>
      <c r="D413" s="516">
        <v>815</v>
      </c>
      <c r="E413" s="516" t="s">
        <v>526</v>
      </c>
      <c r="F413" s="376" t="s">
        <v>47</v>
      </c>
      <c r="G413" s="353">
        <v>43677.440972222219</v>
      </c>
      <c r="H413" s="353">
        <v>43677.531944444447</v>
      </c>
      <c r="I413" s="433"/>
      <c r="J413" s="433"/>
      <c r="K413" s="433"/>
      <c r="L413" s="371">
        <f>IF(RIGHT(S413)="T",(+H413-G413),0)</f>
        <v>9.0972222227719612E-2</v>
      </c>
      <c r="M413" s="371">
        <f>IF(RIGHT(S413)="U",(+H413-G413),0)</f>
        <v>0</v>
      </c>
      <c r="N413" s="371">
        <f>IF(RIGHT(S413)="C",(+H413-G413),0)</f>
        <v>0</v>
      </c>
      <c r="O413" s="371">
        <f>IF(RIGHT(S413)="D",(+H413-G413),0)</f>
        <v>0</v>
      </c>
      <c r="P413" s="372"/>
      <c r="Q413" s="372"/>
      <c r="R413" s="372"/>
      <c r="S413" s="351" t="s">
        <v>461</v>
      </c>
      <c r="T413" s="405" t="s">
        <v>1403</v>
      </c>
      <c r="U413" s="496" t="s">
        <v>1593</v>
      </c>
      <c r="V413" s="445"/>
      <c r="W413" s="351"/>
      <c r="X413" s="351"/>
      <c r="Y413" s="351"/>
      <c r="Z413" s="445"/>
      <c r="AA413" s="496">
        <f>(Z414/Y414)*100</f>
        <v>99.706541218620259</v>
      </c>
      <c r="AC413" s="250"/>
    </row>
    <row r="414" spans="1:29" s="410" customFormat="1" ht="30" customHeight="1">
      <c r="A414" s="516"/>
      <c r="B414" s="516"/>
      <c r="C414" s="377" t="s">
        <v>51</v>
      </c>
      <c r="D414" s="516"/>
      <c r="E414" s="516"/>
      <c r="F414" s="376" t="s">
        <v>47</v>
      </c>
      <c r="G414" s="435"/>
      <c r="H414" s="435"/>
      <c r="I414" s="376" t="s">
        <v>47</v>
      </c>
      <c r="J414" s="376" t="s">
        <v>47</v>
      </c>
      <c r="K414" s="376" t="s">
        <v>47</v>
      </c>
      <c r="L414" s="371">
        <f>SUM(L413:L413)</f>
        <v>9.0972222227719612E-2</v>
      </c>
      <c r="M414" s="371">
        <f>SUM(M413:M413)</f>
        <v>0</v>
      </c>
      <c r="N414" s="371">
        <f>SUM(N413:N413)</f>
        <v>0</v>
      </c>
      <c r="O414" s="371">
        <f>SUM(O413:O413)</f>
        <v>0</v>
      </c>
      <c r="P414" s="371"/>
      <c r="Q414" s="371"/>
      <c r="R414" s="371"/>
      <c r="S414" s="377"/>
      <c r="T414" s="378"/>
      <c r="U414" s="496"/>
      <c r="V414" s="445">
        <f>$AB$11-((N414*24))</f>
        <v>744</v>
      </c>
      <c r="W414" s="379">
        <v>750</v>
      </c>
      <c r="X414" s="370">
        <v>815</v>
      </c>
      <c r="Y414" s="380">
        <f>W414*X414</f>
        <v>611250</v>
      </c>
      <c r="Z414" s="445">
        <f>(Y414*(V414-L414*24))/V414</f>
        <v>609456.23319881631</v>
      </c>
      <c r="AA414" s="496"/>
      <c r="AB414" s="408"/>
      <c r="AC414" s="409"/>
    </row>
    <row r="415" spans="1:29" s="408" customFormat="1" ht="37.5" customHeight="1">
      <c r="A415" s="516">
        <v>3</v>
      </c>
      <c r="B415" s="516" t="s">
        <v>317</v>
      </c>
      <c r="C415" s="377" t="s">
        <v>318</v>
      </c>
      <c r="D415" s="516">
        <v>789.78599999999994</v>
      </c>
      <c r="E415" s="516" t="s">
        <v>526</v>
      </c>
      <c r="F415" s="376" t="s">
        <v>47</v>
      </c>
      <c r="G415" s="358"/>
      <c r="H415" s="358"/>
      <c r="I415" s="376"/>
      <c r="J415" s="376"/>
      <c r="K415" s="376"/>
      <c r="L415" s="371">
        <f>IF(RIGHT(S415)="T",(+H415-G415),0)</f>
        <v>0</v>
      </c>
      <c r="M415" s="371">
        <f>IF(RIGHT(S415)="U",(+H415-G415),0)</f>
        <v>0</v>
      </c>
      <c r="N415" s="371">
        <f>IF(RIGHT(S415)="C",(+H415-G415),0)</f>
        <v>0</v>
      </c>
      <c r="O415" s="371">
        <f>IF(RIGHT(S415)="D",(+H415-G415),0)</f>
        <v>0</v>
      </c>
      <c r="P415" s="381"/>
      <c r="Q415" s="381"/>
      <c r="R415" s="381"/>
      <c r="S415" s="362"/>
      <c r="T415" s="413"/>
      <c r="U415" s="496" t="s">
        <v>1593</v>
      </c>
      <c r="V415" s="377"/>
      <c r="W415" s="377"/>
      <c r="X415" s="377"/>
      <c r="Y415" s="377"/>
      <c r="Z415" s="445"/>
      <c r="AA415" s="496">
        <f>(Z416/Y416)*100</f>
        <v>100</v>
      </c>
      <c r="AC415" s="411"/>
    </row>
    <row r="416" spans="1:29" s="410" customFormat="1" ht="30" customHeight="1">
      <c r="A416" s="516"/>
      <c r="B416" s="516"/>
      <c r="C416" s="377" t="s">
        <v>51</v>
      </c>
      <c r="D416" s="516"/>
      <c r="E416" s="516"/>
      <c r="F416" s="376" t="s">
        <v>47</v>
      </c>
      <c r="G416" s="435"/>
      <c r="H416" s="435"/>
      <c r="I416" s="376" t="s">
        <v>47</v>
      </c>
      <c r="J416" s="376" t="s">
        <v>47</v>
      </c>
      <c r="K416" s="376" t="s">
        <v>47</v>
      </c>
      <c r="L416" s="371">
        <f>SUM(L415:L415)</f>
        <v>0</v>
      </c>
      <c r="M416" s="371">
        <f>SUM(M415:M415)</f>
        <v>0</v>
      </c>
      <c r="N416" s="371">
        <f>SUM(N415:N415)</f>
        <v>0</v>
      </c>
      <c r="O416" s="371">
        <f>SUM(O415:O415)</f>
        <v>0</v>
      </c>
      <c r="P416" s="371"/>
      <c r="Q416" s="371"/>
      <c r="R416" s="371"/>
      <c r="S416" s="377"/>
      <c r="T416" s="378"/>
      <c r="U416" s="496"/>
      <c r="V416" s="445">
        <f>$AB$11-((N416*24))</f>
        <v>744</v>
      </c>
      <c r="W416" s="379">
        <v>1250</v>
      </c>
      <c r="X416" s="370">
        <v>789.78599999999994</v>
      </c>
      <c r="Y416" s="380">
        <f>W416*X416</f>
        <v>987232.49999999988</v>
      </c>
      <c r="Z416" s="445">
        <f>(Y416*(V416-L416*24))/V416</f>
        <v>987232.49999999988</v>
      </c>
      <c r="AA416" s="496"/>
      <c r="AB416" s="408"/>
      <c r="AC416" s="409"/>
    </row>
    <row r="417" spans="1:30" s="408" customFormat="1" ht="43.5" customHeight="1">
      <c r="A417" s="516">
        <v>4</v>
      </c>
      <c r="B417" s="516" t="s">
        <v>319</v>
      </c>
      <c r="C417" s="377" t="s">
        <v>320</v>
      </c>
      <c r="D417" s="516">
        <v>789.78599999999994</v>
      </c>
      <c r="E417" s="516" t="s">
        <v>526</v>
      </c>
      <c r="F417" s="376" t="s">
        <v>47</v>
      </c>
      <c r="G417" s="354"/>
      <c r="H417" s="354"/>
      <c r="I417" s="376"/>
      <c r="J417" s="376"/>
      <c r="K417" s="376"/>
      <c r="L417" s="371">
        <f t="shared" ref="L417" si="102">IF(RIGHT(S417)="T",(+H417-G417),0)</f>
        <v>0</v>
      </c>
      <c r="M417" s="371">
        <f t="shared" ref="M417" si="103">IF(RIGHT(S417)="U",(+H417-G417),0)</f>
        <v>0</v>
      </c>
      <c r="N417" s="371">
        <f t="shared" ref="N417" si="104">IF(RIGHT(S417)="C",(+H417-G417),0)</f>
        <v>0</v>
      </c>
      <c r="O417" s="371">
        <f t="shared" ref="O417" si="105">IF(RIGHT(S417)="D",(+H417-G417),0)</f>
        <v>0</v>
      </c>
      <c r="P417" s="381"/>
      <c r="Q417" s="381"/>
      <c r="R417" s="381"/>
      <c r="S417" s="350"/>
      <c r="T417" s="414"/>
      <c r="U417" s="496" t="s">
        <v>1593</v>
      </c>
      <c r="V417" s="377"/>
      <c r="W417" s="377"/>
      <c r="X417" s="377"/>
      <c r="Y417" s="377"/>
      <c r="Z417" s="445"/>
      <c r="AA417" s="496">
        <f>(Z418/Y418)*100</f>
        <v>100</v>
      </c>
      <c r="AC417" s="411"/>
    </row>
    <row r="418" spans="1:30" s="410" customFormat="1" ht="30" customHeight="1">
      <c r="A418" s="516"/>
      <c r="B418" s="516"/>
      <c r="C418" s="377" t="s">
        <v>51</v>
      </c>
      <c r="D418" s="516"/>
      <c r="E418" s="516"/>
      <c r="F418" s="376" t="s">
        <v>47</v>
      </c>
      <c r="G418" s="435"/>
      <c r="H418" s="435"/>
      <c r="I418" s="376" t="s">
        <v>47</v>
      </c>
      <c r="J418" s="376" t="s">
        <v>47</v>
      </c>
      <c r="K418" s="376" t="s">
        <v>47</v>
      </c>
      <c r="L418" s="371">
        <f>SUM(L417:L417)</f>
        <v>0</v>
      </c>
      <c r="M418" s="371">
        <f>SUM(M417:M417)</f>
        <v>0</v>
      </c>
      <c r="N418" s="371">
        <f>SUM(N417:N417)</f>
        <v>0</v>
      </c>
      <c r="O418" s="371">
        <f>SUM(O417:O417)</f>
        <v>0</v>
      </c>
      <c r="P418" s="371"/>
      <c r="Q418" s="371"/>
      <c r="R418" s="371"/>
      <c r="S418" s="377"/>
      <c r="T418" s="378"/>
      <c r="U418" s="496"/>
      <c r="V418" s="445">
        <f>$AB$11-((N418*24))</f>
        <v>744</v>
      </c>
      <c r="W418" s="379">
        <v>1250</v>
      </c>
      <c r="X418" s="370">
        <v>789.78599999999994</v>
      </c>
      <c r="Y418" s="380">
        <f>W418*X418</f>
        <v>987232.49999999988</v>
      </c>
      <c r="Z418" s="445">
        <f>(Y418*(V418-L418*24))/V418</f>
        <v>987232.49999999988</v>
      </c>
      <c r="AA418" s="496"/>
      <c r="AB418" s="408"/>
      <c r="AC418" s="409"/>
    </row>
    <row r="419" spans="1:30" s="408" customFormat="1" ht="30" customHeight="1">
      <c r="A419" s="516">
        <v>5</v>
      </c>
      <c r="B419" s="516" t="s">
        <v>568</v>
      </c>
      <c r="C419" s="518" t="s">
        <v>481</v>
      </c>
      <c r="D419" s="516">
        <v>789.78599999999994</v>
      </c>
      <c r="E419" s="516" t="s">
        <v>526</v>
      </c>
      <c r="F419" s="376" t="s">
        <v>47</v>
      </c>
      <c r="G419" s="353">
        <v>43647.718055555553</v>
      </c>
      <c r="H419" s="353">
        <v>43647.761111111111</v>
      </c>
      <c r="I419" s="376"/>
      <c r="J419" s="376"/>
      <c r="K419" s="376"/>
      <c r="L419" s="371">
        <f>IF(RIGHT(S419)="T",(+H419-G419),0)</f>
        <v>4.3055555557657499E-2</v>
      </c>
      <c r="M419" s="371">
        <f>IF(RIGHT(S419)="U",(+H419-G419),0)</f>
        <v>0</v>
      </c>
      <c r="N419" s="371">
        <f>IF(RIGHT(S419)="C",(+H419-G419),0)</f>
        <v>0</v>
      </c>
      <c r="O419" s="371">
        <f>IF(RIGHT(S419)="D",(+H419-G419),0)</f>
        <v>0</v>
      </c>
      <c r="P419" s="381"/>
      <c r="Q419" s="381"/>
      <c r="R419" s="381"/>
      <c r="S419" s="351" t="s">
        <v>1098</v>
      </c>
      <c r="T419" s="405" t="s">
        <v>1401</v>
      </c>
      <c r="U419" s="496" t="s">
        <v>1593</v>
      </c>
      <c r="V419" s="377"/>
      <c r="W419" s="377"/>
      <c r="X419" s="377"/>
      <c r="Y419" s="377"/>
      <c r="Z419" s="445"/>
      <c r="AA419" s="496">
        <f>(Z422/Y422)*100</f>
        <v>99.278673835097806</v>
      </c>
      <c r="AC419" s="411"/>
    </row>
    <row r="420" spans="1:30" s="408" customFormat="1" ht="50.25" customHeight="1">
      <c r="A420" s="516"/>
      <c r="B420" s="516"/>
      <c r="C420" s="519"/>
      <c r="D420" s="516"/>
      <c r="E420" s="516"/>
      <c r="F420" s="376"/>
      <c r="G420" s="353">
        <v>43665.513194444444</v>
      </c>
      <c r="H420" s="353">
        <v>43665.572222222225</v>
      </c>
      <c r="I420" s="376"/>
      <c r="J420" s="376"/>
      <c r="K420" s="376"/>
      <c r="L420" s="371">
        <f>IF(RIGHT(S420)="T",(+H420-G420),0)</f>
        <v>5.9027777781011537E-2</v>
      </c>
      <c r="M420" s="371">
        <f>IF(RIGHT(S420)="U",(+H420-G420),0)</f>
        <v>0</v>
      </c>
      <c r="N420" s="371">
        <f>IF(RIGHT(S420)="C",(+H420-G420),0)</f>
        <v>0</v>
      </c>
      <c r="O420" s="371">
        <f>IF(RIGHT(S420)="D",(+H420-G420),0)</f>
        <v>0</v>
      </c>
      <c r="P420" s="381"/>
      <c r="Q420" s="381"/>
      <c r="R420" s="381"/>
      <c r="S420" s="351" t="s">
        <v>1098</v>
      </c>
      <c r="T420" s="405" t="s">
        <v>1399</v>
      </c>
      <c r="U420" s="496"/>
      <c r="V420" s="377"/>
      <c r="W420" s="377"/>
      <c r="X420" s="377"/>
      <c r="Y420" s="377"/>
      <c r="Z420" s="445"/>
      <c r="AA420" s="496"/>
      <c r="AC420" s="411"/>
    </row>
    <row r="421" spans="1:30" s="408" customFormat="1" ht="30" customHeight="1">
      <c r="A421" s="516"/>
      <c r="B421" s="516"/>
      <c r="C421" s="520"/>
      <c r="D421" s="516"/>
      <c r="E421" s="516"/>
      <c r="F421" s="376"/>
      <c r="G421" s="353">
        <v>43665.638194444444</v>
      </c>
      <c r="H421" s="353">
        <v>43665.759722222225</v>
      </c>
      <c r="I421" s="376"/>
      <c r="J421" s="376"/>
      <c r="K421" s="376"/>
      <c r="L421" s="371">
        <f>IF(RIGHT(S421)="T",(+H421-G421),0)</f>
        <v>0.12152777778101154</v>
      </c>
      <c r="M421" s="371">
        <f>IF(RIGHT(S421)="U",(+H421-G421),0)</f>
        <v>0</v>
      </c>
      <c r="N421" s="371">
        <f>IF(RIGHT(S421)="C",(+H421-G421),0)</f>
        <v>0</v>
      </c>
      <c r="O421" s="371">
        <f>IF(RIGHT(S421)="D",(+H421-G421),0)</f>
        <v>0</v>
      </c>
      <c r="P421" s="381"/>
      <c r="Q421" s="381"/>
      <c r="R421" s="381"/>
      <c r="S421" s="351" t="s">
        <v>461</v>
      </c>
      <c r="T421" s="405" t="s">
        <v>1400</v>
      </c>
      <c r="U421" s="496"/>
      <c r="V421" s="377"/>
      <c r="W421" s="377"/>
      <c r="X421" s="377"/>
      <c r="Y421" s="377"/>
      <c r="Z421" s="445"/>
      <c r="AA421" s="496"/>
      <c r="AC421" s="411"/>
    </row>
    <row r="422" spans="1:30" s="410" customFormat="1" ht="30" customHeight="1">
      <c r="A422" s="516"/>
      <c r="B422" s="516"/>
      <c r="C422" s="377" t="s">
        <v>51</v>
      </c>
      <c r="D422" s="516"/>
      <c r="E422" s="516"/>
      <c r="F422" s="376" t="s">
        <v>47</v>
      </c>
      <c r="G422" s="435"/>
      <c r="H422" s="435"/>
      <c r="I422" s="376" t="s">
        <v>47</v>
      </c>
      <c r="J422" s="376" t="s">
        <v>47</v>
      </c>
      <c r="K422" s="376" t="s">
        <v>47</v>
      </c>
      <c r="L422" s="371">
        <f>SUM(L419:L421)</f>
        <v>0.22361111111968057</v>
      </c>
      <c r="M422" s="371">
        <f>SUM(M419:M421)</f>
        <v>0</v>
      </c>
      <c r="N422" s="371">
        <f>SUM(N419:N421)</f>
        <v>0</v>
      </c>
      <c r="O422" s="371">
        <f>SUM(O419:O421)</f>
        <v>0</v>
      </c>
      <c r="P422" s="371"/>
      <c r="Q422" s="371"/>
      <c r="R422" s="371"/>
      <c r="S422" s="377"/>
      <c r="T422" s="378"/>
      <c r="U422" s="496"/>
      <c r="V422" s="445">
        <f>$AB$11-((N422*24))</f>
        <v>744</v>
      </c>
      <c r="W422" s="379">
        <v>1500</v>
      </c>
      <c r="X422" s="370">
        <v>1728</v>
      </c>
      <c r="Y422" s="380">
        <f>W422*X422</f>
        <v>2592000</v>
      </c>
      <c r="Z422" s="445">
        <f>(Y422*(V422-L422*24))/V422</f>
        <v>2573303.2258057352</v>
      </c>
      <c r="AA422" s="496"/>
      <c r="AB422" s="408"/>
      <c r="AC422" s="409"/>
    </row>
    <row r="423" spans="1:30" s="408" customFormat="1" ht="30" customHeight="1">
      <c r="A423" s="516">
        <v>6</v>
      </c>
      <c r="B423" s="516" t="s">
        <v>569</v>
      </c>
      <c r="C423" s="377" t="s">
        <v>491</v>
      </c>
      <c r="D423" s="516">
        <v>789.78599999999994</v>
      </c>
      <c r="E423" s="516" t="s">
        <v>526</v>
      </c>
      <c r="F423" s="376" t="s">
        <v>47</v>
      </c>
      <c r="G423" s="358"/>
      <c r="H423" s="358"/>
      <c r="I423" s="376"/>
      <c r="J423" s="376"/>
      <c r="K423" s="376"/>
      <c r="L423" s="371">
        <f t="shared" ref="L423" si="106">IF(RIGHT(S423)="T",(+H423-G423),0)</f>
        <v>0</v>
      </c>
      <c r="M423" s="371">
        <f t="shared" ref="M423" si="107">IF(RIGHT(S423)="U",(+H423-G423),0)</f>
        <v>0</v>
      </c>
      <c r="N423" s="371">
        <f t="shared" ref="N423" si="108">IF(RIGHT(S423)="C",(+H423-G423),0)</f>
        <v>0</v>
      </c>
      <c r="O423" s="371">
        <f t="shared" ref="O423" si="109">IF(RIGHT(S423)="D",(+H423-G423),0)</f>
        <v>0</v>
      </c>
      <c r="P423" s="381"/>
      <c r="Q423" s="381"/>
      <c r="R423" s="381"/>
      <c r="S423" s="362"/>
      <c r="T423" s="413"/>
      <c r="U423" s="496" t="s">
        <v>1593</v>
      </c>
      <c r="V423" s="377"/>
      <c r="W423" s="377"/>
      <c r="X423" s="377"/>
      <c r="Y423" s="377"/>
      <c r="Z423" s="445"/>
      <c r="AA423" s="496">
        <f>(Z424/Y424)*100</f>
        <v>100</v>
      </c>
      <c r="AC423" s="411"/>
    </row>
    <row r="424" spans="1:30" s="428" customFormat="1" ht="30" customHeight="1">
      <c r="A424" s="516"/>
      <c r="B424" s="516"/>
      <c r="C424" s="377" t="s">
        <v>51</v>
      </c>
      <c r="D424" s="516"/>
      <c r="E424" s="516"/>
      <c r="F424" s="376" t="s">
        <v>47</v>
      </c>
      <c r="G424" s="377"/>
      <c r="H424" s="377"/>
      <c r="I424" s="376" t="s">
        <v>47</v>
      </c>
      <c r="J424" s="376" t="s">
        <v>47</v>
      </c>
      <c r="K424" s="376" t="s">
        <v>47</v>
      </c>
      <c r="L424" s="371">
        <f>SUM(L423:L423)</f>
        <v>0</v>
      </c>
      <c r="M424" s="371">
        <f>SUM(M423:M423)</f>
        <v>0</v>
      </c>
      <c r="N424" s="371">
        <f>SUM(N423:N423)</f>
        <v>0</v>
      </c>
      <c r="O424" s="371">
        <f>SUM(O423:O423)</f>
        <v>0</v>
      </c>
      <c r="P424" s="371"/>
      <c r="Q424" s="371"/>
      <c r="R424" s="371"/>
      <c r="S424" s="377"/>
      <c r="T424" s="378"/>
      <c r="U424" s="496"/>
      <c r="V424" s="445">
        <f>$AB$11-((N424*24))</f>
        <v>744</v>
      </c>
      <c r="W424" s="379">
        <v>1500</v>
      </c>
      <c r="X424" s="370">
        <v>1728</v>
      </c>
      <c r="Y424" s="380">
        <f>W424*X424</f>
        <v>2592000</v>
      </c>
      <c r="Z424" s="445">
        <f>(Y424*(V424-L424*24))/V424</f>
        <v>2592000</v>
      </c>
      <c r="AA424" s="496"/>
      <c r="AB424" s="426"/>
      <c r="AC424" s="427"/>
    </row>
    <row r="425" spans="1:30" s="426" customFormat="1" ht="45" customHeight="1">
      <c r="A425" s="516">
        <v>7</v>
      </c>
      <c r="B425" s="516" t="s">
        <v>1091</v>
      </c>
      <c r="C425" s="518" t="s">
        <v>1092</v>
      </c>
      <c r="D425" s="516">
        <v>789.78599999999994</v>
      </c>
      <c r="E425" s="516" t="s">
        <v>526</v>
      </c>
      <c r="F425" s="376" t="s">
        <v>47</v>
      </c>
      <c r="G425" s="353">
        <v>43655.511805555558</v>
      </c>
      <c r="H425" s="353">
        <v>43655.592361111114</v>
      </c>
      <c r="I425" s="376"/>
      <c r="J425" s="376"/>
      <c r="K425" s="376"/>
      <c r="L425" s="371">
        <f t="shared" ref="L425:L427" si="110">IF(RIGHT(S425)="T",(+H425-G425),0)</f>
        <v>8.0555555556202307E-2</v>
      </c>
      <c r="M425" s="371">
        <f>IF(RIGHT(S425)="U",(+H425-G425),0)</f>
        <v>0</v>
      </c>
      <c r="N425" s="371">
        <f t="shared" ref="N425:N427" si="111">IF(RIGHT(S425)="C",(+H425-G425),0)</f>
        <v>0</v>
      </c>
      <c r="O425" s="371">
        <f>IF(RIGHT(S425)="D",(+H425-G425),0)</f>
        <v>0</v>
      </c>
      <c r="P425" s="381"/>
      <c r="Q425" s="381"/>
      <c r="R425" s="381"/>
      <c r="S425" s="351" t="s">
        <v>1397</v>
      </c>
      <c r="T425" s="352" t="s">
        <v>1398</v>
      </c>
      <c r="U425" s="496" t="s">
        <v>1593</v>
      </c>
      <c r="V425" s="377"/>
      <c r="W425" s="377"/>
      <c r="X425" s="377"/>
      <c r="Y425" s="377"/>
      <c r="Z425" s="445"/>
      <c r="AA425" s="496">
        <f>(Z428/Y428)*100</f>
        <v>99.189068100343832</v>
      </c>
      <c r="AC425" s="429"/>
    </row>
    <row r="426" spans="1:30" s="426" customFormat="1" ht="63" customHeight="1">
      <c r="A426" s="516"/>
      <c r="B426" s="516"/>
      <c r="C426" s="519"/>
      <c r="D426" s="516"/>
      <c r="E426" s="516"/>
      <c r="F426" s="376"/>
      <c r="G426" s="353">
        <v>43665.513194444444</v>
      </c>
      <c r="H426" s="353">
        <v>43665.573611111111</v>
      </c>
      <c r="I426" s="376"/>
      <c r="J426" s="376"/>
      <c r="K426" s="376"/>
      <c r="L426" s="371">
        <f>IF(RIGHT(S426)="T",(+H426-G426),0)</f>
        <v>6.0416666667151731E-2</v>
      </c>
      <c r="M426" s="371">
        <f t="shared" ref="M426:M427" si="112">IF(RIGHT(S426)="U",(+H426-G426),0)</f>
        <v>0</v>
      </c>
      <c r="N426" s="371">
        <f t="shared" si="111"/>
        <v>0</v>
      </c>
      <c r="O426" s="371">
        <f t="shared" ref="O426:O427" si="113">IF(RIGHT(S426)="D",(+H426-G426),0)</f>
        <v>0</v>
      </c>
      <c r="P426" s="381"/>
      <c r="Q426" s="381"/>
      <c r="R426" s="381"/>
      <c r="S426" s="351" t="s">
        <v>1098</v>
      </c>
      <c r="T426" s="405" t="s">
        <v>1399</v>
      </c>
      <c r="U426" s="496"/>
      <c r="V426" s="377"/>
      <c r="W426" s="377"/>
      <c r="X426" s="377"/>
      <c r="Y426" s="377"/>
      <c r="Z426" s="445"/>
      <c r="AA426" s="496"/>
      <c r="AC426" s="429"/>
    </row>
    <row r="427" spans="1:30" s="426" customFormat="1" ht="38.25" customHeight="1">
      <c r="A427" s="516"/>
      <c r="B427" s="516"/>
      <c r="C427" s="520"/>
      <c r="D427" s="516"/>
      <c r="E427" s="516"/>
      <c r="F427" s="376"/>
      <c r="G427" s="353">
        <v>43665.640277777777</v>
      </c>
      <c r="H427" s="353">
        <v>43665.750694444447</v>
      </c>
      <c r="I427" s="376"/>
      <c r="J427" s="376"/>
      <c r="K427" s="376"/>
      <c r="L427" s="371">
        <f t="shared" si="110"/>
        <v>0.11041666667006211</v>
      </c>
      <c r="M427" s="371">
        <f t="shared" si="112"/>
        <v>0</v>
      </c>
      <c r="N427" s="371">
        <f t="shared" si="111"/>
        <v>0</v>
      </c>
      <c r="O427" s="371">
        <f t="shared" si="113"/>
        <v>0</v>
      </c>
      <c r="P427" s="381"/>
      <c r="Q427" s="381"/>
      <c r="R427" s="381"/>
      <c r="S427" s="351" t="s">
        <v>461</v>
      </c>
      <c r="T427" s="405" t="s">
        <v>1400</v>
      </c>
      <c r="U427" s="496"/>
      <c r="V427" s="377"/>
      <c r="W427" s="377"/>
      <c r="X427" s="377"/>
      <c r="Y427" s="377"/>
      <c r="Z427" s="445"/>
      <c r="AA427" s="496"/>
      <c r="AC427" s="429"/>
    </row>
    <row r="428" spans="1:30" s="428" customFormat="1" ht="30" customHeight="1">
      <c r="A428" s="516"/>
      <c r="B428" s="516"/>
      <c r="C428" s="377" t="s">
        <v>51</v>
      </c>
      <c r="D428" s="516"/>
      <c r="E428" s="516"/>
      <c r="F428" s="376" t="s">
        <v>47</v>
      </c>
      <c r="G428" s="377"/>
      <c r="H428" s="377"/>
      <c r="I428" s="376" t="s">
        <v>47</v>
      </c>
      <c r="J428" s="376" t="s">
        <v>47</v>
      </c>
      <c r="K428" s="376" t="s">
        <v>47</v>
      </c>
      <c r="L428" s="371">
        <f>SUM(L425:L427)</f>
        <v>0.25138888889341615</v>
      </c>
      <c r="M428" s="371">
        <f>SUM(M425:M427)</f>
        <v>0</v>
      </c>
      <c r="N428" s="371">
        <f>SUM(N425:N427)</f>
        <v>0</v>
      </c>
      <c r="O428" s="371">
        <f>SUM(O425:O427)</f>
        <v>0</v>
      </c>
      <c r="P428" s="371"/>
      <c r="Q428" s="371"/>
      <c r="R428" s="371"/>
      <c r="S428" s="377"/>
      <c r="T428" s="378"/>
      <c r="U428" s="496"/>
      <c r="V428" s="445">
        <f>$AB$11-((N428*24))</f>
        <v>744</v>
      </c>
      <c r="W428" s="379">
        <v>1500</v>
      </c>
      <c r="X428" s="370">
        <v>1728</v>
      </c>
      <c r="Y428" s="380">
        <f>W428*X428</f>
        <v>2592000</v>
      </c>
      <c r="Z428" s="445">
        <f>(Y428*(V428-L428*24))/V428</f>
        <v>2570980.6451609121</v>
      </c>
      <c r="AA428" s="496"/>
      <c r="AB428" s="426"/>
      <c r="AC428" s="427"/>
    </row>
    <row r="429" spans="1:30" s="426" customFormat="1" ht="30" customHeight="1">
      <c r="A429" s="516">
        <v>8</v>
      </c>
      <c r="B429" s="516" t="s">
        <v>1093</v>
      </c>
      <c r="C429" s="377" t="s">
        <v>1094</v>
      </c>
      <c r="D429" s="516">
        <v>789.78599999999994</v>
      </c>
      <c r="E429" s="516" t="s">
        <v>526</v>
      </c>
      <c r="F429" s="376" t="s">
        <v>47</v>
      </c>
      <c r="G429" s="358"/>
      <c r="H429" s="364"/>
      <c r="I429" s="376"/>
      <c r="J429" s="376"/>
      <c r="K429" s="376"/>
      <c r="L429" s="371">
        <f t="shared" ref="L429" si="114">IF(RIGHT(S429)="T",(+H429-G429),0)</f>
        <v>0</v>
      </c>
      <c r="M429" s="371">
        <f t="shared" ref="M429" si="115">IF(RIGHT(S429)="U",(+H429-G429),0)</f>
        <v>0</v>
      </c>
      <c r="N429" s="371">
        <f t="shared" ref="N429" si="116">IF(RIGHT(S429)="C",(+H429-G429),0)</f>
        <v>0</v>
      </c>
      <c r="O429" s="371">
        <f t="shared" ref="O429" si="117">IF(RIGHT(S429)="D",(+H429-G429),0)</f>
        <v>0</v>
      </c>
      <c r="P429" s="381"/>
      <c r="Q429" s="381"/>
      <c r="R429" s="381"/>
      <c r="S429" s="362"/>
      <c r="T429" s="413"/>
      <c r="U429" s="496" t="s">
        <v>1593</v>
      </c>
      <c r="V429" s="377"/>
      <c r="W429" s="377"/>
      <c r="X429" s="377"/>
      <c r="Y429" s="377"/>
      <c r="Z429" s="445"/>
      <c r="AA429" s="496">
        <f>(Z430/Y430)*100</f>
        <v>100</v>
      </c>
      <c r="AC429" s="429"/>
    </row>
    <row r="430" spans="1:30" s="428" customFormat="1" ht="30" customHeight="1">
      <c r="A430" s="516"/>
      <c r="B430" s="516"/>
      <c r="C430" s="377" t="s">
        <v>51</v>
      </c>
      <c r="D430" s="516"/>
      <c r="E430" s="516"/>
      <c r="F430" s="376" t="s">
        <v>47</v>
      </c>
      <c r="G430" s="377"/>
      <c r="H430" s="377"/>
      <c r="I430" s="376" t="s">
        <v>47</v>
      </c>
      <c r="J430" s="376" t="s">
        <v>47</v>
      </c>
      <c r="K430" s="376" t="s">
        <v>47</v>
      </c>
      <c r="L430" s="371">
        <f>SUM(L429:L429)</f>
        <v>0</v>
      </c>
      <c r="M430" s="371">
        <f>SUM(M429:M429)</f>
        <v>0</v>
      </c>
      <c r="N430" s="371">
        <f>SUM(N429:N429)</f>
        <v>0</v>
      </c>
      <c r="O430" s="371">
        <f>SUM(O429:O429)</f>
        <v>0</v>
      </c>
      <c r="P430" s="371"/>
      <c r="Q430" s="371"/>
      <c r="R430" s="371"/>
      <c r="S430" s="377"/>
      <c r="T430" s="378"/>
      <c r="U430" s="496"/>
      <c r="V430" s="445">
        <f>$AB$11-((N430*24))</f>
        <v>744</v>
      </c>
      <c r="W430" s="379">
        <v>1500</v>
      </c>
      <c r="X430" s="370">
        <v>1728</v>
      </c>
      <c r="Y430" s="380">
        <f>W430*X430</f>
        <v>2592000</v>
      </c>
      <c r="Z430" s="445">
        <f>(Y430*(V430-L430*24))/V430</f>
        <v>2592000</v>
      </c>
      <c r="AA430" s="496"/>
      <c r="AB430" s="426"/>
      <c r="AC430" s="427"/>
    </row>
    <row r="431" spans="1:30" s="432" customFormat="1" ht="30" hidden="1" customHeight="1" thickBot="1">
      <c r="A431" s="446"/>
      <c r="B431" s="446"/>
      <c r="C431" s="383" t="s">
        <v>321</v>
      </c>
      <c r="D431" s="446"/>
      <c r="E431" s="446"/>
      <c r="F431" s="382" t="s">
        <v>47</v>
      </c>
      <c r="G431" s="383"/>
      <c r="H431" s="383"/>
      <c r="I431" s="383"/>
      <c r="J431" s="383"/>
      <c r="K431" s="383"/>
      <c r="L431" s="384">
        <f>SUM(L416+L418+L414+L412+L424+L422+L430+L428)</f>
        <v>0.87708333335467614</v>
      </c>
      <c r="M431" s="384">
        <f>SUM(M416+M418+M414+M412+M424+M422+M430+M428)</f>
        <v>0</v>
      </c>
      <c r="N431" s="384">
        <f>SUM(N416+N418+N414+N412+N424+N422+N430+N428)</f>
        <v>0</v>
      </c>
      <c r="O431" s="384">
        <f>SUM(O416+O418+O414+O412+O424+O422+O430+O428)</f>
        <v>0</v>
      </c>
      <c r="P431" s="385"/>
      <c r="Q431" s="385"/>
      <c r="R431" s="385"/>
      <c r="S431" s="385"/>
      <c r="T431" s="386"/>
      <c r="U431" s="445" t="s">
        <v>1593</v>
      </c>
      <c r="V431" s="445"/>
      <c r="W431" s="379"/>
      <c r="X431" s="445">
        <f>SUM(X411:X430)</f>
        <v>10121.572</v>
      </c>
      <c r="Y431" s="445">
        <f>SUM(Y411:Y430)</f>
        <v>13564965</v>
      </c>
      <c r="Z431" s="445">
        <f>SUM(Z411:Z430)</f>
        <v>13517320.695563259</v>
      </c>
      <c r="AA431" s="445">
        <f>(Z431/Y431)*100</f>
        <v>99.648769425967984</v>
      </c>
      <c r="AB431" s="430" t="s">
        <v>243</v>
      </c>
      <c r="AC431" s="431"/>
      <c r="AD431" s="430"/>
    </row>
    <row r="432" spans="1:30" s="432" customFormat="1" ht="30" customHeight="1">
      <c r="A432" s="387"/>
      <c r="B432" s="387"/>
      <c r="C432" s="392" t="s">
        <v>323</v>
      </c>
      <c r="D432" s="387"/>
      <c r="E432" s="387"/>
      <c r="F432" s="376" t="s">
        <v>47</v>
      </c>
      <c r="G432" s="433"/>
      <c r="H432" s="433"/>
      <c r="I432" s="392"/>
      <c r="J432" s="392"/>
      <c r="K432" s="392"/>
      <c r="L432" s="446"/>
      <c r="M432" s="446"/>
      <c r="N432" s="446"/>
      <c r="O432" s="446"/>
      <c r="P432" s="446"/>
      <c r="Q432" s="446"/>
      <c r="R432" s="446"/>
      <c r="S432" s="446"/>
      <c r="T432" s="379"/>
      <c r="U432" s="388" t="s">
        <v>1593</v>
      </c>
      <c r="V432" s="445"/>
      <c r="W432" s="389" t="s">
        <v>311</v>
      </c>
      <c r="X432" s="390"/>
      <c r="Y432" s="388"/>
      <c r="Z432" s="445"/>
      <c r="AA432" s="388"/>
      <c r="AB432" s="430"/>
      <c r="AC432" s="431"/>
      <c r="AD432" s="430"/>
    </row>
    <row r="433" spans="1:30" s="432" customFormat="1" ht="56.25" customHeight="1">
      <c r="A433" s="516">
        <v>1</v>
      </c>
      <c r="B433" s="516" t="s">
        <v>324</v>
      </c>
      <c r="C433" s="521" t="s">
        <v>483</v>
      </c>
      <c r="D433" s="516">
        <v>250</v>
      </c>
      <c r="E433" s="516" t="s">
        <v>526</v>
      </c>
      <c r="F433" s="376" t="s">
        <v>47</v>
      </c>
      <c r="G433" s="353">
        <v>43662.363888888889</v>
      </c>
      <c r="H433" s="353">
        <v>43662.84652777778</v>
      </c>
      <c r="I433" s="433"/>
      <c r="J433" s="433"/>
      <c r="K433" s="434"/>
      <c r="L433" s="371">
        <f>IF(RIGHT(S433)="T",(+H433-G433),0)</f>
        <v>0.48263888889050577</v>
      </c>
      <c r="M433" s="371">
        <f>IF(RIGHT(S433)="U",(+H433-G433),0)</f>
        <v>0</v>
      </c>
      <c r="N433" s="371">
        <f>IF(RIGHT(S433)="C",(+H433-G433),0)</f>
        <v>0</v>
      </c>
      <c r="O433" s="371">
        <f>IF(RIGHT(S433)="D",(+H433-G433),0)</f>
        <v>0</v>
      </c>
      <c r="P433" s="434"/>
      <c r="Q433" s="372"/>
      <c r="R433" s="434"/>
      <c r="S433" s="351" t="s">
        <v>462</v>
      </c>
      <c r="T433" s="405" t="s">
        <v>1394</v>
      </c>
      <c r="U433" s="496" t="s">
        <v>1593</v>
      </c>
      <c r="V433" s="445"/>
      <c r="W433" s="379"/>
      <c r="X433" s="370"/>
      <c r="Y433" s="380"/>
      <c r="Z433" s="445"/>
      <c r="AA433" s="496">
        <f>(Z436/Y436)*100</f>
        <v>98.219086021497546</v>
      </c>
      <c r="AB433" s="430"/>
      <c r="AC433" s="431"/>
      <c r="AD433" s="430"/>
    </row>
    <row r="434" spans="1:30" s="432" customFormat="1" ht="41.25" customHeight="1">
      <c r="A434" s="516"/>
      <c r="B434" s="516"/>
      <c r="C434" s="522"/>
      <c r="D434" s="516"/>
      <c r="E434" s="516"/>
      <c r="F434" s="376"/>
      <c r="G434" s="353">
        <v>43667.529861111114</v>
      </c>
      <c r="H434" s="353">
        <v>43667.643055555556</v>
      </c>
      <c r="I434" s="433"/>
      <c r="J434" s="433"/>
      <c r="K434" s="434"/>
      <c r="L434" s="371">
        <f>IF(RIGHT(S434)="T",(+H434-G434),0)</f>
        <v>0</v>
      </c>
      <c r="M434" s="371">
        <f>IF(RIGHT(S434)="U",(+H434-G434),0)</f>
        <v>0.1131944444423425</v>
      </c>
      <c r="N434" s="371">
        <f>IF(RIGHT(S434)="C",(+H434-G434),0)</f>
        <v>0</v>
      </c>
      <c r="O434" s="371">
        <f>IF(RIGHT(S434)="D",(+H434-G434),0)</f>
        <v>0</v>
      </c>
      <c r="P434" s="434"/>
      <c r="Q434" s="372"/>
      <c r="R434" s="434"/>
      <c r="S434" s="351" t="s">
        <v>463</v>
      </c>
      <c r="T434" s="405" t="s">
        <v>1377</v>
      </c>
      <c r="U434" s="496"/>
      <c r="V434" s="445"/>
      <c r="W434" s="379"/>
      <c r="X434" s="370"/>
      <c r="Y434" s="380"/>
      <c r="Z434" s="445"/>
      <c r="AA434" s="496"/>
      <c r="AB434" s="430"/>
      <c r="AC434" s="431"/>
      <c r="AD434" s="430"/>
    </row>
    <row r="435" spans="1:30" s="432" customFormat="1" ht="36" customHeight="1">
      <c r="A435" s="516"/>
      <c r="B435" s="516"/>
      <c r="C435" s="523"/>
      <c r="D435" s="516"/>
      <c r="E435" s="516"/>
      <c r="F435" s="376"/>
      <c r="G435" s="353">
        <v>43670.627083333333</v>
      </c>
      <c r="H435" s="353">
        <v>43670.696527777778</v>
      </c>
      <c r="I435" s="433"/>
      <c r="J435" s="433"/>
      <c r="K435" s="434"/>
      <c r="L435" s="371">
        <f>IF(RIGHT(S435)="T",(+H435-G435),0)</f>
        <v>6.9444444445252884E-2</v>
      </c>
      <c r="M435" s="371">
        <f>IF(RIGHT(S435)="U",(+H435-G435),0)</f>
        <v>0</v>
      </c>
      <c r="N435" s="371">
        <f>IF(RIGHT(S435)="C",(+H435-G435),0)</f>
        <v>0</v>
      </c>
      <c r="O435" s="371">
        <f>IF(RIGHT(S435)="D",(+H435-G435),0)</f>
        <v>0</v>
      </c>
      <c r="P435" s="434"/>
      <c r="Q435" s="372"/>
      <c r="R435" s="434"/>
      <c r="S435" s="351" t="s">
        <v>1085</v>
      </c>
      <c r="T435" s="405" t="s">
        <v>1395</v>
      </c>
      <c r="U435" s="496"/>
      <c r="V435" s="445"/>
      <c r="W435" s="379"/>
      <c r="X435" s="370"/>
      <c r="Y435" s="380"/>
      <c r="Z435" s="445"/>
      <c r="AA435" s="496"/>
      <c r="AB435" s="430"/>
      <c r="AC435" s="431"/>
      <c r="AD435" s="430"/>
    </row>
    <row r="436" spans="1:30" s="428" customFormat="1" ht="30" customHeight="1">
      <c r="A436" s="516"/>
      <c r="B436" s="516"/>
      <c r="C436" s="377" t="s">
        <v>51</v>
      </c>
      <c r="D436" s="516"/>
      <c r="E436" s="516"/>
      <c r="F436" s="376" t="s">
        <v>47</v>
      </c>
      <c r="G436" s="435"/>
      <c r="H436" s="435"/>
      <c r="I436" s="376" t="s">
        <v>47</v>
      </c>
      <c r="J436" s="376" t="s">
        <v>47</v>
      </c>
      <c r="K436" s="376" t="s">
        <v>47</v>
      </c>
      <c r="L436" s="371">
        <f>SUM(L433:L435)</f>
        <v>0.55208333333575865</v>
      </c>
      <c r="M436" s="371">
        <f>SUM(M433:M435)</f>
        <v>0.1131944444423425</v>
      </c>
      <c r="N436" s="371">
        <f>SUM(N433:N435)</f>
        <v>0</v>
      </c>
      <c r="O436" s="371">
        <f>SUM(O433:O435)</f>
        <v>0</v>
      </c>
      <c r="P436" s="371"/>
      <c r="Q436" s="371"/>
      <c r="R436" s="371"/>
      <c r="S436" s="378"/>
      <c r="T436" s="378"/>
      <c r="U436" s="496"/>
      <c r="V436" s="445">
        <f>$AB$11-((N436*24))</f>
        <v>744</v>
      </c>
      <c r="W436" s="379">
        <v>250</v>
      </c>
      <c r="X436" s="370"/>
      <c r="Y436" s="380">
        <f>W436</f>
        <v>250</v>
      </c>
      <c r="Z436" s="445">
        <f>(Y436*(V436-L436*24))/V436</f>
        <v>245.54771505374387</v>
      </c>
      <c r="AA436" s="496"/>
      <c r="AB436" s="426"/>
      <c r="AC436" s="427"/>
    </row>
    <row r="437" spans="1:30" s="426" customFormat="1" ht="36" customHeight="1">
      <c r="A437" s="516">
        <v>2</v>
      </c>
      <c r="B437" s="516" t="s">
        <v>325</v>
      </c>
      <c r="C437" s="377" t="s">
        <v>326</v>
      </c>
      <c r="D437" s="516">
        <v>250</v>
      </c>
      <c r="E437" s="516" t="s">
        <v>526</v>
      </c>
      <c r="F437" s="376" t="s">
        <v>47</v>
      </c>
      <c r="G437" s="353">
        <v>43667.529861111114</v>
      </c>
      <c r="H437" s="353">
        <v>43667.60833333333</v>
      </c>
      <c r="I437" s="376"/>
      <c r="J437" s="376"/>
      <c r="K437" s="376"/>
      <c r="L437" s="371">
        <f>IF(RIGHT(S437)="T",(+H437-G437),0)</f>
        <v>0</v>
      </c>
      <c r="M437" s="371">
        <f>IF(RIGHT(S437)="U",(+H437-G437),0)</f>
        <v>7.847222221607808E-2</v>
      </c>
      <c r="N437" s="371">
        <f>IF(RIGHT(S437)="C",(+H437-G437),0)</f>
        <v>0</v>
      </c>
      <c r="O437" s="371">
        <f>IF(RIGHT(S437)="D",(+H437-G437),0)</f>
        <v>0</v>
      </c>
      <c r="P437" s="376"/>
      <c r="Q437" s="376"/>
      <c r="R437" s="376"/>
      <c r="S437" s="351" t="s">
        <v>463</v>
      </c>
      <c r="T437" s="405" t="s">
        <v>1396</v>
      </c>
      <c r="U437" s="496" t="s">
        <v>1593</v>
      </c>
      <c r="V437" s="377"/>
      <c r="W437" s="377"/>
      <c r="X437" s="377"/>
      <c r="Y437" s="377"/>
      <c r="Z437" s="445"/>
      <c r="AA437" s="496">
        <f>(Z438/Y438)*100</f>
        <v>100</v>
      </c>
      <c r="AC437" s="429"/>
    </row>
    <row r="438" spans="1:30" s="428" customFormat="1" ht="30" customHeight="1">
      <c r="A438" s="516"/>
      <c r="B438" s="516"/>
      <c r="C438" s="377" t="s">
        <v>51</v>
      </c>
      <c r="D438" s="516"/>
      <c r="E438" s="516"/>
      <c r="F438" s="376" t="s">
        <v>47</v>
      </c>
      <c r="G438" s="391"/>
      <c r="H438" s="391"/>
      <c r="I438" s="376" t="s">
        <v>47</v>
      </c>
      <c r="J438" s="376" t="s">
        <v>47</v>
      </c>
      <c r="K438" s="376" t="s">
        <v>47</v>
      </c>
      <c r="L438" s="371">
        <f>SUM(L437:L437)</f>
        <v>0</v>
      </c>
      <c r="M438" s="371">
        <f>SUM(M437:M437)</f>
        <v>7.847222221607808E-2</v>
      </c>
      <c r="N438" s="371">
        <f>SUM(N437:N437)</f>
        <v>0</v>
      </c>
      <c r="O438" s="371">
        <f>SUM(O437:O437)</f>
        <v>0</v>
      </c>
      <c r="P438" s="371"/>
      <c r="Q438" s="371"/>
      <c r="R438" s="371"/>
      <c r="S438" s="377"/>
      <c r="T438" s="378"/>
      <c r="U438" s="496"/>
      <c r="V438" s="445">
        <f>$AB$11-((N438*24))</f>
        <v>744</v>
      </c>
      <c r="W438" s="379">
        <v>250</v>
      </c>
      <c r="X438" s="370"/>
      <c r="Y438" s="380">
        <f>W438</f>
        <v>250</v>
      </c>
      <c r="Z438" s="445">
        <f>(Y438*(V438-L438*24))/V438</f>
        <v>250</v>
      </c>
      <c r="AA438" s="496"/>
      <c r="AB438" s="426"/>
      <c r="AC438" s="427"/>
    </row>
    <row r="439" spans="1:30" s="432" customFormat="1" ht="30" hidden="1" customHeight="1" thickBot="1">
      <c r="A439" s="446"/>
      <c r="B439" s="446"/>
      <c r="C439" s="392" t="s">
        <v>327</v>
      </c>
      <c r="D439" s="446"/>
      <c r="E439" s="446"/>
      <c r="F439" s="376" t="s">
        <v>47</v>
      </c>
      <c r="G439" s="392"/>
      <c r="H439" s="392"/>
      <c r="I439" s="392"/>
      <c r="J439" s="392"/>
      <c r="K439" s="392"/>
      <c r="L439" s="385">
        <f>SUM(L436+L438)</f>
        <v>0.55208333333575865</v>
      </c>
      <c r="M439" s="385">
        <f>SUM(M436+M438)</f>
        <v>0.19166666665842058</v>
      </c>
      <c r="N439" s="385">
        <f>SUM(N436+N438)</f>
        <v>0</v>
      </c>
      <c r="O439" s="385">
        <f>SUM(O436+O438)</f>
        <v>0</v>
      </c>
      <c r="P439" s="385"/>
      <c r="Q439" s="385"/>
      <c r="R439" s="385"/>
      <c r="S439" s="385"/>
      <c r="T439" s="386"/>
      <c r="U439" s="445" t="s">
        <v>1593</v>
      </c>
      <c r="V439" s="445"/>
      <c r="W439" s="379"/>
      <c r="X439" s="370"/>
      <c r="Y439" s="445">
        <f>SUM(Y433:Y438)</f>
        <v>500</v>
      </c>
      <c r="Z439" s="445">
        <f>SUM(Z433:Z438)</f>
        <v>495.5477150537439</v>
      </c>
      <c r="AA439" s="445">
        <f>(Z439/Y439)*100</f>
        <v>99.10954301074878</v>
      </c>
      <c r="AB439" s="430" t="s">
        <v>243</v>
      </c>
      <c r="AC439" s="431"/>
      <c r="AD439" s="430"/>
    </row>
    <row r="440" spans="1:30" s="436" customFormat="1" ht="51" customHeight="1">
      <c r="A440" s="516">
        <v>3</v>
      </c>
      <c r="B440" s="516" t="s">
        <v>1063</v>
      </c>
      <c r="C440" s="377" t="s">
        <v>1086</v>
      </c>
      <c r="D440" s="516">
        <v>250</v>
      </c>
      <c r="E440" s="516" t="s">
        <v>526</v>
      </c>
      <c r="F440" s="376" t="s">
        <v>47</v>
      </c>
      <c r="G440" s="354"/>
      <c r="H440" s="354"/>
      <c r="I440" s="376"/>
      <c r="J440" s="376"/>
      <c r="K440" s="376"/>
      <c r="L440" s="371">
        <f>IF(RIGHT(S440)="T",(+H440-G440),0)</f>
        <v>0</v>
      </c>
      <c r="M440" s="371">
        <f>IF(RIGHT(S440)="U",(+H440-G440),0)</f>
        <v>0</v>
      </c>
      <c r="N440" s="371">
        <f>IF(RIGHT(S440)="C",(+H440-G440),0)</f>
        <v>0</v>
      </c>
      <c r="O440" s="371">
        <f>IF(RIGHT(S440)="D",(+H440-G440),0)</f>
        <v>0</v>
      </c>
      <c r="P440" s="376"/>
      <c r="Q440" s="376"/>
      <c r="R440" s="376"/>
      <c r="S440" s="363"/>
      <c r="T440" s="414"/>
      <c r="U440" s="496" t="s">
        <v>1593</v>
      </c>
      <c r="V440" s="377"/>
      <c r="W440" s="377"/>
      <c r="X440" s="377"/>
      <c r="Y440" s="377"/>
      <c r="Z440" s="445"/>
      <c r="AA440" s="496">
        <f>(Z441/Y441)*100</f>
        <v>100</v>
      </c>
      <c r="AC440" s="437"/>
    </row>
    <row r="441" spans="1:30" s="439" customFormat="1" ht="30" customHeight="1">
      <c r="A441" s="516"/>
      <c r="B441" s="516"/>
      <c r="C441" s="377" t="s">
        <v>51</v>
      </c>
      <c r="D441" s="516"/>
      <c r="E441" s="516"/>
      <c r="F441" s="376" t="s">
        <v>47</v>
      </c>
      <c r="G441" s="391"/>
      <c r="H441" s="391"/>
      <c r="I441" s="376" t="s">
        <v>47</v>
      </c>
      <c r="J441" s="376" t="s">
        <v>47</v>
      </c>
      <c r="K441" s="376" t="s">
        <v>47</v>
      </c>
      <c r="L441" s="371">
        <f>SUM(L440:L440)</f>
        <v>0</v>
      </c>
      <c r="M441" s="371">
        <f>SUM(M440:M440)</f>
        <v>0</v>
      </c>
      <c r="N441" s="371">
        <f>SUM(N440:N440)</f>
        <v>0</v>
      </c>
      <c r="O441" s="371">
        <f>SUM(O440:O440)</f>
        <v>0</v>
      </c>
      <c r="P441" s="371"/>
      <c r="Q441" s="371"/>
      <c r="R441" s="371"/>
      <c r="S441" s="377"/>
      <c r="T441" s="378"/>
      <c r="U441" s="496"/>
      <c r="V441" s="445">
        <f>$AB$11-((N441*24))</f>
        <v>744</v>
      </c>
      <c r="W441" s="379">
        <v>250</v>
      </c>
      <c r="X441" s="370"/>
      <c r="Y441" s="380">
        <f>W441</f>
        <v>250</v>
      </c>
      <c r="Z441" s="445">
        <f>(Y441*(V441-L441*24))/V441</f>
        <v>250</v>
      </c>
      <c r="AA441" s="496"/>
      <c r="AB441" s="436"/>
      <c r="AC441" s="438"/>
    </row>
    <row r="442" spans="1:30" ht="30" hidden="1" customHeight="1" thickBot="1">
      <c r="A442" s="387"/>
      <c r="B442" s="387"/>
      <c r="C442" s="392" t="s">
        <v>1089</v>
      </c>
      <c r="D442" s="387"/>
      <c r="E442" s="387"/>
      <c r="F442" s="376" t="s">
        <v>47</v>
      </c>
      <c r="G442" s="433"/>
      <c r="H442" s="433"/>
      <c r="I442" s="392"/>
      <c r="J442" s="392"/>
      <c r="K442" s="392"/>
      <c r="L442" s="385">
        <f>SUM(L439+L441)</f>
        <v>0.55208333333575865</v>
      </c>
      <c r="M442" s="385">
        <f>SUM(M439+M441)</f>
        <v>0.19166666665842058</v>
      </c>
      <c r="N442" s="385">
        <f>SUM(N439+N441)</f>
        <v>0</v>
      </c>
      <c r="O442" s="385">
        <f>SUM(O439+O441)</f>
        <v>0</v>
      </c>
      <c r="P442" s="446"/>
      <c r="Q442" s="446"/>
      <c r="R442" s="446"/>
      <c r="S442" s="446"/>
      <c r="T442" s="379"/>
      <c r="U442" s="388" t="s">
        <v>1593</v>
      </c>
      <c r="V442" s="445"/>
      <c r="W442" s="389" t="s">
        <v>311</v>
      </c>
      <c r="X442" s="390"/>
      <c r="Y442" s="388"/>
      <c r="Z442" s="445"/>
      <c r="AA442" s="388"/>
      <c r="AC442" s="250"/>
    </row>
    <row r="443" spans="1:30" ht="30" customHeight="1">
      <c r="A443" s="387"/>
      <c r="B443" s="387"/>
      <c r="C443" s="392" t="s">
        <v>329</v>
      </c>
      <c r="D443" s="387"/>
      <c r="E443" s="387"/>
      <c r="F443" s="376" t="s">
        <v>47</v>
      </c>
      <c r="G443" s="392"/>
      <c r="H443" s="392"/>
      <c r="I443" s="392"/>
      <c r="J443" s="392"/>
      <c r="K443" s="392"/>
      <c r="L443" s="446"/>
      <c r="M443" s="446"/>
      <c r="N443" s="446"/>
      <c r="O443" s="446"/>
      <c r="P443" s="446"/>
      <c r="Q443" s="446"/>
      <c r="R443" s="446"/>
      <c r="S443" s="446"/>
      <c r="T443" s="379"/>
      <c r="U443" s="388" t="s">
        <v>1593</v>
      </c>
      <c r="V443" s="445"/>
      <c r="W443" s="489" t="s">
        <v>330</v>
      </c>
      <c r="X443" s="390"/>
      <c r="Y443" s="388" t="s">
        <v>331</v>
      </c>
      <c r="Z443" s="445" t="s">
        <v>332</v>
      </c>
      <c r="AA443" s="388"/>
      <c r="AC443" s="250"/>
    </row>
    <row r="444" spans="1:30" ht="30" customHeight="1">
      <c r="A444" s="516">
        <v>1</v>
      </c>
      <c r="B444" s="516" t="s">
        <v>333</v>
      </c>
      <c r="C444" s="487" t="s">
        <v>334</v>
      </c>
      <c r="D444" s="516"/>
      <c r="E444" s="516" t="s">
        <v>526</v>
      </c>
      <c r="F444" s="376"/>
      <c r="G444" s="468"/>
      <c r="H444" s="468"/>
      <c r="I444" s="392"/>
      <c r="J444" s="392"/>
      <c r="K444" s="392"/>
      <c r="L444" s="371">
        <f>IF(RIGHT(S444)="T",(+H444-G444),0)</f>
        <v>0</v>
      </c>
      <c r="M444" s="371">
        <f>IF(RIGHT(S444)="U",(+H444-G444),0)</f>
        <v>0</v>
      </c>
      <c r="N444" s="371">
        <f>IF(RIGHT(S444)="C",(+H444-G444),0)</f>
        <v>0</v>
      </c>
      <c r="O444" s="371">
        <f>IF(RIGHT(S444)="D",(+H444-G444),0)</f>
        <v>0</v>
      </c>
      <c r="P444" s="446"/>
      <c r="Q444" s="446"/>
      <c r="R444" s="446"/>
      <c r="S444" s="461"/>
      <c r="T444" s="469"/>
      <c r="U444" s="496" t="s">
        <v>1593</v>
      </c>
      <c r="V444" s="380"/>
      <c r="W444" s="405"/>
      <c r="X444" s="405"/>
      <c r="Y444" s="405"/>
      <c r="Z444" s="445"/>
      <c r="AA444" s="496">
        <f>(Z445/Y445)*100</f>
        <v>100</v>
      </c>
      <c r="AC444" s="250"/>
    </row>
    <row r="445" spans="1:30" s="410" customFormat="1" ht="30" customHeight="1">
      <c r="A445" s="516"/>
      <c r="B445" s="516"/>
      <c r="C445" s="377" t="s">
        <v>51</v>
      </c>
      <c r="D445" s="516"/>
      <c r="E445" s="516"/>
      <c r="F445" s="376" t="s">
        <v>47</v>
      </c>
      <c r="G445" s="391"/>
      <c r="H445" s="391"/>
      <c r="I445" s="376" t="s">
        <v>47</v>
      </c>
      <c r="J445" s="376" t="s">
        <v>47</v>
      </c>
      <c r="K445" s="376" t="s">
        <v>47</v>
      </c>
      <c r="L445" s="371">
        <f>SUM(L444:L444)</f>
        <v>0</v>
      </c>
      <c r="M445" s="371">
        <f>SUM(M444:M444)</f>
        <v>0</v>
      </c>
      <c r="N445" s="371">
        <f>SUM(N444:N444)</f>
        <v>0</v>
      </c>
      <c r="O445" s="371">
        <f>SUM(O444:O444)</f>
        <v>0</v>
      </c>
      <c r="P445" s="371"/>
      <c r="Q445" s="371"/>
      <c r="R445" s="371"/>
      <c r="S445" s="377"/>
      <c r="T445" s="378"/>
      <c r="U445" s="496"/>
      <c r="V445" s="445">
        <f>$AB$11-((N445*24))</f>
        <v>744</v>
      </c>
      <c r="W445" s="379">
        <v>250</v>
      </c>
      <c r="X445" s="370"/>
      <c r="Y445" s="380">
        <f>W445</f>
        <v>250</v>
      </c>
      <c r="Z445" s="445">
        <f>(Y445*(V445-L445*24))/V445</f>
        <v>250</v>
      </c>
      <c r="AA445" s="496"/>
      <c r="AB445" s="408"/>
      <c r="AC445" s="409"/>
    </row>
    <row r="446" spans="1:30" s="408" customFormat="1" ht="30" customHeight="1">
      <c r="A446" s="516">
        <v>2</v>
      </c>
      <c r="B446" s="516" t="s">
        <v>285</v>
      </c>
      <c r="C446" s="377" t="s">
        <v>335</v>
      </c>
      <c r="D446" s="516">
        <v>280</v>
      </c>
      <c r="E446" s="516" t="s">
        <v>526</v>
      </c>
      <c r="F446" s="376" t="s">
        <v>47</v>
      </c>
      <c r="G446" s="468"/>
      <c r="H446" s="468"/>
      <c r="I446" s="376" t="s">
        <v>47</v>
      </c>
      <c r="J446" s="376" t="s">
        <v>47</v>
      </c>
      <c r="K446" s="379"/>
      <c r="L446" s="371">
        <f>IF(RIGHT(S446)="T",(+H446-G446),0)</f>
        <v>0</v>
      </c>
      <c r="M446" s="371">
        <f>IF(RIGHT(S446)="U",(+H446-G446),0)</f>
        <v>0</v>
      </c>
      <c r="N446" s="371">
        <f>IF(RIGHT(S446)="C",(+H446-G446),0)</f>
        <v>0</v>
      </c>
      <c r="O446" s="371">
        <f>IF(RIGHT(S446)="D",(+H446-G446),0)</f>
        <v>0</v>
      </c>
      <c r="P446" s="376"/>
      <c r="Q446" s="376"/>
      <c r="R446" s="376"/>
      <c r="S446" s="461"/>
      <c r="T446" s="469"/>
      <c r="U446" s="496" t="s">
        <v>1593</v>
      </c>
      <c r="V446" s="377"/>
      <c r="W446" s="377"/>
      <c r="X446" s="377"/>
      <c r="Y446" s="377"/>
      <c r="Z446" s="445"/>
      <c r="AA446" s="496">
        <f>(Z447/Y447)*100</f>
        <v>100</v>
      </c>
      <c r="AC446" s="411"/>
    </row>
    <row r="447" spans="1:30" s="410" customFormat="1" ht="30" customHeight="1">
      <c r="A447" s="516"/>
      <c r="B447" s="516"/>
      <c r="C447" s="377" t="s">
        <v>51</v>
      </c>
      <c r="D447" s="516"/>
      <c r="E447" s="516"/>
      <c r="F447" s="376" t="s">
        <v>47</v>
      </c>
      <c r="G447" s="391"/>
      <c r="H447" s="391"/>
      <c r="I447" s="376" t="s">
        <v>47</v>
      </c>
      <c r="J447" s="376" t="s">
        <v>47</v>
      </c>
      <c r="K447" s="376" t="s">
        <v>47</v>
      </c>
      <c r="L447" s="371">
        <f>SUM(L446:L446)</f>
        <v>0</v>
      </c>
      <c r="M447" s="371">
        <f>SUM(M446:M446)</f>
        <v>0</v>
      </c>
      <c r="N447" s="371">
        <f>SUM(N446:N446)</f>
        <v>0</v>
      </c>
      <c r="O447" s="371">
        <f>SUM(O446:O446)</f>
        <v>0</v>
      </c>
      <c r="P447" s="376"/>
      <c r="Q447" s="376"/>
      <c r="R447" s="376"/>
      <c r="S447" s="377"/>
      <c r="T447" s="378"/>
      <c r="U447" s="496"/>
      <c r="V447" s="445">
        <f>$AB$11-((N447*24))</f>
        <v>744</v>
      </c>
      <c r="W447" s="379">
        <v>280</v>
      </c>
      <c r="X447" s="370"/>
      <c r="Y447" s="380">
        <f>W447</f>
        <v>280</v>
      </c>
      <c r="Z447" s="445">
        <f>(Y447*(V447-L447*24))/V447</f>
        <v>280</v>
      </c>
      <c r="AA447" s="496"/>
      <c r="AB447" s="408"/>
      <c r="AC447" s="409"/>
    </row>
    <row r="448" spans="1:30" ht="30" hidden="1" customHeight="1" thickBot="1">
      <c r="A448" s="446"/>
      <c r="B448" s="446"/>
      <c r="C448" s="392" t="s">
        <v>336</v>
      </c>
      <c r="D448" s="446"/>
      <c r="E448" s="446"/>
      <c r="F448" s="376" t="s">
        <v>47</v>
      </c>
      <c r="G448" s="392"/>
      <c r="H448" s="392"/>
      <c r="I448" s="392"/>
      <c r="J448" s="392"/>
      <c r="K448" s="392"/>
      <c r="L448" s="385">
        <f>SUM(L445+L447)</f>
        <v>0</v>
      </c>
      <c r="M448" s="385">
        <f>SUM(M445+M447)</f>
        <v>0</v>
      </c>
      <c r="N448" s="385">
        <f>SUM(N445+N447)</f>
        <v>0</v>
      </c>
      <c r="O448" s="385">
        <f>SUM(O445+O447)</f>
        <v>0</v>
      </c>
      <c r="P448" s="385"/>
      <c r="Q448" s="385"/>
      <c r="R448" s="385"/>
      <c r="S448" s="385"/>
      <c r="T448" s="386"/>
      <c r="U448" s="445" t="s">
        <v>1593</v>
      </c>
      <c r="V448" s="445"/>
      <c r="W448" s="379"/>
      <c r="X448" s="370"/>
      <c r="Y448" s="445">
        <f>SUM(Y445:Y447)</f>
        <v>530</v>
      </c>
      <c r="Z448" s="445">
        <f>SUM(Z445:Z447)</f>
        <v>530</v>
      </c>
      <c r="AA448" s="445">
        <f>(Z448/Y448)*100</f>
        <v>100</v>
      </c>
      <c r="AB448" s="111" t="s">
        <v>243</v>
      </c>
      <c r="AC448" s="250"/>
    </row>
    <row r="449" spans="1:30" ht="30" customHeight="1">
      <c r="A449" s="446"/>
      <c r="B449" s="446"/>
      <c r="C449" s="392" t="s">
        <v>338</v>
      </c>
      <c r="D449" s="446"/>
      <c r="E449" s="446"/>
      <c r="F449" s="376" t="s">
        <v>47</v>
      </c>
      <c r="G449" s="392"/>
      <c r="H449" s="392"/>
      <c r="I449" s="392"/>
      <c r="J449" s="392"/>
      <c r="K449" s="392"/>
      <c r="L449" s="446"/>
      <c r="M449" s="446"/>
      <c r="N449" s="446"/>
      <c r="O449" s="446"/>
      <c r="P449" s="446"/>
      <c r="Q449" s="446"/>
      <c r="R449" s="446"/>
      <c r="S449" s="446"/>
      <c r="T449" s="379"/>
      <c r="U449" s="434" t="s">
        <v>1593</v>
      </c>
      <c r="V449" s="445"/>
      <c r="W449" s="489" t="s">
        <v>330</v>
      </c>
      <c r="X449" s="390"/>
      <c r="Y449" s="388" t="s">
        <v>331</v>
      </c>
      <c r="Z449" s="445" t="s">
        <v>332</v>
      </c>
      <c r="AA449" s="434"/>
      <c r="AC449" s="250"/>
    </row>
    <row r="450" spans="1:30" ht="30" customHeight="1">
      <c r="A450" s="516">
        <v>1</v>
      </c>
      <c r="B450" s="516" t="s">
        <v>339</v>
      </c>
      <c r="C450" s="433" t="s">
        <v>449</v>
      </c>
      <c r="D450" s="516">
        <v>125</v>
      </c>
      <c r="E450" s="516" t="s">
        <v>526</v>
      </c>
      <c r="F450" s="376" t="s">
        <v>47</v>
      </c>
      <c r="G450" s="462"/>
      <c r="H450" s="462"/>
      <c r="I450" s="433"/>
      <c r="J450" s="433"/>
      <c r="K450" s="433"/>
      <c r="L450" s="371">
        <f>IF(RIGHT(S450)="T",(+H450-G450),0)</f>
        <v>0</v>
      </c>
      <c r="M450" s="371">
        <f>IF(RIGHT(S450)="U",(+H450-G450),0)</f>
        <v>0</v>
      </c>
      <c r="N450" s="371">
        <f>IF(RIGHT(S450)="C",(+H450-G450),0)</f>
        <v>0</v>
      </c>
      <c r="O450" s="371">
        <f>IF(RIGHT(S450)="D",(+H450-G450),0)</f>
        <v>0</v>
      </c>
      <c r="P450" s="385"/>
      <c r="Q450" s="385"/>
      <c r="R450" s="385"/>
      <c r="S450" s="490"/>
      <c r="T450" s="405"/>
      <c r="U450" s="496" t="s">
        <v>1593</v>
      </c>
      <c r="V450" s="445">
        <f>$AB$11-((N450*24))</f>
        <v>744</v>
      </c>
      <c r="W450" s="379">
        <v>125</v>
      </c>
      <c r="X450" s="370"/>
      <c r="Y450" s="380">
        <f>W450</f>
        <v>125</v>
      </c>
      <c r="Z450" s="445">
        <f>(Y450*(V450-L450*24))/V450</f>
        <v>125</v>
      </c>
      <c r="AA450" s="496">
        <f>(Z450/Y450)*100</f>
        <v>100</v>
      </c>
      <c r="AC450" s="250"/>
    </row>
    <row r="451" spans="1:30" s="105" customFormat="1" ht="30" customHeight="1">
      <c r="A451" s="516"/>
      <c r="B451" s="516"/>
      <c r="C451" s="377" t="s">
        <v>51</v>
      </c>
      <c r="D451" s="516"/>
      <c r="E451" s="516"/>
      <c r="F451" s="376" t="s">
        <v>47</v>
      </c>
      <c r="G451" s="391"/>
      <c r="H451" s="391"/>
      <c r="I451" s="376" t="s">
        <v>47</v>
      </c>
      <c r="J451" s="376" t="s">
        <v>47</v>
      </c>
      <c r="K451" s="376" t="s">
        <v>47</v>
      </c>
      <c r="L451" s="371">
        <f>SUM(L450:L450)</f>
        <v>0</v>
      </c>
      <c r="M451" s="371">
        <f>SUM(M450:M450)</f>
        <v>0</v>
      </c>
      <c r="N451" s="371">
        <f>SUM(N450:N450)</f>
        <v>0</v>
      </c>
      <c r="O451" s="371">
        <f>SUM(O450:O450)</f>
        <v>0</v>
      </c>
      <c r="P451" s="376"/>
      <c r="Q451" s="376"/>
      <c r="R451" s="376"/>
      <c r="S451" s="377"/>
      <c r="T451" s="378"/>
      <c r="U451" s="496"/>
      <c r="V451" s="445">
        <f>$AB$11-((N451*24))</f>
        <v>744</v>
      </c>
      <c r="W451" s="379">
        <v>125</v>
      </c>
      <c r="X451" s="370"/>
      <c r="Y451" s="380">
        <f>W451</f>
        <v>125</v>
      </c>
      <c r="Z451" s="445">
        <f>(Y451*(V451-L451*24))/V451</f>
        <v>125</v>
      </c>
      <c r="AA451" s="496"/>
      <c r="AB451" s="103"/>
      <c r="AC451" s="440"/>
      <c r="AD451" s="103"/>
    </row>
    <row r="452" spans="1:30" ht="30" customHeight="1">
      <c r="A452" s="516">
        <v>2</v>
      </c>
      <c r="B452" s="516" t="s">
        <v>341</v>
      </c>
      <c r="C452" s="433" t="s">
        <v>340</v>
      </c>
      <c r="D452" s="516">
        <v>125</v>
      </c>
      <c r="E452" s="516" t="s">
        <v>526</v>
      </c>
      <c r="F452" s="376" t="s">
        <v>47</v>
      </c>
      <c r="G452" s="433"/>
      <c r="H452" s="433"/>
      <c r="I452" s="433"/>
      <c r="J452" s="433"/>
      <c r="K452" s="433"/>
      <c r="L452" s="371">
        <f>IF(RIGHT(S452)="T",(+H452-G452),0)</f>
        <v>0</v>
      </c>
      <c r="M452" s="371">
        <f>IF(RIGHT(S452)="U",(+H452-G452),0)</f>
        <v>0</v>
      </c>
      <c r="N452" s="371">
        <f>IF(RIGHT(S452)="C",(+H452-G452),0)</f>
        <v>0</v>
      </c>
      <c r="O452" s="371">
        <f>IF(RIGHT(S452)="D",(+H452-G452),0)</f>
        <v>0</v>
      </c>
      <c r="P452" s="385"/>
      <c r="Q452" s="385"/>
      <c r="R452" s="385"/>
      <c r="S452" s="385"/>
      <c r="T452" s="386"/>
      <c r="U452" s="496" t="s">
        <v>1593</v>
      </c>
      <c r="V452" s="445">
        <f>$AB$11-((N452*24))</f>
        <v>744</v>
      </c>
      <c r="W452" s="379">
        <v>125</v>
      </c>
      <c r="X452" s="370"/>
      <c r="Y452" s="380">
        <f>W452</f>
        <v>125</v>
      </c>
      <c r="Z452" s="445">
        <f>(Y452*(V452-L452*24))/V452</f>
        <v>125</v>
      </c>
      <c r="AA452" s="496">
        <f>(Z452/Y452)*100</f>
        <v>100</v>
      </c>
      <c r="AC452" s="250"/>
    </row>
    <row r="453" spans="1:30" ht="30" customHeight="1">
      <c r="A453" s="516"/>
      <c r="B453" s="516"/>
      <c r="C453" s="433" t="s">
        <v>51</v>
      </c>
      <c r="D453" s="516"/>
      <c r="E453" s="516"/>
      <c r="F453" s="376" t="s">
        <v>47</v>
      </c>
      <c r="G453" s="433"/>
      <c r="H453" s="433"/>
      <c r="I453" s="433" t="s">
        <v>47</v>
      </c>
      <c r="J453" s="433" t="s">
        <v>47</v>
      </c>
      <c r="K453" s="433" t="s">
        <v>47</v>
      </c>
      <c r="L453" s="371">
        <f>SUM(L452:L452)</f>
        <v>0</v>
      </c>
      <c r="M453" s="371">
        <f>SUM(M452:M452)</f>
        <v>0</v>
      </c>
      <c r="N453" s="371">
        <f>SUM(N452:N452)</f>
        <v>0</v>
      </c>
      <c r="O453" s="371">
        <f>SUM(O452:O452)</f>
        <v>0</v>
      </c>
      <c r="P453" s="385"/>
      <c r="Q453" s="385"/>
      <c r="R453" s="385"/>
      <c r="S453" s="385"/>
      <c r="T453" s="386"/>
      <c r="U453" s="496"/>
      <c r="V453" s="445">
        <f>$AB$11-((N453*24))</f>
        <v>744</v>
      </c>
      <c r="W453" s="379">
        <v>125</v>
      </c>
      <c r="X453" s="370"/>
      <c r="Y453" s="380">
        <f>W453</f>
        <v>125</v>
      </c>
      <c r="Z453" s="445">
        <f>(Y453*(V453-L453*24))/V453</f>
        <v>125</v>
      </c>
      <c r="AA453" s="496"/>
      <c r="AC453" s="250"/>
    </row>
    <row r="454" spans="1:30" ht="30" customHeight="1">
      <c r="A454" s="516">
        <v>3</v>
      </c>
      <c r="B454" s="516" t="s">
        <v>342</v>
      </c>
      <c r="C454" s="433" t="s">
        <v>343</v>
      </c>
      <c r="D454" s="516">
        <v>240</v>
      </c>
      <c r="E454" s="516" t="s">
        <v>526</v>
      </c>
      <c r="F454" s="376" t="s">
        <v>47</v>
      </c>
      <c r="G454" s="349"/>
      <c r="H454" s="349"/>
      <c r="I454" s="376" t="s">
        <v>47</v>
      </c>
      <c r="J454" s="376" t="s">
        <v>47</v>
      </c>
      <c r="K454" s="379"/>
      <c r="L454" s="371">
        <f>IF(RIGHT(S454)="T",(+H454-G454),0)</f>
        <v>0</v>
      </c>
      <c r="M454" s="371">
        <f>IF(RIGHT(S454)="U",(+H454-G454),0)</f>
        <v>0</v>
      </c>
      <c r="N454" s="371">
        <f>IF(RIGHT(S454)="C",(+H454-G454),0)</f>
        <v>0</v>
      </c>
      <c r="O454" s="371">
        <f>IF(RIGHT(S454)="D",(+H454-G454),0)</f>
        <v>0</v>
      </c>
      <c r="P454" s="376"/>
      <c r="Q454" s="376"/>
      <c r="R454" s="376"/>
      <c r="S454" s="351"/>
      <c r="T454" s="405"/>
      <c r="U454" s="496" t="s">
        <v>1593</v>
      </c>
      <c r="V454" s="377"/>
      <c r="W454" s="377"/>
      <c r="X454" s="377"/>
      <c r="Y454" s="377"/>
      <c r="Z454" s="445"/>
      <c r="AA454" s="496">
        <f>(Z455/Y455)*100</f>
        <v>100</v>
      </c>
      <c r="AC454" s="250"/>
    </row>
    <row r="455" spans="1:30" ht="30" customHeight="1">
      <c r="A455" s="516"/>
      <c r="B455" s="516"/>
      <c r="C455" s="377" t="s">
        <v>51</v>
      </c>
      <c r="D455" s="516"/>
      <c r="E455" s="516"/>
      <c r="F455" s="376" t="s">
        <v>47</v>
      </c>
      <c r="G455" s="433"/>
      <c r="H455" s="433"/>
      <c r="I455" s="376" t="s">
        <v>47</v>
      </c>
      <c r="J455" s="376" t="s">
        <v>47</v>
      </c>
      <c r="K455" s="376" t="s">
        <v>47</v>
      </c>
      <c r="L455" s="371">
        <f>SUM(L454:L454)</f>
        <v>0</v>
      </c>
      <c r="M455" s="371">
        <f>SUM(M454:M454)</f>
        <v>0</v>
      </c>
      <c r="N455" s="371">
        <f>SUM(N454:N454)</f>
        <v>0</v>
      </c>
      <c r="O455" s="371">
        <f>SUM(O454:O454)</f>
        <v>0</v>
      </c>
      <c r="P455" s="376"/>
      <c r="Q455" s="376"/>
      <c r="R455" s="376"/>
      <c r="S455" s="433"/>
      <c r="T455" s="370"/>
      <c r="U455" s="496"/>
      <c r="V455" s="445">
        <f>$AB$11-((N455*24))</f>
        <v>744</v>
      </c>
      <c r="W455" s="379">
        <v>240</v>
      </c>
      <c r="X455" s="370"/>
      <c r="Y455" s="380">
        <f>W455</f>
        <v>240</v>
      </c>
      <c r="Z455" s="445">
        <f>(Y455*(V455-L455*24))/V455</f>
        <v>240</v>
      </c>
      <c r="AA455" s="496"/>
      <c r="AC455" s="250"/>
    </row>
    <row r="456" spans="1:30" ht="30" customHeight="1">
      <c r="A456" s="516">
        <v>4</v>
      </c>
      <c r="B456" s="516" t="s">
        <v>344</v>
      </c>
      <c r="C456" s="433" t="s">
        <v>345</v>
      </c>
      <c r="D456" s="516">
        <v>240</v>
      </c>
      <c r="E456" s="516" t="s">
        <v>526</v>
      </c>
      <c r="F456" s="376" t="s">
        <v>47</v>
      </c>
      <c r="G456" s="349"/>
      <c r="H456" s="349"/>
      <c r="I456" s="376" t="s">
        <v>47</v>
      </c>
      <c r="J456" s="376" t="s">
        <v>47</v>
      </c>
      <c r="K456" s="379"/>
      <c r="L456" s="371">
        <f>IF(RIGHT(S456)="T",(+H456-G456),0)</f>
        <v>0</v>
      </c>
      <c r="M456" s="371">
        <f>IF(RIGHT(S456)="U",(+H456-G456),0)</f>
        <v>0</v>
      </c>
      <c r="N456" s="371">
        <f>IF(RIGHT(S456)="C",(+H456-G456),0)</f>
        <v>0</v>
      </c>
      <c r="O456" s="371">
        <f>IF(RIGHT(S456)="D",(+H456-G456),0)</f>
        <v>0</v>
      </c>
      <c r="P456" s="376"/>
      <c r="Q456" s="376"/>
      <c r="R456" s="376"/>
      <c r="S456" s="351"/>
      <c r="T456" s="405"/>
      <c r="U456" s="496" t="s">
        <v>1593</v>
      </c>
      <c r="V456" s="377"/>
      <c r="W456" s="377"/>
      <c r="X456" s="377"/>
      <c r="Y456" s="377"/>
      <c r="Z456" s="445"/>
      <c r="AA456" s="496">
        <f>(Z457/Y457)*100</f>
        <v>100</v>
      </c>
      <c r="AC456" s="250"/>
    </row>
    <row r="457" spans="1:30" ht="30" customHeight="1">
      <c r="A457" s="516"/>
      <c r="B457" s="516"/>
      <c r="C457" s="377" t="s">
        <v>51</v>
      </c>
      <c r="D457" s="516"/>
      <c r="E457" s="516"/>
      <c r="F457" s="376" t="s">
        <v>47</v>
      </c>
      <c r="G457" s="391"/>
      <c r="H457" s="391"/>
      <c r="I457" s="376" t="s">
        <v>47</v>
      </c>
      <c r="J457" s="376" t="s">
        <v>47</v>
      </c>
      <c r="K457" s="376" t="s">
        <v>47</v>
      </c>
      <c r="L457" s="371">
        <f>SUM(L456:L456)</f>
        <v>0</v>
      </c>
      <c r="M457" s="371">
        <f>SUM(M456:M456)</f>
        <v>0</v>
      </c>
      <c r="N457" s="371">
        <f>SUM(N456:N456)</f>
        <v>0</v>
      </c>
      <c r="O457" s="371">
        <f>SUM(O456:O456)</f>
        <v>0</v>
      </c>
      <c r="P457" s="376"/>
      <c r="Q457" s="376"/>
      <c r="R457" s="376"/>
      <c r="S457" s="377"/>
      <c r="T457" s="378"/>
      <c r="U457" s="496"/>
      <c r="V457" s="445">
        <f>$AB$11-((N457*24))</f>
        <v>744</v>
      </c>
      <c r="W457" s="379">
        <v>240</v>
      </c>
      <c r="X457" s="370"/>
      <c r="Y457" s="380">
        <f>W457</f>
        <v>240</v>
      </c>
      <c r="Z457" s="445">
        <f>(Y457*(V457-L457*24))/V457</f>
        <v>240</v>
      </c>
      <c r="AA457" s="496"/>
      <c r="AC457" s="250"/>
    </row>
    <row r="458" spans="1:30" ht="30" customHeight="1">
      <c r="A458" s="446">
        <v>5</v>
      </c>
      <c r="B458" s="446" t="s">
        <v>346</v>
      </c>
      <c r="C458" s="433" t="s">
        <v>347</v>
      </c>
      <c r="D458" s="446">
        <v>80</v>
      </c>
      <c r="E458" s="446" t="s">
        <v>526</v>
      </c>
      <c r="F458" s="376" t="s">
        <v>47</v>
      </c>
      <c r="G458" s="433"/>
      <c r="H458" s="433"/>
      <c r="I458" s="433"/>
      <c r="J458" s="433"/>
      <c r="K458" s="433"/>
      <c r="L458" s="371">
        <f t="shared" ref="L458:L460" si="118">IF(RIGHT(S458)="T",(+H458-G458),0)</f>
        <v>0</v>
      </c>
      <c r="M458" s="371">
        <f t="shared" ref="M458:M460" si="119">IF(RIGHT(S458)="U",(+H458-G458),0)</f>
        <v>0</v>
      </c>
      <c r="N458" s="371">
        <f t="shared" ref="N458:N460" si="120">IF(RIGHT(S458)="C",(+H458-G458),0)</f>
        <v>0</v>
      </c>
      <c r="O458" s="371">
        <f t="shared" ref="O458:O460" si="121">IF(RIGHT(S458)="D",(+H458-G458),0)</f>
        <v>0</v>
      </c>
      <c r="P458" s="385"/>
      <c r="Q458" s="385"/>
      <c r="R458" s="385"/>
      <c r="S458" s="385"/>
      <c r="T458" s="386"/>
      <c r="U458" s="445" t="s">
        <v>1593</v>
      </c>
      <c r="V458" s="445">
        <f>$AB$11-((N458*24))</f>
        <v>744</v>
      </c>
      <c r="W458" s="379">
        <v>80</v>
      </c>
      <c r="X458" s="370"/>
      <c r="Y458" s="380">
        <f>W458</f>
        <v>80</v>
      </c>
      <c r="Z458" s="445">
        <f>(Y458*(V458-L458*24))/V458</f>
        <v>80</v>
      </c>
      <c r="AA458" s="445">
        <f>(Z458/Y458)*100</f>
        <v>100</v>
      </c>
      <c r="AC458" s="250"/>
    </row>
    <row r="459" spans="1:30" ht="30" customHeight="1">
      <c r="A459" s="446">
        <v>6</v>
      </c>
      <c r="B459" s="446" t="s">
        <v>348</v>
      </c>
      <c r="C459" s="433" t="s">
        <v>349</v>
      </c>
      <c r="D459" s="446">
        <v>125</v>
      </c>
      <c r="E459" s="446" t="s">
        <v>526</v>
      </c>
      <c r="F459" s="376" t="s">
        <v>47</v>
      </c>
      <c r="G459" s="491"/>
      <c r="H459" s="491"/>
      <c r="I459" s="433"/>
      <c r="J459" s="433"/>
      <c r="K459" s="433"/>
      <c r="L459" s="371">
        <f t="shared" si="118"/>
        <v>0</v>
      </c>
      <c r="M459" s="371">
        <f t="shared" si="119"/>
        <v>0</v>
      </c>
      <c r="N459" s="371">
        <f t="shared" si="120"/>
        <v>0</v>
      </c>
      <c r="O459" s="371">
        <f t="shared" si="121"/>
        <v>0</v>
      </c>
      <c r="P459" s="385"/>
      <c r="Q459" s="385"/>
      <c r="R459" s="385"/>
      <c r="S459" s="463"/>
      <c r="T459" s="405"/>
      <c r="U459" s="445" t="s">
        <v>1593</v>
      </c>
      <c r="V459" s="445">
        <f>$AB$11-((N459*24))</f>
        <v>744</v>
      </c>
      <c r="W459" s="379">
        <v>125</v>
      </c>
      <c r="X459" s="370"/>
      <c r="Y459" s="380">
        <f>W459</f>
        <v>125</v>
      </c>
      <c r="Z459" s="445">
        <f>(Y459*(V459-L459*24))/V459</f>
        <v>125</v>
      </c>
      <c r="AA459" s="445">
        <f>(Z459/Y459)*100</f>
        <v>100</v>
      </c>
      <c r="AC459" s="250"/>
    </row>
    <row r="460" spans="1:30" ht="30" customHeight="1">
      <c r="A460" s="516">
        <v>7</v>
      </c>
      <c r="B460" s="516" t="s">
        <v>350</v>
      </c>
      <c r="C460" s="433" t="s">
        <v>351</v>
      </c>
      <c r="D460" s="516">
        <v>80</v>
      </c>
      <c r="E460" s="516" t="s">
        <v>526</v>
      </c>
      <c r="F460" s="376" t="s">
        <v>47</v>
      </c>
      <c r="G460" s="354"/>
      <c r="H460" s="354"/>
      <c r="I460" s="376" t="s">
        <v>47</v>
      </c>
      <c r="J460" s="376" t="s">
        <v>47</v>
      </c>
      <c r="K460" s="379"/>
      <c r="L460" s="371">
        <f t="shared" si="118"/>
        <v>0</v>
      </c>
      <c r="M460" s="371">
        <f t="shared" si="119"/>
        <v>0</v>
      </c>
      <c r="N460" s="371">
        <f t="shared" si="120"/>
        <v>0</v>
      </c>
      <c r="O460" s="371">
        <f t="shared" si="121"/>
        <v>0</v>
      </c>
      <c r="P460" s="376"/>
      <c r="Q460" s="376"/>
      <c r="R460" s="376"/>
      <c r="S460" s="363"/>
      <c r="T460" s="414"/>
      <c r="U460" s="496" t="s">
        <v>1593</v>
      </c>
      <c r="V460" s="377"/>
      <c r="W460" s="377"/>
      <c r="X460" s="377"/>
      <c r="Y460" s="377"/>
      <c r="Z460" s="445"/>
      <c r="AA460" s="496">
        <f>(Z461/Y461)*100</f>
        <v>100</v>
      </c>
      <c r="AC460" s="250"/>
    </row>
    <row r="461" spans="1:30" ht="30" customHeight="1">
      <c r="A461" s="516"/>
      <c r="B461" s="516"/>
      <c r="C461" s="377" t="s">
        <v>51</v>
      </c>
      <c r="D461" s="516"/>
      <c r="E461" s="516"/>
      <c r="F461" s="376" t="s">
        <v>47</v>
      </c>
      <c r="G461" s="391"/>
      <c r="H461" s="391"/>
      <c r="I461" s="376" t="s">
        <v>47</v>
      </c>
      <c r="J461" s="376" t="s">
        <v>47</v>
      </c>
      <c r="K461" s="376" t="s">
        <v>47</v>
      </c>
      <c r="L461" s="371">
        <f>SUM(L460:L460)</f>
        <v>0</v>
      </c>
      <c r="M461" s="371">
        <f>SUM(M460:M460)</f>
        <v>0</v>
      </c>
      <c r="N461" s="371">
        <f>SUM(N460:N460)</f>
        <v>0</v>
      </c>
      <c r="O461" s="371">
        <f>SUM(O460:O460)</f>
        <v>0</v>
      </c>
      <c r="P461" s="376"/>
      <c r="Q461" s="376"/>
      <c r="R461" s="376"/>
      <c r="S461" s="377"/>
      <c r="T461" s="378"/>
      <c r="U461" s="496"/>
      <c r="V461" s="445">
        <f>$AB$11-((N461*24))</f>
        <v>744</v>
      </c>
      <c r="W461" s="379">
        <v>80</v>
      </c>
      <c r="X461" s="370"/>
      <c r="Y461" s="380">
        <f>W461</f>
        <v>80</v>
      </c>
      <c r="Z461" s="445">
        <f>(Y461*(V461-L461*24))/V461</f>
        <v>80</v>
      </c>
      <c r="AA461" s="496"/>
      <c r="AC461" s="250"/>
    </row>
    <row r="462" spans="1:30" s="408" customFormat="1" ht="30" customHeight="1">
      <c r="A462" s="516">
        <v>8</v>
      </c>
      <c r="B462" s="516" t="s">
        <v>352</v>
      </c>
      <c r="C462" s="492" t="s">
        <v>353</v>
      </c>
      <c r="D462" s="516">
        <v>125</v>
      </c>
      <c r="E462" s="516" t="s">
        <v>526</v>
      </c>
      <c r="F462" s="376" t="s">
        <v>47</v>
      </c>
      <c r="G462" s="353"/>
      <c r="H462" s="354"/>
      <c r="I462" s="376" t="s">
        <v>47</v>
      </c>
      <c r="J462" s="376" t="s">
        <v>47</v>
      </c>
      <c r="K462" s="379"/>
      <c r="L462" s="371">
        <f>IF(RIGHT(S462)="T",(+H462-G462),0)</f>
        <v>0</v>
      </c>
      <c r="M462" s="371">
        <f>IF(RIGHT(S462)="U",(+H462-G462),0)</f>
        <v>0</v>
      </c>
      <c r="N462" s="371">
        <f>IF(RIGHT(S462)="C",(+H462-G462),0)</f>
        <v>0</v>
      </c>
      <c r="O462" s="371">
        <f>IF(RIGHT(S462)="D",(+H462-G462),0)</f>
        <v>0</v>
      </c>
      <c r="P462" s="376"/>
      <c r="Q462" s="376"/>
      <c r="R462" s="376"/>
      <c r="S462" s="351"/>
      <c r="T462" s="405"/>
      <c r="U462" s="496" t="s">
        <v>1593</v>
      </c>
      <c r="V462" s="377"/>
      <c r="W462" s="377"/>
      <c r="X462" s="377"/>
      <c r="Y462" s="377"/>
      <c r="Z462" s="445"/>
      <c r="AA462" s="496">
        <f>(Z463/Y463)*100</f>
        <v>100</v>
      </c>
      <c r="AC462" s="411"/>
    </row>
    <row r="463" spans="1:30" s="410" customFormat="1" ht="30" customHeight="1">
      <c r="A463" s="516"/>
      <c r="B463" s="516"/>
      <c r="C463" s="377" t="s">
        <v>51</v>
      </c>
      <c r="D463" s="516"/>
      <c r="E463" s="516"/>
      <c r="F463" s="376" t="s">
        <v>47</v>
      </c>
      <c r="G463" s="435"/>
      <c r="H463" s="435"/>
      <c r="I463" s="376" t="s">
        <v>47</v>
      </c>
      <c r="J463" s="376" t="s">
        <v>47</v>
      </c>
      <c r="K463" s="376" t="s">
        <v>47</v>
      </c>
      <c r="L463" s="371">
        <f>SUM(L462:L462)</f>
        <v>0</v>
      </c>
      <c r="M463" s="371">
        <f>SUM(M462:M462)</f>
        <v>0</v>
      </c>
      <c r="N463" s="371">
        <f>SUM(N462:N462)</f>
        <v>0</v>
      </c>
      <c r="O463" s="371">
        <f>SUM(O462:O462)</f>
        <v>0</v>
      </c>
      <c r="P463" s="376"/>
      <c r="Q463" s="376"/>
      <c r="R463" s="376"/>
      <c r="S463" s="377"/>
      <c r="T463" s="378"/>
      <c r="U463" s="496"/>
      <c r="V463" s="445">
        <f>$AB$11-((N463*24))</f>
        <v>744</v>
      </c>
      <c r="W463" s="379">
        <v>125</v>
      </c>
      <c r="X463" s="370"/>
      <c r="Y463" s="380">
        <f>W463</f>
        <v>125</v>
      </c>
      <c r="Z463" s="445">
        <f>(Y463*(V463-L463*24))/V463</f>
        <v>125</v>
      </c>
      <c r="AA463" s="496"/>
      <c r="AB463" s="408"/>
      <c r="AC463" s="409"/>
    </row>
    <row r="464" spans="1:30" ht="30" customHeight="1">
      <c r="A464" s="516">
        <v>9</v>
      </c>
      <c r="B464" s="516" t="s">
        <v>354</v>
      </c>
      <c r="C464" s="433" t="s">
        <v>355</v>
      </c>
      <c r="D464" s="516">
        <v>125</v>
      </c>
      <c r="E464" s="516" t="s">
        <v>526</v>
      </c>
      <c r="F464" s="376" t="s">
        <v>47</v>
      </c>
      <c r="G464" s="350"/>
      <c r="H464" s="354"/>
      <c r="I464" s="376" t="s">
        <v>47</v>
      </c>
      <c r="J464" s="376" t="s">
        <v>47</v>
      </c>
      <c r="K464" s="379"/>
      <c r="L464" s="371">
        <f>IF(RIGHT(S464)="T",(+H464-G464),0)</f>
        <v>0</v>
      </c>
      <c r="M464" s="371">
        <f>IF(RIGHT(S464)="U",(+H464-G464),0)</f>
        <v>0</v>
      </c>
      <c r="N464" s="371">
        <f>IF(RIGHT(S464)="C",(+H464-G464),0)</f>
        <v>0</v>
      </c>
      <c r="O464" s="371">
        <f>IF(RIGHT(S464)="D",(+H464-G464),0)</f>
        <v>0</v>
      </c>
      <c r="P464" s="376"/>
      <c r="Q464" s="376"/>
      <c r="R464" s="376"/>
      <c r="S464" s="351"/>
      <c r="T464" s="405"/>
      <c r="U464" s="496" t="s">
        <v>1593</v>
      </c>
      <c r="V464" s="377"/>
      <c r="W464" s="377"/>
      <c r="X464" s="377"/>
      <c r="Y464" s="377"/>
      <c r="Z464" s="445"/>
      <c r="AA464" s="496">
        <f>(Z465/Y465)*100</f>
        <v>100</v>
      </c>
      <c r="AC464" s="250"/>
    </row>
    <row r="465" spans="1:29" ht="30" customHeight="1">
      <c r="A465" s="516"/>
      <c r="B465" s="516"/>
      <c r="C465" s="377" t="s">
        <v>51</v>
      </c>
      <c r="D465" s="516"/>
      <c r="E465" s="516"/>
      <c r="F465" s="376" t="s">
        <v>47</v>
      </c>
      <c r="G465" s="391"/>
      <c r="H465" s="391"/>
      <c r="I465" s="376" t="s">
        <v>47</v>
      </c>
      <c r="J465" s="376" t="s">
        <v>47</v>
      </c>
      <c r="K465" s="376" t="s">
        <v>47</v>
      </c>
      <c r="L465" s="371">
        <f>SUM(L464:L464)</f>
        <v>0</v>
      </c>
      <c r="M465" s="371">
        <f>SUM(M464:M464)</f>
        <v>0</v>
      </c>
      <c r="N465" s="371">
        <f>SUM(N464:N464)</f>
        <v>0</v>
      </c>
      <c r="O465" s="371">
        <f>SUM(O464:O464)</f>
        <v>0</v>
      </c>
      <c r="P465" s="376"/>
      <c r="Q465" s="376"/>
      <c r="R465" s="376"/>
      <c r="S465" s="377"/>
      <c r="T465" s="378"/>
      <c r="U465" s="496"/>
      <c r="V465" s="445">
        <f>$AB$11-((N465*24))</f>
        <v>744</v>
      </c>
      <c r="W465" s="379">
        <v>125</v>
      </c>
      <c r="X465" s="370"/>
      <c r="Y465" s="380">
        <f>W465</f>
        <v>125</v>
      </c>
      <c r="Z465" s="445">
        <f>(Y465*(V465-L465*24))/V465</f>
        <v>125</v>
      </c>
      <c r="AA465" s="496"/>
      <c r="AC465" s="250"/>
    </row>
    <row r="466" spans="1:29" ht="30" customHeight="1">
      <c r="A466" s="516">
        <v>10</v>
      </c>
      <c r="B466" s="516" t="s">
        <v>356</v>
      </c>
      <c r="C466" s="433" t="s">
        <v>357</v>
      </c>
      <c r="D466" s="516">
        <v>125</v>
      </c>
      <c r="E466" s="516" t="s">
        <v>526</v>
      </c>
      <c r="F466" s="376" t="s">
        <v>47</v>
      </c>
      <c r="G466" s="354"/>
      <c r="H466" s="354"/>
      <c r="I466" s="376" t="s">
        <v>47</v>
      </c>
      <c r="J466" s="376" t="s">
        <v>47</v>
      </c>
      <c r="K466" s="376" t="s">
        <v>47</v>
      </c>
      <c r="L466" s="371">
        <f>IF(RIGHT(S466)="T",(+H466-G466),0)</f>
        <v>0</v>
      </c>
      <c r="M466" s="371">
        <f>IF(RIGHT(S466)="U",(+H466-G466),0)</f>
        <v>0</v>
      </c>
      <c r="N466" s="371">
        <f>IF(RIGHT(S466)="C",(+H466-G466),0)</f>
        <v>0</v>
      </c>
      <c r="O466" s="371">
        <f>IF(RIGHT(S466)="D",(+H466-G466),0)</f>
        <v>0</v>
      </c>
      <c r="P466" s="376"/>
      <c r="Q466" s="376"/>
      <c r="R466" s="376"/>
      <c r="S466" s="363"/>
      <c r="T466" s="414"/>
      <c r="U466" s="496" t="s">
        <v>1593</v>
      </c>
      <c r="V466" s="377"/>
      <c r="W466" s="377"/>
      <c r="X466" s="377"/>
      <c r="Y466" s="377"/>
      <c r="Z466" s="445"/>
      <c r="AA466" s="496">
        <f>(Z467/Y467)*100</f>
        <v>100</v>
      </c>
      <c r="AC466" s="250"/>
    </row>
    <row r="467" spans="1:29" ht="30" customHeight="1">
      <c r="A467" s="516"/>
      <c r="B467" s="516"/>
      <c r="C467" s="471" t="s">
        <v>51</v>
      </c>
      <c r="D467" s="516"/>
      <c r="E467" s="516"/>
      <c r="F467" s="376" t="s">
        <v>47</v>
      </c>
      <c r="G467" s="353"/>
      <c r="H467" s="354"/>
      <c r="I467" s="376" t="s">
        <v>47</v>
      </c>
      <c r="J467" s="376" t="s">
        <v>47</v>
      </c>
      <c r="K467" s="376" t="s">
        <v>47</v>
      </c>
      <c r="L467" s="371">
        <f>SUM(L466:L466)</f>
        <v>0</v>
      </c>
      <c r="M467" s="371">
        <f>SUM(M466:M466)</f>
        <v>0</v>
      </c>
      <c r="N467" s="371">
        <f>SUM(N466:N466)</f>
        <v>0</v>
      </c>
      <c r="O467" s="371">
        <f>SUM(O466:O466)</f>
        <v>0</v>
      </c>
      <c r="P467" s="376"/>
      <c r="Q467" s="376"/>
      <c r="R467" s="376"/>
      <c r="S467" s="351"/>
      <c r="T467" s="405"/>
      <c r="U467" s="496"/>
      <c r="V467" s="445">
        <f>$AB$11-((N467*24))</f>
        <v>744</v>
      </c>
      <c r="W467" s="379">
        <v>125</v>
      </c>
      <c r="X467" s="370"/>
      <c r="Y467" s="380">
        <f>W467</f>
        <v>125</v>
      </c>
      <c r="Z467" s="445">
        <f>(Y467*(V467-L467*24))/V467</f>
        <v>125</v>
      </c>
      <c r="AA467" s="496"/>
      <c r="AC467" s="250"/>
    </row>
    <row r="468" spans="1:29" s="408" customFormat="1" ht="30" customHeight="1">
      <c r="A468" s="516">
        <v>11</v>
      </c>
      <c r="B468" s="516" t="s">
        <v>358</v>
      </c>
      <c r="C468" s="524" t="s">
        <v>359</v>
      </c>
      <c r="D468" s="516">
        <v>240</v>
      </c>
      <c r="E468" s="516" t="s">
        <v>526</v>
      </c>
      <c r="F468" s="376" t="s">
        <v>47</v>
      </c>
      <c r="G468" s="353">
        <v>43647</v>
      </c>
      <c r="H468" s="353">
        <v>43650.645138888889</v>
      </c>
      <c r="I468" s="376" t="s">
        <v>47</v>
      </c>
      <c r="J468" s="376" t="s">
        <v>47</v>
      </c>
      <c r="K468" s="376" t="s">
        <v>47</v>
      </c>
      <c r="L468" s="371">
        <f t="shared" ref="L468:L470" si="122">IF(RIGHT(S468)="T",(+H468-G468),0)</f>
        <v>0</v>
      </c>
      <c r="M468" s="371">
        <f t="shared" ref="M468:M470" si="123">IF(RIGHT(S468)="U",(+H468-G468),0)</f>
        <v>0</v>
      </c>
      <c r="N468" s="371">
        <f t="shared" ref="N468:N470" si="124">IF(RIGHT(S468)="C",(+H468-G468),0)</f>
        <v>0</v>
      </c>
      <c r="O468" s="371">
        <f t="shared" ref="O468:O470" si="125">IF(RIGHT(S468)="D",(+H468-G468),0)</f>
        <v>3.6451388888890506</v>
      </c>
      <c r="P468" s="376"/>
      <c r="Q468" s="376"/>
      <c r="R468" s="376"/>
      <c r="S468" s="351" t="s">
        <v>465</v>
      </c>
      <c r="T468" s="405" t="s">
        <v>1385</v>
      </c>
      <c r="U468" s="496" t="s">
        <v>1593</v>
      </c>
      <c r="V468" s="377"/>
      <c r="W468" s="377"/>
      <c r="X468" s="377"/>
      <c r="Y468" s="377"/>
      <c r="Z468" s="445"/>
      <c r="AA468" s="496">
        <f>(Z471/Y471)*100</f>
        <v>100</v>
      </c>
      <c r="AC468" s="411"/>
    </row>
    <row r="469" spans="1:29" s="408" customFormat="1" ht="30" customHeight="1">
      <c r="A469" s="516"/>
      <c r="B469" s="516"/>
      <c r="C469" s="525"/>
      <c r="D469" s="516"/>
      <c r="E469" s="516"/>
      <c r="F469" s="376"/>
      <c r="G469" s="353">
        <v>43657.879166666666</v>
      </c>
      <c r="H469" s="353">
        <v>43658.324999999997</v>
      </c>
      <c r="I469" s="376"/>
      <c r="J469" s="376"/>
      <c r="K469" s="376"/>
      <c r="L469" s="371">
        <f t="shared" si="122"/>
        <v>0</v>
      </c>
      <c r="M469" s="371">
        <f t="shared" si="123"/>
        <v>0</v>
      </c>
      <c r="N469" s="371">
        <f t="shared" si="124"/>
        <v>0</v>
      </c>
      <c r="O469" s="371">
        <f t="shared" si="125"/>
        <v>0.44583333333139308</v>
      </c>
      <c r="P469" s="376"/>
      <c r="Q469" s="376"/>
      <c r="R469" s="376"/>
      <c r="S469" s="351" t="s">
        <v>465</v>
      </c>
      <c r="T469" s="405" t="s">
        <v>1481</v>
      </c>
      <c r="U469" s="496"/>
      <c r="V469" s="377"/>
      <c r="W469" s="377"/>
      <c r="X469" s="377"/>
      <c r="Y469" s="377"/>
      <c r="Z469" s="445"/>
      <c r="AA469" s="496"/>
      <c r="AC469" s="411"/>
    </row>
    <row r="470" spans="1:29" s="408" customFormat="1" ht="30" customHeight="1">
      <c r="A470" s="516"/>
      <c r="B470" s="516"/>
      <c r="C470" s="526"/>
      <c r="D470" s="516"/>
      <c r="E470" s="516"/>
      <c r="F470" s="376"/>
      <c r="G470" s="353">
        <v>43663.818055555559</v>
      </c>
      <c r="H470" s="353">
        <v>43670.768055555556</v>
      </c>
      <c r="I470" s="376"/>
      <c r="J470" s="376"/>
      <c r="K470" s="376"/>
      <c r="L470" s="371">
        <f t="shared" si="122"/>
        <v>0</v>
      </c>
      <c r="M470" s="371">
        <f t="shared" si="123"/>
        <v>0</v>
      </c>
      <c r="N470" s="371">
        <f t="shared" si="124"/>
        <v>0</v>
      </c>
      <c r="O470" s="371">
        <f t="shared" si="125"/>
        <v>6.9499999999970896</v>
      </c>
      <c r="P470" s="376"/>
      <c r="Q470" s="376"/>
      <c r="R470" s="376"/>
      <c r="S470" s="351" t="s">
        <v>465</v>
      </c>
      <c r="T470" s="352" t="s">
        <v>1482</v>
      </c>
      <c r="U470" s="496"/>
      <c r="V470" s="377"/>
      <c r="W470" s="377"/>
      <c r="X470" s="377"/>
      <c r="Y470" s="377"/>
      <c r="Z470" s="445"/>
      <c r="AA470" s="496"/>
      <c r="AC470" s="411"/>
    </row>
    <row r="471" spans="1:29" s="410" customFormat="1" ht="30" customHeight="1">
      <c r="A471" s="516"/>
      <c r="B471" s="516"/>
      <c r="C471" s="471" t="s">
        <v>51</v>
      </c>
      <c r="D471" s="516"/>
      <c r="E471" s="516"/>
      <c r="F471" s="376" t="s">
        <v>47</v>
      </c>
      <c r="G471" s="391"/>
      <c r="H471" s="391"/>
      <c r="I471" s="376" t="s">
        <v>47</v>
      </c>
      <c r="J471" s="376" t="s">
        <v>47</v>
      </c>
      <c r="K471" s="376" t="s">
        <v>47</v>
      </c>
      <c r="L471" s="371">
        <f>SUM(L468:L470)</f>
        <v>0</v>
      </c>
      <c r="M471" s="371">
        <f>SUM(M468:M470)</f>
        <v>0</v>
      </c>
      <c r="N471" s="371">
        <f>SUM(N468:N470)</f>
        <v>0</v>
      </c>
      <c r="O471" s="371">
        <f>SUM(O468:O470)</f>
        <v>11.040972222217533</v>
      </c>
      <c r="P471" s="376"/>
      <c r="Q471" s="376"/>
      <c r="R471" s="376"/>
      <c r="S471" s="471"/>
      <c r="T471" s="472"/>
      <c r="U471" s="496"/>
      <c r="V471" s="445">
        <f>$AB$11-((N471*24))</f>
        <v>744</v>
      </c>
      <c r="W471" s="379">
        <v>240</v>
      </c>
      <c r="X471" s="370"/>
      <c r="Y471" s="380">
        <f>W471</f>
        <v>240</v>
      </c>
      <c r="Z471" s="445">
        <f>(Y471*(V471-L471*24))/V471</f>
        <v>240</v>
      </c>
      <c r="AA471" s="496"/>
      <c r="AB471" s="408"/>
      <c r="AC471" s="409"/>
    </row>
    <row r="472" spans="1:29" ht="30" customHeight="1">
      <c r="A472" s="516">
        <v>12</v>
      </c>
      <c r="B472" s="516" t="s">
        <v>360</v>
      </c>
      <c r="C472" s="433" t="s">
        <v>361</v>
      </c>
      <c r="D472" s="516">
        <v>240</v>
      </c>
      <c r="E472" s="516" t="s">
        <v>526</v>
      </c>
      <c r="F472" s="376" t="s">
        <v>47</v>
      </c>
      <c r="G472" s="353">
        <v>43649.881249999999</v>
      </c>
      <c r="H472" s="353">
        <v>43653.404861111114</v>
      </c>
      <c r="I472" s="376" t="s">
        <v>47</v>
      </c>
      <c r="J472" s="376" t="s">
        <v>47</v>
      </c>
      <c r="K472" s="379"/>
      <c r="L472" s="371">
        <f>IF(RIGHT(S472)="T",(+H472-G472),0)</f>
        <v>0</v>
      </c>
      <c r="M472" s="371">
        <f>IF(RIGHT(S472)="U",(+H472-G472),0)</f>
        <v>0</v>
      </c>
      <c r="N472" s="371">
        <f>IF(RIGHT(S472)="C",(+H472-G472),0)</f>
        <v>0</v>
      </c>
      <c r="O472" s="371">
        <f>IF(RIGHT(S472)="D",(+H472-G472),0)</f>
        <v>3.523611111115315</v>
      </c>
      <c r="P472" s="376"/>
      <c r="Q472" s="376"/>
      <c r="R472" s="376"/>
      <c r="S472" s="351" t="s">
        <v>465</v>
      </c>
      <c r="T472" s="405" t="s">
        <v>1485</v>
      </c>
      <c r="U472" s="496" t="s">
        <v>1593</v>
      </c>
      <c r="V472" s="377"/>
      <c r="W472" s="377"/>
      <c r="X472" s="377"/>
      <c r="Y472" s="377"/>
      <c r="Z472" s="445"/>
      <c r="AA472" s="496">
        <f>(Z474/Y474)*100</f>
        <v>100</v>
      </c>
      <c r="AC472" s="250"/>
    </row>
    <row r="473" spans="1:29" ht="30" customHeight="1">
      <c r="A473" s="516"/>
      <c r="B473" s="516"/>
      <c r="C473" s="433"/>
      <c r="D473" s="516"/>
      <c r="E473" s="516"/>
      <c r="F473" s="376"/>
      <c r="G473" s="353">
        <v>43676.873611111114</v>
      </c>
      <c r="H473" s="353">
        <v>43678</v>
      </c>
      <c r="I473" s="376"/>
      <c r="J473" s="376"/>
      <c r="K473" s="379"/>
      <c r="L473" s="371">
        <f>IF(RIGHT(S473)="T",(+H473-G473),0)</f>
        <v>0</v>
      </c>
      <c r="M473" s="371">
        <f>IF(RIGHT(S473)="U",(+H473-G473),0)</f>
        <v>0</v>
      </c>
      <c r="N473" s="371">
        <f>IF(RIGHT(S473)="C",(+H473-G473),0)</f>
        <v>0</v>
      </c>
      <c r="O473" s="371">
        <f>IF(RIGHT(S473)="D",(+H473-G473),0)</f>
        <v>1.1263888888861402</v>
      </c>
      <c r="P473" s="376"/>
      <c r="Q473" s="376"/>
      <c r="R473" s="376"/>
      <c r="S473" s="351" t="s">
        <v>465</v>
      </c>
      <c r="T473" s="405" t="s">
        <v>1486</v>
      </c>
      <c r="U473" s="496"/>
      <c r="V473" s="377"/>
      <c r="W473" s="377"/>
      <c r="X473" s="377"/>
      <c r="Y473" s="377"/>
      <c r="Z473" s="445"/>
      <c r="AA473" s="496"/>
      <c r="AC473" s="250"/>
    </row>
    <row r="474" spans="1:29" ht="30" customHeight="1">
      <c r="A474" s="516"/>
      <c r="B474" s="516"/>
      <c r="C474" s="471" t="s">
        <v>51</v>
      </c>
      <c r="D474" s="516"/>
      <c r="E474" s="516"/>
      <c r="F474" s="376" t="s">
        <v>47</v>
      </c>
      <c r="G474" s="391"/>
      <c r="H474" s="391"/>
      <c r="I474" s="376" t="s">
        <v>47</v>
      </c>
      <c r="J474" s="376" t="s">
        <v>47</v>
      </c>
      <c r="K474" s="376" t="s">
        <v>47</v>
      </c>
      <c r="L474" s="371">
        <f>SUM(L472:L473)</f>
        <v>0</v>
      </c>
      <c r="M474" s="371">
        <f>SUM(M472:M473)</f>
        <v>0</v>
      </c>
      <c r="N474" s="371">
        <f>SUM(N472:N473)</f>
        <v>0</v>
      </c>
      <c r="O474" s="371">
        <f>SUM(O472:O473)</f>
        <v>4.6500000000014552</v>
      </c>
      <c r="P474" s="376"/>
      <c r="Q474" s="376"/>
      <c r="R474" s="376"/>
      <c r="S474" s="471"/>
      <c r="T474" s="472"/>
      <c r="U474" s="496"/>
      <c r="V474" s="445">
        <f>$AB$11-((N474*24))</f>
        <v>744</v>
      </c>
      <c r="W474" s="379">
        <v>240</v>
      </c>
      <c r="X474" s="370"/>
      <c r="Y474" s="380">
        <f>W474</f>
        <v>240</v>
      </c>
      <c r="Z474" s="445">
        <f>(Y474*(V474-L474*24))/V474</f>
        <v>240</v>
      </c>
      <c r="AA474" s="496"/>
      <c r="AC474" s="250"/>
    </row>
    <row r="475" spans="1:29" s="408" customFormat="1" ht="30" customHeight="1">
      <c r="A475" s="516">
        <v>13</v>
      </c>
      <c r="B475" s="516" t="s">
        <v>362</v>
      </c>
      <c r="C475" s="433" t="s">
        <v>363</v>
      </c>
      <c r="D475" s="516">
        <v>80</v>
      </c>
      <c r="E475" s="516" t="s">
        <v>526</v>
      </c>
      <c r="F475" s="376" t="s">
        <v>47</v>
      </c>
      <c r="G475" s="349"/>
      <c r="H475" s="354"/>
      <c r="I475" s="376" t="s">
        <v>47</v>
      </c>
      <c r="J475" s="376" t="s">
        <v>47</v>
      </c>
      <c r="K475" s="379"/>
      <c r="L475" s="371">
        <f t="shared" ref="L475" si="126">IF(RIGHT(S475)="T",(+H475-G475),0)</f>
        <v>0</v>
      </c>
      <c r="M475" s="371">
        <f t="shared" ref="M475" si="127">IF(RIGHT(S475)="U",(+H475-G475),0)</f>
        <v>0</v>
      </c>
      <c r="N475" s="371">
        <f t="shared" ref="N475" si="128">IF(RIGHT(S475)="C",(+H475-G475),0)</f>
        <v>0</v>
      </c>
      <c r="O475" s="371">
        <f t="shared" ref="O475" si="129">IF(RIGHT(S475)="D",(+H475-G475),0)</f>
        <v>0</v>
      </c>
      <c r="P475" s="376"/>
      <c r="Q475" s="376"/>
      <c r="R475" s="376"/>
      <c r="S475" s="351"/>
      <c r="T475" s="405"/>
      <c r="U475" s="496" t="s">
        <v>1593</v>
      </c>
      <c r="V475" s="377"/>
      <c r="W475" s="377"/>
      <c r="X475" s="377"/>
      <c r="Y475" s="377"/>
      <c r="Z475" s="445"/>
      <c r="AA475" s="496">
        <f>(Z476/Y476)*100</f>
        <v>100</v>
      </c>
      <c r="AC475" s="411"/>
    </row>
    <row r="476" spans="1:29" s="410" customFormat="1" ht="30" customHeight="1">
      <c r="A476" s="516"/>
      <c r="B476" s="516"/>
      <c r="C476" s="377" t="s">
        <v>51</v>
      </c>
      <c r="D476" s="516"/>
      <c r="E476" s="516"/>
      <c r="F476" s="376" t="s">
        <v>47</v>
      </c>
      <c r="G476" s="435"/>
      <c r="H476" s="435"/>
      <c r="I476" s="376" t="s">
        <v>47</v>
      </c>
      <c r="J476" s="376" t="s">
        <v>47</v>
      </c>
      <c r="K476" s="379"/>
      <c r="L476" s="371">
        <f>SUM(L475:L475)</f>
        <v>0</v>
      </c>
      <c r="M476" s="371">
        <f>SUM(M475:M475)</f>
        <v>0</v>
      </c>
      <c r="N476" s="371">
        <f>SUM(N475:N475)</f>
        <v>0</v>
      </c>
      <c r="O476" s="371">
        <f>SUM(O475:O475)</f>
        <v>0</v>
      </c>
      <c r="P476" s="376"/>
      <c r="Q476" s="376"/>
      <c r="R476" s="376"/>
      <c r="S476" s="377"/>
      <c r="T476" s="378"/>
      <c r="U476" s="496"/>
      <c r="V476" s="445">
        <f>$AB$11-((N476*24))</f>
        <v>744</v>
      </c>
      <c r="W476" s="379">
        <v>80</v>
      </c>
      <c r="X476" s="370"/>
      <c r="Y476" s="380">
        <f>W476</f>
        <v>80</v>
      </c>
      <c r="Z476" s="445">
        <f>(Y476*(V476-L476*24))/V476</f>
        <v>80</v>
      </c>
      <c r="AA476" s="496"/>
      <c r="AB476" s="408"/>
      <c r="AC476" s="409"/>
    </row>
    <row r="477" spans="1:29" ht="30" customHeight="1">
      <c r="A477" s="516">
        <v>14</v>
      </c>
      <c r="B477" s="516" t="s">
        <v>364</v>
      </c>
      <c r="C477" s="433" t="s">
        <v>590</v>
      </c>
      <c r="D477" s="516">
        <v>50</v>
      </c>
      <c r="E477" s="516" t="s">
        <v>526</v>
      </c>
      <c r="F477" s="376" t="s">
        <v>47</v>
      </c>
      <c r="G477" s="353"/>
      <c r="H477" s="354"/>
      <c r="I477" s="376" t="s">
        <v>47</v>
      </c>
      <c r="J477" s="376" t="s">
        <v>47</v>
      </c>
      <c r="K477" s="379"/>
      <c r="L477" s="371">
        <f t="shared" ref="L477" si="130">IF(RIGHT(S477)="T",(+H477-G477),0)</f>
        <v>0</v>
      </c>
      <c r="M477" s="371">
        <f t="shared" ref="M477" si="131">IF(RIGHT(S477)="U",(+H477-G477),0)</f>
        <v>0</v>
      </c>
      <c r="N477" s="371">
        <f t="shared" ref="N477" si="132">IF(RIGHT(S477)="C",(+H477-G477),0)</f>
        <v>0</v>
      </c>
      <c r="O477" s="371">
        <f t="shared" ref="O477" si="133">IF(RIGHT(S477)="D",(+H477-G477),0)</f>
        <v>0</v>
      </c>
      <c r="P477" s="376"/>
      <c r="Q477" s="376"/>
      <c r="R477" s="376"/>
      <c r="S477" s="351"/>
      <c r="T477" s="405"/>
      <c r="U477" s="496" t="s">
        <v>1593</v>
      </c>
      <c r="V477" s="445"/>
      <c r="W477" s="379"/>
      <c r="X477" s="370"/>
      <c r="Y477" s="380"/>
      <c r="Z477" s="445"/>
      <c r="AA477" s="496">
        <f>(Z478/Y478)*100</f>
        <v>100</v>
      </c>
      <c r="AC477" s="250"/>
    </row>
    <row r="478" spans="1:29" ht="30" customHeight="1">
      <c r="A478" s="516"/>
      <c r="B478" s="516"/>
      <c r="C478" s="377" t="s">
        <v>51</v>
      </c>
      <c r="D478" s="516"/>
      <c r="E478" s="516"/>
      <c r="F478" s="376" t="s">
        <v>47</v>
      </c>
      <c r="G478" s="433"/>
      <c r="H478" s="433"/>
      <c r="I478" s="376" t="s">
        <v>47</v>
      </c>
      <c r="J478" s="376" t="s">
        <v>47</v>
      </c>
      <c r="K478" s="379"/>
      <c r="L478" s="371">
        <f>SUM(L477:L477)</f>
        <v>0</v>
      </c>
      <c r="M478" s="371">
        <f>SUM(M477:M477)</f>
        <v>0</v>
      </c>
      <c r="N478" s="371">
        <f>SUM(N477:N477)</f>
        <v>0</v>
      </c>
      <c r="O478" s="371">
        <f>SUM(O477:O477)</f>
        <v>0</v>
      </c>
      <c r="P478" s="376"/>
      <c r="Q478" s="376"/>
      <c r="R478" s="376"/>
      <c r="S478" s="377"/>
      <c r="T478" s="378"/>
      <c r="U478" s="496"/>
      <c r="V478" s="445">
        <f>$AB$11-((N478*24))</f>
        <v>744</v>
      </c>
      <c r="W478" s="379">
        <v>100</v>
      </c>
      <c r="X478" s="370"/>
      <c r="Y478" s="380">
        <f>W478</f>
        <v>100</v>
      </c>
      <c r="Z478" s="445">
        <f>(Y478*(V478-L478*24))/V478</f>
        <v>100</v>
      </c>
      <c r="AA478" s="496"/>
      <c r="AC478" s="250"/>
    </row>
    <row r="479" spans="1:29" ht="30" customHeight="1">
      <c r="A479" s="516">
        <v>15</v>
      </c>
      <c r="B479" s="516" t="s">
        <v>367</v>
      </c>
      <c r="C479" s="433" t="s">
        <v>466</v>
      </c>
      <c r="D479" s="516">
        <v>50</v>
      </c>
      <c r="E479" s="516" t="s">
        <v>526</v>
      </c>
      <c r="F479" s="376" t="s">
        <v>47</v>
      </c>
      <c r="G479" s="468"/>
      <c r="H479" s="468"/>
      <c r="I479" s="433"/>
      <c r="J479" s="433"/>
      <c r="K479" s="433"/>
      <c r="L479" s="371">
        <f>IF(RIGHT(S479)="T",(+H479-G479),0)</f>
        <v>0</v>
      </c>
      <c r="M479" s="371">
        <f>IF(RIGHT(S479)="U",(+H479-G479),0)</f>
        <v>0</v>
      </c>
      <c r="N479" s="371">
        <f>IF(RIGHT(S479)="C",(+H479-G479),0)</f>
        <v>0</v>
      </c>
      <c r="O479" s="371">
        <f>IF(RIGHT(S479)="D",(+H479-G479),0)</f>
        <v>0</v>
      </c>
      <c r="P479" s="372"/>
      <c r="Q479" s="372"/>
      <c r="R479" s="372"/>
      <c r="S479" s="493"/>
      <c r="T479" s="494"/>
      <c r="U479" s="496" t="s">
        <v>1593</v>
      </c>
      <c r="V479" s="445"/>
      <c r="W479" s="379"/>
      <c r="X479" s="370"/>
      <c r="Y479" s="380"/>
      <c r="Z479" s="445"/>
      <c r="AA479" s="496">
        <f>(Z480/Y480)*100</f>
        <v>100</v>
      </c>
      <c r="AC479" s="250"/>
    </row>
    <row r="480" spans="1:29" s="410" customFormat="1" ht="30" customHeight="1">
      <c r="A480" s="516"/>
      <c r="B480" s="516"/>
      <c r="C480" s="471" t="s">
        <v>51</v>
      </c>
      <c r="D480" s="516"/>
      <c r="E480" s="516"/>
      <c r="F480" s="376" t="s">
        <v>47</v>
      </c>
      <c r="G480" s="391"/>
      <c r="H480" s="391"/>
      <c r="I480" s="376" t="s">
        <v>47</v>
      </c>
      <c r="J480" s="376" t="s">
        <v>47</v>
      </c>
      <c r="K480" s="379"/>
      <c r="L480" s="371">
        <f>SUM(L479:L479)</f>
        <v>0</v>
      </c>
      <c r="M480" s="371">
        <f>SUM(M479:M479)</f>
        <v>0</v>
      </c>
      <c r="N480" s="371">
        <f>SUM(N479:N479)</f>
        <v>0</v>
      </c>
      <c r="O480" s="371">
        <f>SUM(O479:O479)</f>
        <v>0</v>
      </c>
      <c r="P480" s="376"/>
      <c r="Q480" s="376"/>
      <c r="R480" s="376"/>
      <c r="S480" s="471"/>
      <c r="T480" s="472"/>
      <c r="U480" s="496"/>
      <c r="V480" s="445">
        <f>$AB$11-((N480*24))</f>
        <v>744</v>
      </c>
      <c r="W480" s="379">
        <v>50</v>
      </c>
      <c r="X480" s="370"/>
      <c r="Y480" s="380">
        <f>W480</f>
        <v>50</v>
      </c>
      <c r="Z480" s="445">
        <f>(Y480*(V480-L480*24))/V480</f>
        <v>50</v>
      </c>
      <c r="AA480" s="496"/>
      <c r="AB480" s="408"/>
      <c r="AC480" s="409"/>
    </row>
    <row r="481" spans="1:29" ht="30" customHeight="1">
      <c r="A481" s="516">
        <v>16</v>
      </c>
      <c r="B481" s="516" t="s">
        <v>370</v>
      </c>
      <c r="C481" s="433" t="s">
        <v>371</v>
      </c>
      <c r="D481" s="516">
        <v>125</v>
      </c>
      <c r="E481" s="516" t="s">
        <v>526</v>
      </c>
      <c r="F481" s="376" t="s">
        <v>47</v>
      </c>
      <c r="G481" s="349"/>
      <c r="H481" s="349"/>
      <c r="I481" s="433"/>
      <c r="J481" s="433"/>
      <c r="K481" s="433"/>
      <c r="L481" s="371">
        <f>IF(RIGHT(S481)="T",(+H481-G481),0)</f>
        <v>0</v>
      </c>
      <c r="M481" s="371">
        <f>IF(RIGHT(S481)="U",(+H481-G481),0)</f>
        <v>0</v>
      </c>
      <c r="N481" s="371">
        <f>IF(RIGHT(S481)="C",(+H481-G481),0)</f>
        <v>0</v>
      </c>
      <c r="O481" s="371">
        <f>IF(RIGHT(S481)="D",(+H481-G481),0)</f>
        <v>0</v>
      </c>
      <c r="P481" s="385"/>
      <c r="Q481" s="385"/>
      <c r="R481" s="385"/>
      <c r="S481" s="351"/>
      <c r="T481" s="405"/>
      <c r="U481" s="496" t="s">
        <v>1593</v>
      </c>
      <c r="V481" s="445">
        <f>$AB$11-((N481*24))</f>
        <v>744</v>
      </c>
      <c r="W481" s="379">
        <v>125</v>
      </c>
      <c r="X481" s="370"/>
      <c r="Y481" s="380">
        <f>W481</f>
        <v>125</v>
      </c>
      <c r="Z481" s="445">
        <f>(Y481*(V481-L481*24))/V481</f>
        <v>125</v>
      </c>
      <c r="AA481" s="496">
        <f>(Z481/Y481)*100</f>
        <v>100</v>
      </c>
      <c r="AC481" s="250"/>
    </row>
    <row r="482" spans="1:29" ht="30" customHeight="1">
      <c r="A482" s="516"/>
      <c r="B482" s="516"/>
      <c r="C482" s="433" t="s">
        <v>51</v>
      </c>
      <c r="D482" s="516"/>
      <c r="E482" s="516"/>
      <c r="F482" s="376" t="s">
        <v>47</v>
      </c>
      <c r="G482" s="433"/>
      <c r="H482" s="433"/>
      <c r="I482" s="433" t="s">
        <v>47</v>
      </c>
      <c r="J482" s="433" t="s">
        <v>47</v>
      </c>
      <c r="K482" s="433" t="s">
        <v>47</v>
      </c>
      <c r="L482" s="371">
        <f>SUM(L481:L481)</f>
        <v>0</v>
      </c>
      <c r="M482" s="371">
        <f>SUM(M481:M481)</f>
        <v>0</v>
      </c>
      <c r="N482" s="371">
        <f>SUM(N481:N481)</f>
        <v>0</v>
      </c>
      <c r="O482" s="371">
        <f>SUM(O481:O481)</f>
        <v>0</v>
      </c>
      <c r="P482" s="385"/>
      <c r="Q482" s="385"/>
      <c r="R482" s="385"/>
      <c r="S482" s="385"/>
      <c r="T482" s="386"/>
      <c r="U482" s="496"/>
      <c r="V482" s="445">
        <f>$AB$11-((N482*24))</f>
        <v>744</v>
      </c>
      <c r="W482" s="379">
        <v>125</v>
      </c>
      <c r="X482" s="370"/>
      <c r="Y482" s="380">
        <f>W482</f>
        <v>125</v>
      </c>
      <c r="Z482" s="445">
        <f>(Y482*(V482-L482*24))/V482</f>
        <v>125</v>
      </c>
      <c r="AA482" s="496"/>
      <c r="AC482" s="250"/>
    </row>
    <row r="483" spans="1:29" ht="30" customHeight="1">
      <c r="A483" s="516">
        <v>17</v>
      </c>
      <c r="B483" s="516" t="s">
        <v>372</v>
      </c>
      <c r="C483" s="433" t="s">
        <v>373</v>
      </c>
      <c r="D483" s="516">
        <v>125</v>
      </c>
      <c r="E483" s="516" t="s">
        <v>526</v>
      </c>
      <c r="F483" s="376" t="s">
        <v>47</v>
      </c>
      <c r="G483" s="433"/>
      <c r="H483" s="433"/>
      <c r="I483" s="433"/>
      <c r="J483" s="433"/>
      <c r="K483" s="433"/>
      <c r="L483" s="371">
        <f>IF(RIGHT(S483)="T",(+H483-G483),0)</f>
        <v>0</v>
      </c>
      <c r="M483" s="371">
        <f>IF(RIGHT(S483)="U",(+H483-G483),0)</f>
        <v>0</v>
      </c>
      <c r="N483" s="371">
        <f>IF(RIGHT(S483)="C",(+H483-G483),0)</f>
        <v>0</v>
      </c>
      <c r="O483" s="371">
        <f>IF(RIGHT(S483)="D",(+H483-G483),0)</f>
        <v>0</v>
      </c>
      <c r="P483" s="385"/>
      <c r="Q483" s="385"/>
      <c r="R483" s="385"/>
      <c r="S483" s="385"/>
      <c r="T483" s="386"/>
      <c r="U483" s="496" t="s">
        <v>1593</v>
      </c>
      <c r="V483" s="445">
        <f>$AB$11-((N483*24))</f>
        <v>744</v>
      </c>
      <c r="W483" s="379">
        <v>125</v>
      </c>
      <c r="X483" s="370"/>
      <c r="Y483" s="380">
        <f>W483</f>
        <v>125</v>
      </c>
      <c r="Z483" s="445">
        <f>(Y483*(V483-L483*24))/V483</f>
        <v>125</v>
      </c>
      <c r="AA483" s="496">
        <f>(Z483/Y483)*100</f>
        <v>100</v>
      </c>
      <c r="AC483" s="250"/>
    </row>
    <row r="484" spans="1:29" ht="30" customHeight="1">
      <c r="A484" s="516"/>
      <c r="B484" s="516"/>
      <c r="C484" s="433" t="s">
        <v>51</v>
      </c>
      <c r="D484" s="516"/>
      <c r="E484" s="516"/>
      <c r="F484" s="376" t="s">
        <v>47</v>
      </c>
      <c r="G484" s="433"/>
      <c r="H484" s="433"/>
      <c r="I484" s="433" t="s">
        <v>47</v>
      </c>
      <c r="J484" s="433" t="s">
        <v>47</v>
      </c>
      <c r="K484" s="433" t="s">
        <v>47</v>
      </c>
      <c r="L484" s="371">
        <f>SUM(L483:L483)</f>
        <v>0</v>
      </c>
      <c r="M484" s="371">
        <f>SUM(M483:M483)</f>
        <v>0</v>
      </c>
      <c r="N484" s="371">
        <f>SUM(N483:N483)</f>
        <v>0</v>
      </c>
      <c r="O484" s="371">
        <f>SUM(O483:O483)</f>
        <v>0</v>
      </c>
      <c r="P484" s="385"/>
      <c r="Q484" s="385"/>
      <c r="R484" s="385"/>
      <c r="S484" s="385"/>
      <c r="T484" s="386"/>
      <c r="U484" s="496"/>
      <c r="V484" s="445">
        <f>$AB$11-((N484*24))</f>
        <v>744</v>
      </c>
      <c r="W484" s="379">
        <v>125</v>
      </c>
      <c r="X484" s="370"/>
      <c r="Y484" s="380">
        <f>W484</f>
        <v>125</v>
      </c>
      <c r="Z484" s="445">
        <f>(Y484*(V484-L484*24))/V484</f>
        <v>125</v>
      </c>
      <c r="AA484" s="496"/>
      <c r="AC484" s="250"/>
    </row>
    <row r="485" spans="1:29" ht="30" customHeight="1">
      <c r="A485" s="516">
        <v>18</v>
      </c>
      <c r="B485" s="516" t="s">
        <v>374</v>
      </c>
      <c r="C485" s="433" t="s">
        <v>375</v>
      </c>
      <c r="D485" s="516">
        <v>330</v>
      </c>
      <c r="E485" s="516" t="s">
        <v>526</v>
      </c>
      <c r="F485" s="376" t="s">
        <v>47</v>
      </c>
      <c r="G485" s="349"/>
      <c r="H485" s="349"/>
      <c r="I485" s="433"/>
      <c r="J485" s="433"/>
      <c r="K485" s="433"/>
      <c r="L485" s="371">
        <f>IF(RIGHT(S485)="T",(+H485-G485),0)</f>
        <v>0</v>
      </c>
      <c r="M485" s="371">
        <f>IF(RIGHT(S485)="U",(+H485-G485),0)</f>
        <v>0</v>
      </c>
      <c r="N485" s="371">
        <f>IF(RIGHT(S485)="C",(+H485-G485),0)</f>
        <v>0</v>
      </c>
      <c r="O485" s="371">
        <f>IF(RIGHT(S485)="D",(+H485-G485),0)</f>
        <v>0</v>
      </c>
      <c r="P485" s="385"/>
      <c r="Q485" s="385"/>
      <c r="R485" s="385"/>
      <c r="S485" s="351"/>
      <c r="T485" s="405"/>
      <c r="U485" s="496" t="s">
        <v>1593</v>
      </c>
      <c r="V485" s="445"/>
      <c r="W485" s="379"/>
      <c r="X485" s="370"/>
      <c r="Y485" s="380"/>
      <c r="Z485" s="445"/>
      <c r="AA485" s="496">
        <f>(Z486/Y486)*100</f>
        <v>100</v>
      </c>
      <c r="AC485" s="250"/>
    </row>
    <row r="486" spans="1:29" s="410" customFormat="1" ht="30" customHeight="1">
      <c r="A486" s="516"/>
      <c r="B486" s="516"/>
      <c r="C486" s="471" t="s">
        <v>51</v>
      </c>
      <c r="D486" s="516"/>
      <c r="E486" s="516"/>
      <c r="F486" s="376" t="s">
        <v>47</v>
      </c>
      <c r="G486" s="391"/>
      <c r="H486" s="391"/>
      <c r="I486" s="376" t="s">
        <v>47</v>
      </c>
      <c r="J486" s="376" t="s">
        <v>47</v>
      </c>
      <c r="K486" s="379"/>
      <c r="L486" s="371">
        <f>SUM(L485:L485)</f>
        <v>0</v>
      </c>
      <c r="M486" s="371">
        <f>SUM(M485:M485)</f>
        <v>0</v>
      </c>
      <c r="N486" s="371">
        <f>SUM(N485:N485)</f>
        <v>0</v>
      </c>
      <c r="O486" s="371">
        <f>SUM(O485:O485)</f>
        <v>0</v>
      </c>
      <c r="P486" s="376"/>
      <c r="Q486" s="376"/>
      <c r="R486" s="376"/>
      <c r="S486" s="471"/>
      <c r="T486" s="472"/>
      <c r="U486" s="496"/>
      <c r="V486" s="445">
        <f>$AB$11-((N486*24))</f>
        <v>744</v>
      </c>
      <c r="W486" s="379">
        <v>330</v>
      </c>
      <c r="X486" s="370"/>
      <c r="Y486" s="380">
        <f>W486</f>
        <v>330</v>
      </c>
      <c r="Z486" s="445">
        <f>(Y486*(V486-L486*24))/V486</f>
        <v>330</v>
      </c>
      <c r="AA486" s="496"/>
      <c r="AB486" s="408"/>
      <c r="AC486" s="409"/>
    </row>
    <row r="487" spans="1:29" ht="30" customHeight="1">
      <c r="A487" s="516">
        <v>19</v>
      </c>
      <c r="B487" s="516" t="s">
        <v>376</v>
      </c>
      <c r="C487" s="433" t="s">
        <v>452</v>
      </c>
      <c r="D487" s="516">
        <v>125</v>
      </c>
      <c r="E487" s="516" t="s">
        <v>526</v>
      </c>
      <c r="F487" s="376" t="s">
        <v>47</v>
      </c>
      <c r="G487" s="353"/>
      <c r="H487" s="353"/>
      <c r="I487" s="433"/>
      <c r="J487" s="433"/>
      <c r="K487" s="433"/>
      <c r="L487" s="371">
        <f>IF(RIGHT(S487)="T",(+H487-G487),0)</f>
        <v>0</v>
      </c>
      <c r="M487" s="371">
        <f>IF(RIGHT(S487)="U",(+H487-G487),0)</f>
        <v>0</v>
      </c>
      <c r="N487" s="371">
        <f>IF(RIGHT(S487)="C",(+H487-G487),0)</f>
        <v>0</v>
      </c>
      <c r="O487" s="371">
        <f>IF(RIGHT(S487)="D",(+H487-G487),0)</f>
        <v>0</v>
      </c>
      <c r="P487" s="385"/>
      <c r="Q487" s="385"/>
      <c r="R487" s="385"/>
      <c r="S487" s="351"/>
      <c r="T487" s="405"/>
      <c r="U487" s="496" t="s">
        <v>1593</v>
      </c>
      <c r="V487" s="445"/>
      <c r="W487" s="379"/>
      <c r="X487" s="370"/>
      <c r="Y487" s="380"/>
      <c r="Z487" s="445"/>
      <c r="AA487" s="496">
        <f>(Z488/Y488)*100</f>
        <v>100</v>
      </c>
      <c r="AC487" s="250"/>
    </row>
    <row r="488" spans="1:29" s="410" customFormat="1" ht="30" customHeight="1">
      <c r="A488" s="516"/>
      <c r="B488" s="516"/>
      <c r="C488" s="471" t="s">
        <v>51</v>
      </c>
      <c r="D488" s="516"/>
      <c r="E488" s="516"/>
      <c r="F488" s="376" t="s">
        <v>47</v>
      </c>
      <c r="G488" s="435"/>
      <c r="H488" s="435"/>
      <c r="I488" s="376" t="s">
        <v>47</v>
      </c>
      <c r="J488" s="376" t="s">
        <v>47</v>
      </c>
      <c r="K488" s="379"/>
      <c r="L488" s="371">
        <f>SUM(L487:L487)</f>
        <v>0</v>
      </c>
      <c r="M488" s="371">
        <f>SUM(M487:M487)</f>
        <v>0</v>
      </c>
      <c r="N488" s="371">
        <f>SUM(N487:N487)</f>
        <v>0</v>
      </c>
      <c r="O488" s="371">
        <f>SUM(O487:O487)</f>
        <v>0</v>
      </c>
      <c r="P488" s="376"/>
      <c r="Q488" s="376"/>
      <c r="R488" s="376"/>
      <c r="S488" s="471"/>
      <c r="T488" s="472"/>
      <c r="U488" s="496"/>
      <c r="V488" s="445">
        <f>$AB$11-((N488*24))</f>
        <v>744</v>
      </c>
      <c r="W488" s="379">
        <v>125</v>
      </c>
      <c r="X488" s="370"/>
      <c r="Y488" s="380">
        <f>W488</f>
        <v>125</v>
      </c>
      <c r="Z488" s="445">
        <f>(Y488*(V488-L488*24))/V488</f>
        <v>125</v>
      </c>
      <c r="AA488" s="496"/>
      <c r="AB488" s="408"/>
      <c r="AC488" s="409"/>
    </row>
    <row r="489" spans="1:29" s="410" customFormat="1" ht="30" customHeight="1">
      <c r="A489" s="516">
        <v>20</v>
      </c>
      <c r="B489" s="516" t="s">
        <v>450</v>
      </c>
      <c r="C489" s="433" t="s">
        <v>451</v>
      </c>
      <c r="D489" s="516">
        <v>125</v>
      </c>
      <c r="E489" s="516" t="s">
        <v>526</v>
      </c>
      <c r="F489" s="376" t="s">
        <v>47</v>
      </c>
      <c r="G489" s="353"/>
      <c r="H489" s="349"/>
      <c r="I489" s="433"/>
      <c r="J489" s="433"/>
      <c r="K489" s="433"/>
      <c r="L489" s="371">
        <f>IF(RIGHT(S489)="T",(+H489-G489),0)</f>
        <v>0</v>
      </c>
      <c r="M489" s="371">
        <f>IF(RIGHT(S489)="U",(+H489-G489),0)</f>
        <v>0</v>
      </c>
      <c r="N489" s="371">
        <f>IF(RIGHT(S489)="C",(+H489-G489),0)</f>
        <v>0</v>
      </c>
      <c r="O489" s="371">
        <f>IF(RIGHT(S489)="D",(+H489-G489),0)</f>
        <v>0</v>
      </c>
      <c r="P489" s="385"/>
      <c r="Q489" s="385"/>
      <c r="R489" s="385"/>
      <c r="S489" s="351"/>
      <c r="T489" s="405"/>
      <c r="U489" s="496" t="s">
        <v>1593</v>
      </c>
      <c r="V489" s="445"/>
      <c r="W489" s="379"/>
      <c r="X489" s="370"/>
      <c r="Y489" s="380"/>
      <c r="Z489" s="445"/>
      <c r="AA489" s="496">
        <f>(Z490/Y490)*100</f>
        <v>100</v>
      </c>
      <c r="AB489" s="408"/>
      <c r="AC489" s="409"/>
    </row>
    <row r="490" spans="1:29" s="410" customFormat="1" ht="30" customHeight="1">
      <c r="A490" s="516"/>
      <c r="B490" s="516"/>
      <c r="C490" s="471" t="s">
        <v>51</v>
      </c>
      <c r="D490" s="516"/>
      <c r="E490" s="516"/>
      <c r="F490" s="376" t="s">
        <v>47</v>
      </c>
      <c r="G490" s="435"/>
      <c r="H490" s="435"/>
      <c r="I490" s="376" t="s">
        <v>47</v>
      </c>
      <c r="J490" s="376" t="s">
        <v>47</v>
      </c>
      <c r="K490" s="379"/>
      <c r="L490" s="371">
        <f>SUM(L489:L489)</f>
        <v>0</v>
      </c>
      <c r="M490" s="371">
        <f>SUM(M489:M489)</f>
        <v>0</v>
      </c>
      <c r="N490" s="371">
        <f>SUM(N489:N489)</f>
        <v>0</v>
      </c>
      <c r="O490" s="371">
        <f>SUM(O489:O489)</f>
        <v>0</v>
      </c>
      <c r="P490" s="371"/>
      <c r="Q490" s="371"/>
      <c r="R490" s="371"/>
      <c r="S490" s="471"/>
      <c r="T490" s="472"/>
      <c r="U490" s="496"/>
      <c r="V490" s="445">
        <f>$AB$11-((N490*24))</f>
        <v>744</v>
      </c>
      <c r="W490" s="379">
        <v>125</v>
      </c>
      <c r="X490" s="370"/>
      <c r="Y490" s="380">
        <f>W490</f>
        <v>125</v>
      </c>
      <c r="Z490" s="445">
        <f>(Y490*(V490-L490*24))/V490</f>
        <v>125</v>
      </c>
      <c r="AA490" s="496"/>
      <c r="AB490" s="408"/>
      <c r="AC490" s="409"/>
    </row>
    <row r="491" spans="1:29" ht="30" customHeight="1">
      <c r="A491" s="516">
        <v>21</v>
      </c>
      <c r="B491" s="516" t="s">
        <v>377</v>
      </c>
      <c r="C491" s="433" t="s">
        <v>378</v>
      </c>
      <c r="D491" s="516">
        <v>80</v>
      </c>
      <c r="E491" s="516" t="s">
        <v>526</v>
      </c>
      <c r="F491" s="376" t="s">
        <v>47</v>
      </c>
      <c r="G491" s="349"/>
      <c r="H491" s="349"/>
      <c r="I491" s="433"/>
      <c r="J491" s="433"/>
      <c r="K491" s="433"/>
      <c r="L491" s="371">
        <f>IF(RIGHT(S491)="T",(+H491-G491),0)</f>
        <v>0</v>
      </c>
      <c r="M491" s="371">
        <f>IF(RIGHT(S491)="U",(+H491-G491),0)</f>
        <v>0</v>
      </c>
      <c r="N491" s="371">
        <f>IF(RIGHT(S491)="C",(+H491-G491),0)</f>
        <v>0</v>
      </c>
      <c r="O491" s="371">
        <f>IF(RIGHT(S491)="D",(+H491-G491),0)</f>
        <v>0</v>
      </c>
      <c r="P491" s="385"/>
      <c r="Q491" s="385"/>
      <c r="R491" s="385"/>
      <c r="S491" s="463"/>
      <c r="T491" s="405"/>
      <c r="U491" s="496" t="s">
        <v>1593</v>
      </c>
      <c r="V491" s="445"/>
      <c r="W491" s="379"/>
      <c r="X491" s="370"/>
      <c r="Y491" s="380"/>
      <c r="Z491" s="445"/>
      <c r="AA491" s="496">
        <f>(Z492/Y492)*100</f>
        <v>100</v>
      </c>
      <c r="AC491" s="250"/>
    </row>
    <row r="492" spans="1:29" ht="30" customHeight="1">
      <c r="A492" s="516"/>
      <c r="B492" s="516"/>
      <c r="C492" s="471" t="s">
        <v>51</v>
      </c>
      <c r="D492" s="516"/>
      <c r="E492" s="516"/>
      <c r="F492" s="376" t="s">
        <v>47</v>
      </c>
      <c r="G492" s="391"/>
      <c r="H492" s="391"/>
      <c r="I492" s="376" t="s">
        <v>47</v>
      </c>
      <c r="J492" s="376" t="s">
        <v>47</v>
      </c>
      <c r="K492" s="379"/>
      <c r="L492" s="371">
        <f>SUM(L491:L491)</f>
        <v>0</v>
      </c>
      <c r="M492" s="371">
        <f>SUM(M491:M491)</f>
        <v>0</v>
      </c>
      <c r="N492" s="371">
        <f>SUM(N491:N491)</f>
        <v>0</v>
      </c>
      <c r="O492" s="371">
        <f>SUM(O491:O491)</f>
        <v>0</v>
      </c>
      <c r="P492" s="376"/>
      <c r="Q492" s="376"/>
      <c r="R492" s="376"/>
      <c r="S492" s="471"/>
      <c r="T492" s="472"/>
      <c r="U492" s="496"/>
      <c r="V492" s="445">
        <f>$AB$11-((N492*24))</f>
        <v>744</v>
      </c>
      <c r="W492" s="379">
        <v>80</v>
      </c>
      <c r="X492" s="370"/>
      <c r="Y492" s="380">
        <f>W492</f>
        <v>80</v>
      </c>
      <c r="Z492" s="445">
        <f>(Y492*(V492-L492*24))/V492</f>
        <v>80</v>
      </c>
      <c r="AA492" s="496"/>
      <c r="AC492" s="250"/>
    </row>
    <row r="493" spans="1:29" ht="30" customHeight="1">
      <c r="A493" s="516">
        <v>22</v>
      </c>
      <c r="B493" s="516" t="s">
        <v>379</v>
      </c>
      <c r="C493" s="433" t="s">
        <v>380</v>
      </c>
      <c r="D493" s="516">
        <v>125</v>
      </c>
      <c r="E493" s="516" t="s">
        <v>526</v>
      </c>
      <c r="F493" s="376" t="s">
        <v>47</v>
      </c>
      <c r="G493" s="349"/>
      <c r="H493" s="349"/>
      <c r="I493" s="433"/>
      <c r="J493" s="433"/>
      <c r="K493" s="433"/>
      <c r="L493" s="371">
        <f>IF(RIGHT(S493)="T",(+H493-G493),0)</f>
        <v>0</v>
      </c>
      <c r="M493" s="371">
        <f>IF(RIGHT(S493)="U",(+H493-G493),0)</f>
        <v>0</v>
      </c>
      <c r="N493" s="371">
        <f>IF(RIGHT(S493)="C",(+H493-G493),0)</f>
        <v>0</v>
      </c>
      <c r="O493" s="371">
        <f>IF(RIGHT(S493)="D",(+H493-G493),0)</f>
        <v>0</v>
      </c>
      <c r="P493" s="385"/>
      <c r="Q493" s="385"/>
      <c r="R493" s="385"/>
      <c r="S493" s="463"/>
      <c r="T493" s="405"/>
      <c r="U493" s="496" t="s">
        <v>1593</v>
      </c>
      <c r="V493" s="445"/>
      <c r="W493" s="379"/>
      <c r="X493" s="370"/>
      <c r="Y493" s="380"/>
      <c r="Z493" s="445"/>
      <c r="AA493" s="496">
        <f>(Z494/Y494)*100</f>
        <v>100</v>
      </c>
      <c r="AC493" s="250"/>
    </row>
    <row r="494" spans="1:29" s="410" customFormat="1" ht="30" customHeight="1">
      <c r="A494" s="516"/>
      <c r="B494" s="516"/>
      <c r="C494" s="471" t="s">
        <v>51</v>
      </c>
      <c r="D494" s="516"/>
      <c r="E494" s="516"/>
      <c r="F494" s="376" t="s">
        <v>47</v>
      </c>
      <c r="G494" s="391"/>
      <c r="H494" s="391"/>
      <c r="I494" s="376" t="s">
        <v>47</v>
      </c>
      <c r="J494" s="376" t="s">
        <v>47</v>
      </c>
      <c r="K494" s="379"/>
      <c r="L494" s="371">
        <f>SUM(L493:L493)</f>
        <v>0</v>
      </c>
      <c r="M494" s="371">
        <f>SUM(M493:M493)</f>
        <v>0</v>
      </c>
      <c r="N494" s="371">
        <f>SUM(N493:N493)</f>
        <v>0</v>
      </c>
      <c r="O494" s="371">
        <f>SUM(O493:O493)</f>
        <v>0</v>
      </c>
      <c r="P494" s="371"/>
      <c r="Q494" s="371"/>
      <c r="R494" s="371"/>
      <c r="S494" s="471"/>
      <c r="T494" s="472"/>
      <c r="U494" s="496"/>
      <c r="V494" s="445">
        <f>$AB$11-((N494*24))</f>
        <v>744</v>
      </c>
      <c r="W494" s="379">
        <v>125</v>
      </c>
      <c r="X494" s="370"/>
      <c r="Y494" s="380">
        <f>W494</f>
        <v>125</v>
      </c>
      <c r="Z494" s="445">
        <f>(Y494*(V494-L494*24))/V494</f>
        <v>125</v>
      </c>
      <c r="AA494" s="496"/>
      <c r="AB494" s="408"/>
      <c r="AC494" s="409"/>
    </row>
    <row r="495" spans="1:29" ht="30" customHeight="1">
      <c r="A495" s="516">
        <v>23</v>
      </c>
      <c r="B495" s="516" t="s">
        <v>381</v>
      </c>
      <c r="C495" s="433" t="s">
        <v>382</v>
      </c>
      <c r="D495" s="516">
        <v>125</v>
      </c>
      <c r="E495" s="516" t="s">
        <v>526</v>
      </c>
      <c r="F495" s="376" t="s">
        <v>47</v>
      </c>
      <c r="G495" s="362"/>
      <c r="H495" s="362"/>
      <c r="I495" s="433"/>
      <c r="J495" s="433"/>
      <c r="K495" s="433"/>
      <c r="L495" s="371">
        <f>IF(RIGHT(S495)="T",(+H495-G495),0)</f>
        <v>0</v>
      </c>
      <c r="M495" s="371">
        <f>IF(RIGHT(S495)="U",(+H495-G495),0)</f>
        <v>0</v>
      </c>
      <c r="N495" s="371">
        <f>IF(RIGHT(S495)="C",(+H495-G495),0)</f>
        <v>0</v>
      </c>
      <c r="O495" s="371">
        <f>IF(RIGHT(S495)="D",(+H495-G495),0)</f>
        <v>0</v>
      </c>
      <c r="P495" s="385"/>
      <c r="Q495" s="385"/>
      <c r="R495" s="385"/>
      <c r="S495" s="495"/>
      <c r="T495" s="413"/>
      <c r="U495" s="496" t="s">
        <v>1593</v>
      </c>
      <c r="V495" s="445">
        <f>$AB$11-((N495*24))</f>
        <v>744</v>
      </c>
      <c r="W495" s="379">
        <v>125</v>
      </c>
      <c r="X495" s="370"/>
      <c r="Y495" s="380">
        <f>W495</f>
        <v>125</v>
      </c>
      <c r="Z495" s="445">
        <f>(Y495*(V495-L495*24))/V495</f>
        <v>125</v>
      </c>
      <c r="AA495" s="496">
        <f>(Z495/Y495)*100</f>
        <v>100</v>
      </c>
      <c r="AC495" s="250"/>
    </row>
    <row r="496" spans="1:29" ht="30" customHeight="1">
      <c r="A496" s="516"/>
      <c r="B496" s="516"/>
      <c r="C496" s="433" t="s">
        <v>51</v>
      </c>
      <c r="D496" s="516"/>
      <c r="E496" s="516"/>
      <c r="F496" s="376" t="s">
        <v>47</v>
      </c>
      <c r="G496" s="433"/>
      <c r="H496" s="433"/>
      <c r="I496" s="433" t="s">
        <v>47</v>
      </c>
      <c r="J496" s="433" t="s">
        <v>47</v>
      </c>
      <c r="K496" s="433" t="s">
        <v>47</v>
      </c>
      <c r="L496" s="371">
        <f>SUM(L495:L495)</f>
        <v>0</v>
      </c>
      <c r="M496" s="371">
        <f>SUM(M495:M495)</f>
        <v>0</v>
      </c>
      <c r="N496" s="371">
        <f>SUM(N495:N495)</f>
        <v>0</v>
      </c>
      <c r="O496" s="371">
        <f>SUM(O495:O495)</f>
        <v>0</v>
      </c>
      <c r="P496" s="385"/>
      <c r="Q496" s="385"/>
      <c r="R496" s="385"/>
      <c r="S496" s="385"/>
      <c r="T496" s="386"/>
      <c r="U496" s="496"/>
      <c r="V496" s="445">
        <f>$AB$11-((N496*24))</f>
        <v>744</v>
      </c>
      <c r="W496" s="379">
        <v>125</v>
      </c>
      <c r="X496" s="370"/>
      <c r="Y496" s="380">
        <f>W496</f>
        <v>125</v>
      </c>
      <c r="Z496" s="445">
        <f>(Y496*(V496-L496*24))/V496</f>
        <v>125</v>
      </c>
      <c r="AA496" s="496"/>
      <c r="AC496" s="250"/>
    </row>
    <row r="497" spans="1:29" ht="30" customHeight="1">
      <c r="A497" s="516">
        <v>24</v>
      </c>
      <c r="B497" s="516" t="s">
        <v>383</v>
      </c>
      <c r="C497" s="527" t="s">
        <v>384</v>
      </c>
      <c r="D497" s="516">
        <v>240</v>
      </c>
      <c r="E497" s="516" t="s">
        <v>526</v>
      </c>
      <c r="F497" s="376" t="s">
        <v>47</v>
      </c>
      <c r="G497" s="353">
        <v>43649.873611111114</v>
      </c>
      <c r="H497" s="353">
        <v>43650.643055555556</v>
      </c>
      <c r="I497" s="433"/>
      <c r="J497" s="433"/>
      <c r="K497" s="433"/>
      <c r="L497" s="371">
        <f>IF(RIGHT(S497)="T",(+H497-G497),0)</f>
        <v>0</v>
      </c>
      <c r="M497" s="371">
        <f>IF(RIGHT(S497)="U",(+H497-G497),0)</f>
        <v>0</v>
      </c>
      <c r="N497" s="371">
        <f>IF(RIGHT(S497)="C",(+H497-G497),0)</f>
        <v>0</v>
      </c>
      <c r="O497" s="371">
        <f>IF(RIGHT(S497)="D",(+H497-G497),0)</f>
        <v>0.7694444444423425</v>
      </c>
      <c r="P497" s="385"/>
      <c r="Q497" s="385"/>
      <c r="R497" s="385"/>
      <c r="S497" s="351" t="s">
        <v>465</v>
      </c>
      <c r="T497" s="405" t="s">
        <v>1487</v>
      </c>
      <c r="U497" s="496" t="s">
        <v>1593</v>
      </c>
      <c r="V497" s="445"/>
      <c r="W497" s="379"/>
      <c r="X497" s="370"/>
      <c r="Y497" s="380"/>
      <c r="Z497" s="445"/>
      <c r="AA497" s="496">
        <f>(Z501/Y501)*100</f>
        <v>100</v>
      </c>
      <c r="AC497" s="250"/>
    </row>
    <row r="498" spans="1:29" ht="30" customHeight="1">
      <c r="A498" s="516"/>
      <c r="B498" s="516"/>
      <c r="C498" s="528"/>
      <c r="D498" s="516"/>
      <c r="E498" s="516"/>
      <c r="F498" s="376"/>
      <c r="G498" s="353">
        <v>43663.813888888886</v>
      </c>
      <c r="H498" s="353">
        <v>43670.326388888891</v>
      </c>
      <c r="I498" s="433"/>
      <c r="J498" s="433"/>
      <c r="K498" s="433"/>
      <c r="L498" s="371">
        <f>IF(RIGHT(S498)="T",(+H498-G498),0)</f>
        <v>0</v>
      </c>
      <c r="M498" s="371">
        <f>IF(RIGHT(S498)="U",(+H498-G498),0)</f>
        <v>0</v>
      </c>
      <c r="N498" s="371">
        <f>IF(RIGHT(S498)="C",(+H498-G498),0)</f>
        <v>0</v>
      </c>
      <c r="O498" s="371">
        <f>IF(RIGHT(S498)="D",(+H498-G498),0)</f>
        <v>6.5125000000043656</v>
      </c>
      <c r="P498" s="385"/>
      <c r="Q498" s="385"/>
      <c r="R498" s="385"/>
      <c r="S498" s="351" t="s">
        <v>465</v>
      </c>
      <c r="T498" s="352" t="s">
        <v>1488</v>
      </c>
      <c r="U498" s="496"/>
      <c r="V498" s="445"/>
      <c r="W498" s="379"/>
      <c r="X498" s="370"/>
      <c r="Y498" s="380"/>
      <c r="Z498" s="445"/>
      <c r="AA498" s="496"/>
      <c r="AC498" s="250"/>
    </row>
    <row r="499" spans="1:29" ht="30" customHeight="1">
      <c r="A499" s="516"/>
      <c r="B499" s="516"/>
      <c r="C499" s="528"/>
      <c r="D499" s="516"/>
      <c r="E499" s="516"/>
      <c r="F499" s="376"/>
      <c r="G499" s="353">
        <v>43676.934027777781</v>
      </c>
      <c r="H499" s="353">
        <v>43677.286805555559</v>
      </c>
      <c r="I499" s="433"/>
      <c r="J499" s="433"/>
      <c r="K499" s="433"/>
      <c r="L499" s="371">
        <f>IF(RIGHT(S499)="T",(+H499-G499),0)</f>
        <v>0</v>
      </c>
      <c r="M499" s="371">
        <f>IF(RIGHT(S499)="U",(+H499-G499),0)</f>
        <v>0</v>
      </c>
      <c r="N499" s="371">
        <f>IF(RIGHT(S499)="C",(+H499-G499),0)</f>
        <v>0</v>
      </c>
      <c r="O499" s="371">
        <f>IF(RIGHT(S499)="D",(+H499-G499),0)</f>
        <v>0.35277777777810115</v>
      </c>
      <c r="P499" s="385"/>
      <c r="Q499" s="385"/>
      <c r="R499" s="385"/>
      <c r="S499" s="351" t="s">
        <v>465</v>
      </c>
      <c r="T499" s="405" t="s">
        <v>1489</v>
      </c>
      <c r="U499" s="496"/>
      <c r="V499" s="445"/>
      <c r="W499" s="379"/>
      <c r="X499" s="370"/>
      <c r="Y499" s="380"/>
      <c r="Z499" s="445"/>
      <c r="AA499" s="496"/>
      <c r="AC499" s="250"/>
    </row>
    <row r="500" spans="1:29" ht="30" customHeight="1">
      <c r="A500" s="516"/>
      <c r="B500" s="516"/>
      <c r="C500" s="529"/>
      <c r="D500" s="516"/>
      <c r="E500" s="516"/>
      <c r="F500" s="376"/>
      <c r="G500" s="353">
        <v>43677.90902777778</v>
      </c>
      <c r="H500" s="353">
        <v>43678</v>
      </c>
      <c r="I500" s="433"/>
      <c r="J500" s="433"/>
      <c r="K500" s="433"/>
      <c r="L500" s="371">
        <f>IF(RIGHT(S500)="T",(+H500-G500),0)</f>
        <v>0</v>
      </c>
      <c r="M500" s="371">
        <f>IF(RIGHT(S500)="U",(+H500-G500),0)</f>
        <v>0</v>
      </c>
      <c r="N500" s="371">
        <f>IF(RIGHT(S500)="C",(+H500-G500),0)</f>
        <v>0</v>
      </c>
      <c r="O500" s="371">
        <f>IF(RIGHT(S500)="D",(+H500-G500),0)</f>
        <v>9.0972222220443655E-2</v>
      </c>
      <c r="P500" s="385"/>
      <c r="Q500" s="385"/>
      <c r="R500" s="385"/>
      <c r="S500" s="351" t="s">
        <v>465</v>
      </c>
      <c r="T500" s="405" t="s">
        <v>1490</v>
      </c>
      <c r="U500" s="496"/>
      <c r="V500" s="445"/>
      <c r="W500" s="379"/>
      <c r="X500" s="370"/>
      <c r="Y500" s="380"/>
      <c r="Z500" s="445"/>
      <c r="AA500" s="496"/>
      <c r="AC500" s="250"/>
    </row>
    <row r="501" spans="1:29" ht="30" customHeight="1">
      <c r="A501" s="516"/>
      <c r="B501" s="516"/>
      <c r="C501" s="471" t="s">
        <v>51</v>
      </c>
      <c r="D501" s="516"/>
      <c r="E501" s="516"/>
      <c r="F501" s="376" t="s">
        <v>47</v>
      </c>
      <c r="G501" s="433"/>
      <c r="H501" s="433"/>
      <c r="I501" s="376" t="s">
        <v>47</v>
      </c>
      <c r="J501" s="376" t="s">
        <v>47</v>
      </c>
      <c r="K501" s="379"/>
      <c r="L501" s="371">
        <f>SUM(L497:L500)</f>
        <v>0</v>
      </c>
      <c r="M501" s="371">
        <f>SUM(M497:M500)</f>
        <v>0</v>
      </c>
      <c r="N501" s="371">
        <f>SUM(N497:N500)</f>
        <v>0</v>
      </c>
      <c r="O501" s="371">
        <f>SUM(O497:O500)</f>
        <v>7.7256944444452529</v>
      </c>
      <c r="P501" s="376"/>
      <c r="Q501" s="376"/>
      <c r="R501" s="376"/>
      <c r="S501" s="471"/>
      <c r="T501" s="472"/>
      <c r="U501" s="496"/>
      <c r="V501" s="445">
        <f>$AB$11-((N501*24))</f>
        <v>744</v>
      </c>
      <c r="W501" s="379">
        <v>240</v>
      </c>
      <c r="X501" s="370"/>
      <c r="Y501" s="380">
        <f>W501</f>
        <v>240</v>
      </c>
      <c r="Z501" s="445">
        <f>(Y501*(V501-L501*24))/V501</f>
        <v>240</v>
      </c>
      <c r="AA501" s="496"/>
      <c r="AC501" s="250"/>
    </row>
    <row r="502" spans="1:29" ht="30" customHeight="1">
      <c r="A502" s="516">
        <v>25</v>
      </c>
      <c r="B502" s="516" t="s">
        <v>385</v>
      </c>
      <c r="C502" s="433" t="s">
        <v>386</v>
      </c>
      <c r="D502" s="516">
        <v>125</v>
      </c>
      <c r="E502" s="516" t="s">
        <v>526</v>
      </c>
      <c r="F502" s="376" t="s">
        <v>47</v>
      </c>
      <c r="G502" s="462"/>
      <c r="H502" s="462"/>
      <c r="I502" s="433"/>
      <c r="J502" s="433"/>
      <c r="K502" s="433"/>
      <c r="L502" s="371">
        <f t="shared" ref="L502" si="134">IF(RIGHT(S502)="T",(+H502-G502),0)</f>
        <v>0</v>
      </c>
      <c r="M502" s="371">
        <f t="shared" ref="M502" si="135">IF(RIGHT(S502)="U",(+H502-G502),0)</f>
        <v>0</v>
      </c>
      <c r="N502" s="371">
        <f t="shared" ref="N502" si="136">IF(RIGHT(S502)="C",(+H502-G502),0)</f>
        <v>0</v>
      </c>
      <c r="O502" s="371">
        <f t="shared" ref="O502" si="137">IF(RIGHT(S502)="D",(+H502-G502),0)</f>
        <v>0</v>
      </c>
      <c r="P502" s="385"/>
      <c r="Q502" s="385"/>
      <c r="R502" s="385"/>
      <c r="S502" s="490"/>
      <c r="T502" s="405"/>
      <c r="U502" s="496" t="s">
        <v>1593</v>
      </c>
      <c r="V502" s="445"/>
      <c r="W502" s="379"/>
      <c r="X502" s="370"/>
      <c r="Y502" s="380"/>
      <c r="Z502" s="445"/>
      <c r="AA502" s="496">
        <f>(Z503/Y503)*100</f>
        <v>100</v>
      </c>
      <c r="AC502" s="250"/>
    </row>
    <row r="503" spans="1:29" ht="30" customHeight="1">
      <c r="A503" s="516"/>
      <c r="B503" s="516"/>
      <c r="C503" s="471" t="s">
        <v>51</v>
      </c>
      <c r="D503" s="516"/>
      <c r="E503" s="516"/>
      <c r="F503" s="376" t="s">
        <v>47</v>
      </c>
      <c r="G503" s="433"/>
      <c r="H503" s="433"/>
      <c r="I503" s="376" t="s">
        <v>47</v>
      </c>
      <c r="J503" s="376" t="s">
        <v>47</v>
      </c>
      <c r="K503" s="379"/>
      <c r="L503" s="371">
        <f>SUM(L502:L502)</f>
        <v>0</v>
      </c>
      <c r="M503" s="371">
        <f>SUM(M502:M502)</f>
        <v>0</v>
      </c>
      <c r="N503" s="371">
        <f>SUM(N502:N502)</f>
        <v>0</v>
      </c>
      <c r="O503" s="371">
        <f>SUM(O502:O502)</f>
        <v>0</v>
      </c>
      <c r="P503" s="376"/>
      <c r="Q503" s="376"/>
      <c r="R503" s="376"/>
      <c r="S503" s="471"/>
      <c r="T503" s="472"/>
      <c r="U503" s="496"/>
      <c r="V503" s="445">
        <f>$AB$11-((N503*24))</f>
        <v>744</v>
      </c>
      <c r="W503" s="379">
        <v>125</v>
      </c>
      <c r="X503" s="370"/>
      <c r="Y503" s="380">
        <f>W503</f>
        <v>125</v>
      </c>
      <c r="Z503" s="445">
        <f>(Y503*(V503-L503*24))/V503</f>
        <v>125</v>
      </c>
      <c r="AA503" s="496"/>
      <c r="AC503" s="250"/>
    </row>
    <row r="504" spans="1:29" s="410" customFormat="1" ht="30" customHeight="1">
      <c r="A504" s="516">
        <v>26</v>
      </c>
      <c r="B504" s="516" t="s">
        <v>453</v>
      </c>
      <c r="C504" s="433" t="s">
        <v>484</v>
      </c>
      <c r="D504" s="516">
        <v>125</v>
      </c>
      <c r="E504" s="516" t="s">
        <v>526</v>
      </c>
      <c r="F504" s="376" t="s">
        <v>47</v>
      </c>
      <c r="G504" s="354"/>
      <c r="H504" s="354"/>
      <c r="I504" s="433"/>
      <c r="J504" s="433"/>
      <c r="K504" s="433"/>
      <c r="L504" s="371">
        <f>IF(RIGHT(S504)="T",(+H504-G504),0)</f>
        <v>0</v>
      </c>
      <c r="M504" s="371">
        <f>IF(RIGHT(S504)="U",(+H504-G504),0)</f>
        <v>0</v>
      </c>
      <c r="N504" s="371">
        <f>IF(RIGHT(S504)="C",(+H504-G504),0)</f>
        <v>0</v>
      </c>
      <c r="O504" s="371">
        <f>IF(RIGHT(S504)="D",(+H504-G504),0)</f>
        <v>0</v>
      </c>
      <c r="P504" s="385"/>
      <c r="Q504" s="385"/>
      <c r="R504" s="385"/>
      <c r="S504" s="351"/>
      <c r="T504" s="405"/>
      <c r="U504" s="496" t="s">
        <v>1593</v>
      </c>
      <c r="V504" s="445"/>
      <c r="W504" s="379"/>
      <c r="X504" s="370"/>
      <c r="Y504" s="380"/>
      <c r="Z504" s="445"/>
      <c r="AA504" s="496">
        <f>(Z505/Y505)*100</f>
        <v>100</v>
      </c>
      <c r="AB504" s="408"/>
      <c r="AC504" s="409"/>
    </row>
    <row r="505" spans="1:29" s="410" customFormat="1" ht="30" customHeight="1">
      <c r="A505" s="516"/>
      <c r="B505" s="516"/>
      <c r="C505" s="471" t="s">
        <v>51</v>
      </c>
      <c r="D505" s="516"/>
      <c r="E505" s="516"/>
      <c r="F505" s="376" t="s">
        <v>47</v>
      </c>
      <c r="G505" s="391"/>
      <c r="H505" s="391"/>
      <c r="I505" s="376" t="s">
        <v>47</v>
      </c>
      <c r="J505" s="376" t="s">
        <v>47</v>
      </c>
      <c r="K505" s="376" t="s">
        <v>47</v>
      </c>
      <c r="L505" s="371">
        <f>SUM(L504:L504)</f>
        <v>0</v>
      </c>
      <c r="M505" s="371">
        <f>SUM(M504:M504)</f>
        <v>0</v>
      </c>
      <c r="N505" s="371">
        <f>SUM(N504:N504)</f>
        <v>0</v>
      </c>
      <c r="O505" s="371">
        <f>SUM(O504:O504)</f>
        <v>0</v>
      </c>
      <c r="P505" s="376"/>
      <c r="Q505" s="376"/>
      <c r="R505" s="376"/>
      <c r="S505" s="471"/>
      <c r="T505" s="472"/>
      <c r="U505" s="496"/>
      <c r="V505" s="445">
        <f>$AB$11-((N505*24))</f>
        <v>744</v>
      </c>
      <c r="W505" s="379">
        <v>125</v>
      </c>
      <c r="X505" s="370"/>
      <c r="Y505" s="380">
        <f>W505</f>
        <v>125</v>
      </c>
      <c r="Z505" s="445">
        <f>(Y505*(V505-L505*24))/V505</f>
        <v>125</v>
      </c>
      <c r="AA505" s="496"/>
      <c r="AB505" s="408"/>
      <c r="AC505" s="409"/>
    </row>
    <row r="506" spans="1:29" ht="30" customHeight="1">
      <c r="A506" s="516">
        <v>27</v>
      </c>
      <c r="B506" s="516" t="s">
        <v>389</v>
      </c>
      <c r="C506" s="433" t="s">
        <v>390</v>
      </c>
      <c r="D506" s="516">
        <v>93.2</v>
      </c>
      <c r="E506" s="516" t="s">
        <v>526</v>
      </c>
      <c r="F506" s="376" t="s">
        <v>47</v>
      </c>
      <c r="G506" s="433"/>
      <c r="H506" s="433"/>
      <c r="I506" s="433"/>
      <c r="J506" s="433"/>
      <c r="K506" s="433"/>
      <c r="L506" s="385">
        <v>0</v>
      </c>
      <c r="M506" s="385">
        <v>0</v>
      </c>
      <c r="N506" s="385">
        <v>0</v>
      </c>
      <c r="O506" s="385">
        <v>0</v>
      </c>
      <c r="P506" s="385"/>
      <c r="Q506" s="385"/>
      <c r="R506" s="385"/>
      <c r="S506" s="385"/>
      <c r="T506" s="386"/>
      <c r="U506" s="496" t="s">
        <v>1593</v>
      </c>
      <c r="V506" s="445">
        <f>$AB$11-((N506*24))</f>
        <v>744</v>
      </c>
      <c r="W506" s="379">
        <v>93.2</v>
      </c>
      <c r="X506" s="370"/>
      <c r="Y506" s="380">
        <f>W506</f>
        <v>93.2</v>
      </c>
      <c r="Z506" s="445">
        <f>(Y506*(V506-L506*24))/V506</f>
        <v>93.2</v>
      </c>
      <c r="AA506" s="496">
        <f>(Z506/Y506)*100</f>
        <v>100</v>
      </c>
      <c r="AC506" s="250"/>
    </row>
    <row r="507" spans="1:29" ht="30" customHeight="1">
      <c r="A507" s="516"/>
      <c r="B507" s="516"/>
      <c r="C507" s="433" t="s">
        <v>51</v>
      </c>
      <c r="D507" s="516"/>
      <c r="E507" s="516"/>
      <c r="F507" s="376" t="s">
        <v>47</v>
      </c>
      <c r="G507" s="433"/>
      <c r="H507" s="433"/>
      <c r="I507" s="433" t="s">
        <v>47</v>
      </c>
      <c r="J507" s="433" t="s">
        <v>47</v>
      </c>
      <c r="K507" s="433" t="s">
        <v>47</v>
      </c>
      <c r="L507" s="371">
        <f>SUM(L506:L506)</f>
        <v>0</v>
      </c>
      <c r="M507" s="371">
        <f>SUM(M506:M506)</f>
        <v>0</v>
      </c>
      <c r="N507" s="371">
        <f>SUM(N506:N506)</f>
        <v>0</v>
      </c>
      <c r="O507" s="371">
        <f>SUM(O506:O506)</f>
        <v>0</v>
      </c>
      <c r="P507" s="385"/>
      <c r="Q507" s="385"/>
      <c r="R507" s="385"/>
      <c r="S507" s="385"/>
      <c r="T507" s="386"/>
      <c r="U507" s="496"/>
      <c r="V507" s="445">
        <f>$AB$11-((N507*24))</f>
        <v>744</v>
      </c>
      <c r="W507" s="379">
        <v>125</v>
      </c>
      <c r="X507" s="370"/>
      <c r="Y507" s="380">
        <f>W507</f>
        <v>125</v>
      </c>
      <c r="Z507" s="445">
        <f>(Y507*(V507-L507*24))/V507</f>
        <v>125</v>
      </c>
      <c r="AA507" s="496"/>
      <c r="AC507" s="250"/>
    </row>
    <row r="508" spans="1:29" ht="30" customHeight="1">
      <c r="A508" s="516">
        <v>28</v>
      </c>
      <c r="B508" s="516" t="s">
        <v>391</v>
      </c>
      <c r="C508" s="433" t="s">
        <v>392</v>
      </c>
      <c r="D508" s="516">
        <v>93.2</v>
      </c>
      <c r="E508" s="516" t="s">
        <v>526</v>
      </c>
      <c r="F508" s="376" t="s">
        <v>47</v>
      </c>
      <c r="G508" s="433"/>
      <c r="H508" s="433"/>
      <c r="I508" s="433"/>
      <c r="J508" s="433"/>
      <c r="K508" s="433"/>
      <c r="L508" s="385">
        <v>0</v>
      </c>
      <c r="M508" s="385">
        <v>0</v>
      </c>
      <c r="N508" s="385">
        <v>0</v>
      </c>
      <c r="O508" s="385">
        <v>0</v>
      </c>
      <c r="P508" s="385"/>
      <c r="Q508" s="385"/>
      <c r="R508" s="385"/>
      <c r="S508" s="385"/>
      <c r="T508" s="386"/>
      <c r="U508" s="496" t="s">
        <v>1593</v>
      </c>
      <c r="V508" s="445">
        <f>$AB$11-((N508*24))</f>
        <v>744</v>
      </c>
      <c r="W508" s="379">
        <v>93.2</v>
      </c>
      <c r="X508" s="370"/>
      <c r="Y508" s="380">
        <f>W508</f>
        <v>93.2</v>
      </c>
      <c r="Z508" s="445">
        <f>(Y508*(V508-L508*24))/V508</f>
        <v>93.2</v>
      </c>
      <c r="AA508" s="496">
        <f>(Z508/Y508)*100</f>
        <v>100</v>
      </c>
      <c r="AC508" s="250"/>
    </row>
    <row r="509" spans="1:29" ht="30" customHeight="1">
      <c r="A509" s="516"/>
      <c r="B509" s="516"/>
      <c r="C509" s="433" t="s">
        <v>51</v>
      </c>
      <c r="D509" s="516"/>
      <c r="E509" s="516"/>
      <c r="F509" s="376" t="s">
        <v>47</v>
      </c>
      <c r="G509" s="433"/>
      <c r="H509" s="433"/>
      <c r="I509" s="433" t="s">
        <v>47</v>
      </c>
      <c r="J509" s="433" t="s">
        <v>47</v>
      </c>
      <c r="K509" s="433" t="s">
        <v>47</v>
      </c>
      <c r="L509" s="371">
        <f>SUM(L508:L508)</f>
        <v>0</v>
      </c>
      <c r="M509" s="371">
        <f>SUM(M508:M508)</f>
        <v>0</v>
      </c>
      <c r="N509" s="371">
        <f>SUM(N508:N508)</f>
        <v>0</v>
      </c>
      <c r="O509" s="371">
        <f>SUM(O508:O508)</f>
        <v>0</v>
      </c>
      <c r="P509" s="385"/>
      <c r="Q509" s="385"/>
      <c r="R509" s="385"/>
      <c r="S509" s="385"/>
      <c r="T509" s="386"/>
      <c r="U509" s="496"/>
      <c r="V509" s="445">
        <f>$AB$11-((N509*24))</f>
        <v>744</v>
      </c>
      <c r="W509" s="379">
        <v>125</v>
      </c>
      <c r="X509" s="370"/>
      <c r="Y509" s="380">
        <f>W509</f>
        <v>125</v>
      </c>
      <c r="Z509" s="445">
        <f>(Y509*(V509-L509*24))/V509</f>
        <v>125</v>
      </c>
      <c r="AA509" s="496"/>
      <c r="AC509" s="250"/>
    </row>
    <row r="510" spans="1:29" ht="30" customHeight="1">
      <c r="A510" s="516">
        <v>29</v>
      </c>
      <c r="B510" s="516" t="s">
        <v>393</v>
      </c>
      <c r="C510" s="433" t="s">
        <v>394</v>
      </c>
      <c r="D510" s="516">
        <v>125</v>
      </c>
      <c r="E510" s="516" t="s">
        <v>526</v>
      </c>
      <c r="F510" s="376" t="s">
        <v>47</v>
      </c>
      <c r="G510" s="468"/>
      <c r="H510" s="468"/>
      <c r="I510" s="376" t="s">
        <v>47</v>
      </c>
      <c r="J510" s="376" t="s">
        <v>47</v>
      </c>
      <c r="K510" s="376" t="s">
        <v>47</v>
      </c>
      <c r="L510" s="371">
        <f>IF(RIGHT(S510)="T",(+H510-G510),0)</f>
        <v>0</v>
      </c>
      <c r="M510" s="371">
        <f>IF(RIGHT(S510)="U",(+H510-G510),0)</f>
        <v>0</v>
      </c>
      <c r="N510" s="371">
        <f>IF(RIGHT(S510)="C",(+H510-G510),0)</f>
        <v>0</v>
      </c>
      <c r="O510" s="371">
        <f>IF(RIGHT(S510)="D",(+H510-G510),0)</f>
        <v>0</v>
      </c>
      <c r="P510" s="376"/>
      <c r="Q510" s="376"/>
      <c r="R510" s="376"/>
      <c r="S510" s="493"/>
      <c r="T510" s="494"/>
      <c r="U510" s="496" t="s">
        <v>1593</v>
      </c>
      <c r="V510" s="445"/>
      <c r="W510" s="379"/>
      <c r="X510" s="370"/>
      <c r="Y510" s="380"/>
      <c r="Z510" s="445"/>
      <c r="AA510" s="496">
        <f>(Z511/Y511)*100</f>
        <v>100</v>
      </c>
      <c r="AC510" s="250"/>
    </row>
    <row r="511" spans="1:29" ht="30" customHeight="1">
      <c r="A511" s="516"/>
      <c r="B511" s="516"/>
      <c r="C511" s="471" t="s">
        <v>51</v>
      </c>
      <c r="D511" s="516"/>
      <c r="E511" s="516"/>
      <c r="F511" s="376" t="s">
        <v>47</v>
      </c>
      <c r="G511" s="391"/>
      <c r="H511" s="391"/>
      <c r="I511" s="376" t="s">
        <v>47</v>
      </c>
      <c r="J511" s="376" t="s">
        <v>47</v>
      </c>
      <c r="K511" s="376" t="s">
        <v>47</v>
      </c>
      <c r="L511" s="371">
        <f>SUM(L510:L510)</f>
        <v>0</v>
      </c>
      <c r="M511" s="371">
        <f>SUM(M510:M510)</f>
        <v>0</v>
      </c>
      <c r="N511" s="371">
        <f>SUM(N510:N510)</f>
        <v>0</v>
      </c>
      <c r="O511" s="371">
        <f>SUM(O510:O510)</f>
        <v>0</v>
      </c>
      <c r="P511" s="376"/>
      <c r="Q511" s="376"/>
      <c r="R511" s="376"/>
      <c r="S511" s="471"/>
      <c r="T511" s="472"/>
      <c r="U511" s="496"/>
      <c r="V511" s="445">
        <f>$AB$11-((N511*24))</f>
        <v>744</v>
      </c>
      <c r="W511" s="379">
        <v>125</v>
      </c>
      <c r="X511" s="370"/>
      <c r="Y511" s="380">
        <f>W511</f>
        <v>125</v>
      </c>
      <c r="Z511" s="445">
        <f>(Y511*(V511-L511*24))/V511</f>
        <v>125</v>
      </c>
      <c r="AA511" s="496"/>
      <c r="AC511" s="250"/>
    </row>
    <row r="512" spans="1:29" ht="30" customHeight="1">
      <c r="A512" s="516">
        <v>30</v>
      </c>
      <c r="B512" s="516" t="s">
        <v>395</v>
      </c>
      <c r="C512" s="433" t="s">
        <v>396</v>
      </c>
      <c r="D512" s="516">
        <v>125</v>
      </c>
      <c r="E512" s="516" t="s">
        <v>526</v>
      </c>
      <c r="F512" s="376" t="s">
        <v>47</v>
      </c>
      <c r="G512" s="468"/>
      <c r="H512" s="468"/>
      <c r="I512" s="376" t="s">
        <v>47</v>
      </c>
      <c r="J512" s="376" t="s">
        <v>47</v>
      </c>
      <c r="K512" s="376" t="s">
        <v>47</v>
      </c>
      <c r="L512" s="371">
        <f>IF(RIGHT(S512)="T",(+H512-G512),0)</f>
        <v>0</v>
      </c>
      <c r="M512" s="371">
        <f>IF(RIGHT(S512)="U",(+H512-G512),0)</f>
        <v>0</v>
      </c>
      <c r="N512" s="371">
        <f>IF(RIGHT(S512)="C",(+H512-G512),0)</f>
        <v>0</v>
      </c>
      <c r="O512" s="371">
        <f>IF(RIGHT(S512)="D",(+H512-G512),0)</f>
        <v>0</v>
      </c>
      <c r="P512" s="376"/>
      <c r="Q512" s="376"/>
      <c r="R512" s="376"/>
      <c r="S512" s="493"/>
      <c r="T512" s="494"/>
      <c r="U512" s="496" t="s">
        <v>1593</v>
      </c>
      <c r="V512" s="445"/>
      <c r="W512" s="379"/>
      <c r="X512" s="370"/>
      <c r="Y512" s="380"/>
      <c r="Z512" s="445"/>
      <c r="AA512" s="496">
        <f>(Z513/Y513)*100</f>
        <v>100</v>
      </c>
      <c r="AC512" s="250"/>
    </row>
    <row r="513" spans="1:29" ht="30" customHeight="1">
      <c r="A513" s="516"/>
      <c r="B513" s="516"/>
      <c r="C513" s="471" t="s">
        <v>51</v>
      </c>
      <c r="D513" s="516"/>
      <c r="E513" s="516"/>
      <c r="F513" s="376" t="s">
        <v>47</v>
      </c>
      <c r="G513" s="391"/>
      <c r="H513" s="391"/>
      <c r="I513" s="376" t="s">
        <v>47</v>
      </c>
      <c r="J513" s="376" t="s">
        <v>47</v>
      </c>
      <c r="K513" s="376" t="s">
        <v>47</v>
      </c>
      <c r="L513" s="371">
        <f>SUM(L512:L512)</f>
        <v>0</v>
      </c>
      <c r="M513" s="371">
        <f>SUM(M512:M512)</f>
        <v>0</v>
      </c>
      <c r="N513" s="371">
        <f>SUM(N512:N512)</f>
        <v>0</v>
      </c>
      <c r="O513" s="371">
        <f>SUM(O512:O512)</f>
        <v>0</v>
      </c>
      <c r="P513" s="376"/>
      <c r="Q513" s="376"/>
      <c r="R513" s="376"/>
      <c r="S513" s="471"/>
      <c r="T513" s="472"/>
      <c r="U513" s="496"/>
      <c r="V513" s="445">
        <f t="shared" ref="V513:V539" si="138">$AB$11-((N513*24))</f>
        <v>744</v>
      </c>
      <c r="W513" s="379">
        <v>125</v>
      </c>
      <c r="X513" s="370"/>
      <c r="Y513" s="380">
        <f t="shared" ref="Y513:Y539" si="139">W513</f>
        <v>125</v>
      </c>
      <c r="Z513" s="445">
        <f t="shared" ref="Z513:Z539" si="140">(Y513*(V513-L513*24))/V513</f>
        <v>125</v>
      </c>
      <c r="AA513" s="496"/>
      <c r="AC513" s="250"/>
    </row>
    <row r="514" spans="1:29" ht="30" customHeight="1">
      <c r="A514" s="516">
        <v>31</v>
      </c>
      <c r="B514" s="516" t="s">
        <v>397</v>
      </c>
      <c r="C514" s="433" t="s">
        <v>398</v>
      </c>
      <c r="D514" s="516">
        <v>240</v>
      </c>
      <c r="E514" s="516" t="s">
        <v>526</v>
      </c>
      <c r="F514" s="376" t="s">
        <v>47</v>
      </c>
      <c r="G514" s="433"/>
      <c r="H514" s="433"/>
      <c r="I514" s="433"/>
      <c r="J514" s="433"/>
      <c r="K514" s="433"/>
      <c r="L514" s="371">
        <f>IF(RIGHT(S514)="T",(+H514-G514),0)</f>
        <v>0</v>
      </c>
      <c r="M514" s="371">
        <f>IF(RIGHT(S514)="U",(+H514-G514),0)</f>
        <v>0</v>
      </c>
      <c r="N514" s="371">
        <f>IF(RIGHT(S514)="C",(+H514-G514),0)</f>
        <v>0</v>
      </c>
      <c r="O514" s="371">
        <f>IF(RIGHT(S514)="D",(+H514-G514),0)</f>
        <v>0</v>
      </c>
      <c r="P514" s="385"/>
      <c r="Q514" s="385"/>
      <c r="R514" s="385"/>
      <c r="S514" s="385"/>
      <c r="T514" s="386"/>
      <c r="U514" s="496" t="s">
        <v>1593</v>
      </c>
      <c r="V514" s="445">
        <f t="shared" si="138"/>
        <v>744</v>
      </c>
      <c r="W514" s="379">
        <v>240</v>
      </c>
      <c r="X514" s="370"/>
      <c r="Y514" s="380">
        <f t="shared" si="139"/>
        <v>240</v>
      </c>
      <c r="Z514" s="445">
        <f t="shared" si="140"/>
        <v>240</v>
      </c>
      <c r="AA514" s="496">
        <f t="shared" ref="AA514:AA538" si="141">(Z514/Y514)*100</f>
        <v>100</v>
      </c>
      <c r="AC514" s="250"/>
    </row>
    <row r="515" spans="1:29" ht="30" customHeight="1">
      <c r="A515" s="516"/>
      <c r="B515" s="516"/>
      <c r="C515" s="433" t="s">
        <v>51</v>
      </c>
      <c r="D515" s="516"/>
      <c r="E515" s="516"/>
      <c r="F515" s="376" t="s">
        <v>47</v>
      </c>
      <c r="G515" s="433"/>
      <c r="H515" s="433"/>
      <c r="I515" s="433" t="s">
        <v>47</v>
      </c>
      <c r="J515" s="433" t="s">
        <v>47</v>
      </c>
      <c r="K515" s="433" t="s">
        <v>47</v>
      </c>
      <c r="L515" s="371">
        <f>SUM(L514:L514)</f>
        <v>0</v>
      </c>
      <c r="M515" s="371">
        <f>SUM(M514:M514)</f>
        <v>0</v>
      </c>
      <c r="N515" s="371">
        <f>SUM(N514:N514)</f>
        <v>0</v>
      </c>
      <c r="O515" s="371">
        <f>SUM(O514:O514)</f>
        <v>0</v>
      </c>
      <c r="P515" s="385"/>
      <c r="Q515" s="385"/>
      <c r="R515" s="385"/>
      <c r="S515" s="385"/>
      <c r="T515" s="386"/>
      <c r="U515" s="496"/>
      <c r="V515" s="445">
        <f t="shared" si="138"/>
        <v>744</v>
      </c>
      <c r="W515" s="379">
        <v>125</v>
      </c>
      <c r="X515" s="370"/>
      <c r="Y515" s="380">
        <f t="shared" si="139"/>
        <v>125</v>
      </c>
      <c r="Z515" s="445">
        <f t="shared" si="140"/>
        <v>125</v>
      </c>
      <c r="AA515" s="496"/>
      <c r="AC515" s="250"/>
    </row>
    <row r="516" spans="1:29" ht="30" customHeight="1">
      <c r="A516" s="516">
        <v>32</v>
      </c>
      <c r="B516" s="516" t="s">
        <v>399</v>
      </c>
      <c r="C516" s="433" t="s">
        <v>400</v>
      </c>
      <c r="D516" s="516">
        <v>50</v>
      </c>
      <c r="E516" s="516" t="s">
        <v>526</v>
      </c>
      <c r="F516" s="376" t="s">
        <v>47</v>
      </c>
      <c r="G516" s="433"/>
      <c r="H516" s="433"/>
      <c r="I516" s="433"/>
      <c r="J516" s="433"/>
      <c r="K516" s="433"/>
      <c r="L516" s="371">
        <f t="shared" ref="L516:L538" si="142">IF(RIGHT(S516)="T",(+H516-G516),0)</f>
        <v>0</v>
      </c>
      <c r="M516" s="371">
        <f t="shared" ref="M516:M538" si="143">IF(RIGHT(S516)="U",(+H516-G516),0)</f>
        <v>0</v>
      </c>
      <c r="N516" s="371">
        <f t="shared" ref="N516:N538" si="144">IF(RIGHT(S516)="C",(+H516-G516),0)</f>
        <v>0</v>
      </c>
      <c r="O516" s="371">
        <f t="shared" ref="O516:O538" si="145">IF(RIGHT(S516)="D",(+H516-G516),0)</f>
        <v>0</v>
      </c>
      <c r="P516" s="385"/>
      <c r="Q516" s="385"/>
      <c r="R516" s="385"/>
      <c r="S516" s="385"/>
      <c r="T516" s="386"/>
      <c r="U516" s="496" t="s">
        <v>1593</v>
      </c>
      <c r="V516" s="445">
        <f t="shared" si="138"/>
        <v>744</v>
      </c>
      <c r="W516" s="379">
        <v>50</v>
      </c>
      <c r="X516" s="370"/>
      <c r="Y516" s="380">
        <f t="shared" si="139"/>
        <v>50</v>
      </c>
      <c r="Z516" s="445">
        <f t="shared" si="140"/>
        <v>50</v>
      </c>
      <c r="AA516" s="496">
        <f t="shared" si="141"/>
        <v>100</v>
      </c>
      <c r="AC516" s="250"/>
    </row>
    <row r="517" spans="1:29" ht="30" customHeight="1">
      <c r="A517" s="516"/>
      <c r="B517" s="516"/>
      <c r="C517" s="433" t="s">
        <v>51</v>
      </c>
      <c r="D517" s="516"/>
      <c r="E517" s="516"/>
      <c r="F517" s="376" t="s">
        <v>47</v>
      </c>
      <c r="G517" s="433"/>
      <c r="H517" s="433"/>
      <c r="I517" s="433" t="s">
        <v>47</v>
      </c>
      <c r="J517" s="433" t="s">
        <v>47</v>
      </c>
      <c r="K517" s="433" t="s">
        <v>47</v>
      </c>
      <c r="L517" s="371">
        <f>SUM(L516:L516)</f>
        <v>0</v>
      </c>
      <c r="M517" s="371">
        <f>SUM(M516:M516)</f>
        <v>0</v>
      </c>
      <c r="N517" s="371">
        <f>SUM(N516:N516)</f>
        <v>0</v>
      </c>
      <c r="O517" s="371">
        <f>SUM(O516:O516)</f>
        <v>0</v>
      </c>
      <c r="P517" s="385"/>
      <c r="Q517" s="385"/>
      <c r="R517" s="385"/>
      <c r="S517" s="385"/>
      <c r="T517" s="386"/>
      <c r="U517" s="496"/>
      <c r="V517" s="445">
        <f t="shared" si="138"/>
        <v>744</v>
      </c>
      <c r="W517" s="379">
        <v>125</v>
      </c>
      <c r="X517" s="370"/>
      <c r="Y517" s="380">
        <f t="shared" si="139"/>
        <v>125</v>
      </c>
      <c r="Z517" s="445">
        <f t="shared" si="140"/>
        <v>125</v>
      </c>
      <c r="AA517" s="496"/>
      <c r="AC517" s="250"/>
    </row>
    <row r="518" spans="1:29" ht="30" customHeight="1">
      <c r="A518" s="516">
        <v>33</v>
      </c>
      <c r="B518" s="516" t="s">
        <v>401</v>
      </c>
      <c r="C518" s="433" t="s">
        <v>402</v>
      </c>
      <c r="D518" s="516">
        <v>50</v>
      </c>
      <c r="E518" s="516" t="s">
        <v>526</v>
      </c>
      <c r="F518" s="376" t="s">
        <v>47</v>
      </c>
      <c r="G518" s="433"/>
      <c r="H518" s="433"/>
      <c r="I518" s="433"/>
      <c r="J518" s="433"/>
      <c r="K518" s="433"/>
      <c r="L518" s="371">
        <f t="shared" si="142"/>
        <v>0</v>
      </c>
      <c r="M518" s="371">
        <f t="shared" si="143"/>
        <v>0</v>
      </c>
      <c r="N518" s="371">
        <f t="shared" si="144"/>
        <v>0</v>
      </c>
      <c r="O518" s="371">
        <f t="shared" si="145"/>
        <v>0</v>
      </c>
      <c r="P518" s="385"/>
      <c r="Q518" s="385"/>
      <c r="R518" s="385"/>
      <c r="S518" s="385"/>
      <c r="T518" s="386"/>
      <c r="U518" s="496" t="s">
        <v>1593</v>
      </c>
      <c r="V518" s="445">
        <f t="shared" si="138"/>
        <v>744</v>
      </c>
      <c r="W518" s="379">
        <v>50</v>
      </c>
      <c r="X518" s="370"/>
      <c r="Y518" s="380">
        <f t="shared" si="139"/>
        <v>50</v>
      </c>
      <c r="Z518" s="445">
        <f t="shared" si="140"/>
        <v>50</v>
      </c>
      <c r="AA518" s="496">
        <f t="shared" si="141"/>
        <v>100</v>
      </c>
      <c r="AC518" s="250"/>
    </row>
    <row r="519" spans="1:29" ht="30" customHeight="1">
      <c r="A519" s="516"/>
      <c r="B519" s="516"/>
      <c r="C519" s="433" t="s">
        <v>51</v>
      </c>
      <c r="D519" s="516"/>
      <c r="E519" s="516"/>
      <c r="F519" s="376" t="s">
        <v>47</v>
      </c>
      <c r="G519" s="433"/>
      <c r="H519" s="433"/>
      <c r="I519" s="433" t="s">
        <v>47</v>
      </c>
      <c r="J519" s="433" t="s">
        <v>47</v>
      </c>
      <c r="K519" s="433" t="s">
        <v>47</v>
      </c>
      <c r="L519" s="371">
        <f>SUM(L518:L518)</f>
        <v>0</v>
      </c>
      <c r="M519" s="371">
        <f>SUM(M518:M518)</f>
        <v>0</v>
      </c>
      <c r="N519" s="371">
        <f>SUM(N518:N518)</f>
        <v>0</v>
      </c>
      <c r="O519" s="371">
        <f>SUM(O518:O518)</f>
        <v>0</v>
      </c>
      <c r="P519" s="385"/>
      <c r="Q519" s="385"/>
      <c r="R519" s="385"/>
      <c r="S519" s="385"/>
      <c r="T519" s="386"/>
      <c r="U519" s="496"/>
      <c r="V519" s="445">
        <f t="shared" si="138"/>
        <v>744</v>
      </c>
      <c r="W519" s="379">
        <v>125</v>
      </c>
      <c r="X519" s="370"/>
      <c r="Y519" s="380">
        <f t="shared" si="139"/>
        <v>125</v>
      </c>
      <c r="Z519" s="445">
        <f t="shared" si="140"/>
        <v>125</v>
      </c>
      <c r="AA519" s="496"/>
      <c r="AC519" s="250"/>
    </row>
    <row r="520" spans="1:29" ht="30" customHeight="1">
      <c r="A520" s="516">
        <v>34</v>
      </c>
      <c r="B520" s="516" t="s">
        <v>405</v>
      </c>
      <c r="C520" s="433" t="s">
        <v>406</v>
      </c>
      <c r="D520" s="516">
        <v>240</v>
      </c>
      <c r="E520" s="516" t="s">
        <v>526</v>
      </c>
      <c r="F520" s="376" t="s">
        <v>47</v>
      </c>
      <c r="G520" s="433"/>
      <c r="H520" s="433"/>
      <c r="I520" s="433"/>
      <c r="J520" s="433"/>
      <c r="K520" s="433"/>
      <c r="L520" s="371">
        <f t="shared" si="142"/>
        <v>0</v>
      </c>
      <c r="M520" s="371">
        <f t="shared" si="143"/>
        <v>0</v>
      </c>
      <c r="N520" s="371">
        <f t="shared" si="144"/>
        <v>0</v>
      </c>
      <c r="O520" s="371">
        <f t="shared" si="145"/>
        <v>0</v>
      </c>
      <c r="P520" s="385"/>
      <c r="Q520" s="385"/>
      <c r="R520" s="385"/>
      <c r="S520" s="385"/>
      <c r="T520" s="386"/>
      <c r="U520" s="496" t="s">
        <v>1593</v>
      </c>
      <c r="V520" s="445">
        <f t="shared" si="138"/>
        <v>744</v>
      </c>
      <c r="W520" s="379">
        <v>240</v>
      </c>
      <c r="X520" s="370"/>
      <c r="Y520" s="380">
        <f t="shared" si="139"/>
        <v>240</v>
      </c>
      <c r="Z520" s="445">
        <f t="shared" si="140"/>
        <v>240</v>
      </c>
      <c r="AA520" s="496">
        <f t="shared" si="141"/>
        <v>100</v>
      </c>
      <c r="AC520" s="250"/>
    </row>
    <row r="521" spans="1:29" ht="30" customHeight="1">
      <c r="A521" s="516"/>
      <c r="B521" s="516"/>
      <c r="C521" s="433" t="s">
        <v>51</v>
      </c>
      <c r="D521" s="516"/>
      <c r="E521" s="516"/>
      <c r="F521" s="376" t="s">
        <v>47</v>
      </c>
      <c r="G521" s="433"/>
      <c r="H521" s="433"/>
      <c r="I521" s="433" t="s">
        <v>47</v>
      </c>
      <c r="J521" s="433" t="s">
        <v>47</v>
      </c>
      <c r="K521" s="433" t="s">
        <v>47</v>
      </c>
      <c r="L521" s="371">
        <f>SUM(L520:L520)</f>
        <v>0</v>
      </c>
      <c r="M521" s="371">
        <f>SUM(M520:M520)</f>
        <v>0</v>
      </c>
      <c r="N521" s="371">
        <f>SUM(N520:N520)</f>
        <v>0</v>
      </c>
      <c r="O521" s="371">
        <f>SUM(O520:O520)</f>
        <v>0</v>
      </c>
      <c r="P521" s="385"/>
      <c r="Q521" s="385"/>
      <c r="R521" s="385"/>
      <c r="S521" s="385"/>
      <c r="T521" s="386"/>
      <c r="U521" s="496"/>
      <c r="V521" s="445">
        <f t="shared" si="138"/>
        <v>744</v>
      </c>
      <c r="W521" s="379">
        <v>125</v>
      </c>
      <c r="X521" s="370"/>
      <c r="Y521" s="380">
        <f t="shared" si="139"/>
        <v>125</v>
      </c>
      <c r="Z521" s="445">
        <f t="shared" si="140"/>
        <v>125</v>
      </c>
      <c r="AA521" s="496"/>
      <c r="AC521" s="250"/>
    </row>
    <row r="522" spans="1:29" ht="30" customHeight="1">
      <c r="A522" s="516">
        <v>35</v>
      </c>
      <c r="B522" s="516" t="s">
        <v>407</v>
      </c>
      <c r="C522" s="433" t="s">
        <v>408</v>
      </c>
      <c r="D522" s="516">
        <v>330</v>
      </c>
      <c r="E522" s="516" t="s">
        <v>526</v>
      </c>
      <c r="F522" s="376" t="s">
        <v>47</v>
      </c>
      <c r="G522" s="433"/>
      <c r="H522" s="433"/>
      <c r="I522" s="433"/>
      <c r="J522" s="433"/>
      <c r="K522" s="433"/>
      <c r="L522" s="371">
        <f t="shared" si="142"/>
        <v>0</v>
      </c>
      <c r="M522" s="371">
        <f t="shared" si="143"/>
        <v>0</v>
      </c>
      <c r="N522" s="371">
        <f t="shared" si="144"/>
        <v>0</v>
      </c>
      <c r="O522" s="371">
        <f t="shared" si="145"/>
        <v>0</v>
      </c>
      <c r="P522" s="385"/>
      <c r="Q522" s="385"/>
      <c r="R522" s="385"/>
      <c r="S522" s="385"/>
      <c r="T522" s="386"/>
      <c r="U522" s="496" t="s">
        <v>1593</v>
      </c>
      <c r="V522" s="445">
        <f t="shared" si="138"/>
        <v>744</v>
      </c>
      <c r="W522" s="379">
        <v>330</v>
      </c>
      <c r="X522" s="370"/>
      <c r="Y522" s="380">
        <f t="shared" si="139"/>
        <v>330</v>
      </c>
      <c r="Z522" s="445">
        <f t="shared" si="140"/>
        <v>330</v>
      </c>
      <c r="AA522" s="496">
        <f t="shared" si="141"/>
        <v>100</v>
      </c>
      <c r="AC522" s="250"/>
    </row>
    <row r="523" spans="1:29" ht="30" customHeight="1">
      <c r="A523" s="516"/>
      <c r="B523" s="516"/>
      <c r="C523" s="433" t="s">
        <v>51</v>
      </c>
      <c r="D523" s="516"/>
      <c r="E523" s="516"/>
      <c r="F523" s="376" t="s">
        <v>47</v>
      </c>
      <c r="G523" s="433"/>
      <c r="H523" s="433"/>
      <c r="I523" s="433" t="s">
        <v>47</v>
      </c>
      <c r="J523" s="433" t="s">
        <v>47</v>
      </c>
      <c r="K523" s="433" t="s">
        <v>47</v>
      </c>
      <c r="L523" s="371">
        <f>SUM(L522:L522)</f>
        <v>0</v>
      </c>
      <c r="M523" s="371">
        <f>SUM(M522:M522)</f>
        <v>0</v>
      </c>
      <c r="N523" s="371">
        <f>SUM(N522:N522)</f>
        <v>0</v>
      </c>
      <c r="O523" s="371">
        <f>SUM(O522:O522)</f>
        <v>0</v>
      </c>
      <c r="P523" s="385"/>
      <c r="Q523" s="385"/>
      <c r="R523" s="385"/>
      <c r="S523" s="385"/>
      <c r="T523" s="386"/>
      <c r="U523" s="496"/>
      <c r="V523" s="445">
        <f t="shared" si="138"/>
        <v>744</v>
      </c>
      <c r="W523" s="379">
        <v>125</v>
      </c>
      <c r="X523" s="370"/>
      <c r="Y523" s="380">
        <f t="shared" si="139"/>
        <v>125</v>
      </c>
      <c r="Z523" s="445">
        <f t="shared" si="140"/>
        <v>125</v>
      </c>
      <c r="AA523" s="496"/>
      <c r="AC523" s="250"/>
    </row>
    <row r="524" spans="1:29" ht="30" customHeight="1">
      <c r="A524" s="516">
        <v>36</v>
      </c>
      <c r="B524" s="516" t="s">
        <v>409</v>
      </c>
      <c r="C524" s="433" t="s">
        <v>410</v>
      </c>
      <c r="D524" s="516">
        <v>50</v>
      </c>
      <c r="E524" s="516" t="s">
        <v>526</v>
      </c>
      <c r="F524" s="376" t="s">
        <v>47</v>
      </c>
      <c r="G524" s="433"/>
      <c r="H524" s="433"/>
      <c r="I524" s="433"/>
      <c r="J524" s="433"/>
      <c r="K524" s="433"/>
      <c r="L524" s="371">
        <f t="shared" si="142"/>
        <v>0</v>
      </c>
      <c r="M524" s="371">
        <f t="shared" si="143"/>
        <v>0</v>
      </c>
      <c r="N524" s="371">
        <f t="shared" si="144"/>
        <v>0</v>
      </c>
      <c r="O524" s="371">
        <f t="shared" si="145"/>
        <v>0</v>
      </c>
      <c r="P524" s="385"/>
      <c r="Q524" s="385"/>
      <c r="R524" s="385"/>
      <c r="S524" s="385"/>
      <c r="T524" s="386"/>
      <c r="U524" s="496" t="s">
        <v>1593</v>
      </c>
      <c r="V524" s="445">
        <f t="shared" si="138"/>
        <v>744</v>
      </c>
      <c r="W524" s="379">
        <v>50</v>
      </c>
      <c r="X524" s="370"/>
      <c r="Y524" s="380">
        <f t="shared" si="139"/>
        <v>50</v>
      </c>
      <c r="Z524" s="445">
        <f t="shared" si="140"/>
        <v>50</v>
      </c>
      <c r="AA524" s="496">
        <f t="shared" si="141"/>
        <v>100</v>
      </c>
      <c r="AC524" s="250"/>
    </row>
    <row r="525" spans="1:29" ht="30" customHeight="1">
      <c r="A525" s="516"/>
      <c r="B525" s="516"/>
      <c r="C525" s="433" t="s">
        <v>51</v>
      </c>
      <c r="D525" s="516"/>
      <c r="E525" s="516"/>
      <c r="F525" s="376" t="s">
        <v>47</v>
      </c>
      <c r="G525" s="433"/>
      <c r="H525" s="433"/>
      <c r="I525" s="433" t="s">
        <v>47</v>
      </c>
      <c r="J525" s="433" t="s">
        <v>47</v>
      </c>
      <c r="K525" s="433" t="s">
        <v>47</v>
      </c>
      <c r="L525" s="371">
        <f>SUM(L524:L524)</f>
        <v>0</v>
      </c>
      <c r="M525" s="371">
        <f>SUM(M524:M524)</f>
        <v>0</v>
      </c>
      <c r="N525" s="371">
        <f>SUM(N524:N524)</f>
        <v>0</v>
      </c>
      <c r="O525" s="371">
        <f>SUM(O524:O524)</f>
        <v>0</v>
      </c>
      <c r="P525" s="385"/>
      <c r="Q525" s="385"/>
      <c r="R525" s="385"/>
      <c r="S525" s="385"/>
      <c r="T525" s="386"/>
      <c r="U525" s="496"/>
      <c r="V525" s="445">
        <f t="shared" si="138"/>
        <v>744</v>
      </c>
      <c r="W525" s="379">
        <v>125</v>
      </c>
      <c r="X525" s="370"/>
      <c r="Y525" s="380">
        <f t="shared" si="139"/>
        <v>125</v>
      </c>
      <c r="Z525" s="445">
        <f t="shared" si="140"/>
        <v>125</v>
      </c>
      <c r="AA525" s="496"/>
      <c r="AC525" s="250"/>
    </row>
    <row r="526" spans="1:29" ht="30" customHeight="1">
      <c r="A526" s="516">
        <v>37</v>
      </c>
      <c r="B526" s="516" t="s">
        <v>411</v>
      </c>
      <c r="C526" s="433" t="s">
        <v>412</v>
      </c>
      <c r="D526" s="516">
        <v>50</v>
      </c>
      <c r="E526" s="516" t="s">
        <v>526</v>
      </c>
      <c r="F526" s="376" t="s">
        <v>47</v>
      </c>
      <c r="G526" s="433"/>
      <c r="H526" s="433"/>
      <c r="I526" s="433"/>
      <c r="J526" s="433"/>
      <c r="K526" s="433"/>
      <c r="L526" s="371">
        <f t="shared" si="142"/>
        <v>0</v>
      </c>
      <c r="M526" s="371">
        <f t="shared" si="143"/>
        <v>0</v>
      </c>
      <c r="N526" s="371">
        <f t="shared" si="144"/>
        <v>0</v>
      </c>
      <c r="O526" s="371">
        <f t="shared" si="145"/>
        <v>0</v>
      </c>
      <c r="P526" s="385"/>
      <c r="Q526" s="385"/>
      <c r="R526" s="385"/>
      <c r="S526" s="385"/>
      <c r="T526" s="386"/>
      <c r="U526" s="496" t="s">
        <v>1593</v>
      </c>
      <c r="V526" s="445">
        <f t="shared" si="138"/>
        <v>744</v>
      </c>
      <c r="W526" s="379">
        <v>50</v>
      </c>
      <c r="X526" s="370"/>
      <c r="Y526" s="380">
        <f t="shared" si="139"/>
        <v>50</v>
      </c>
      <c r="Z526" s="445">
        <f t="shared" si="140"/>
        <v>50</v>
      </c>
      <c r="AA526" s="496">
        <f t="shared" si="141"/>
        <v>100</v>
      </c>
      <c r="AC526" s="250"/>
    </row>
    <row r="527" spans="1:29" ht="30" customHeight="1">
      <c r="A527" s="516"/>
      <c r="B527" s="516"/>
      <c r="C527" s="433" t="s">
        <v>51</v>
      </c>
      <c r="D527" s="516"/>
      <c r="E527" s="516"/>
      <c r="F527" s="376" t="s">
        <v>47</v>
      </c>
      <c r="G527" s="433"/>
      <c r="H527" s="433"/>
      <c r="I527" s="433" t="s">
        <v>47</v>
      </c>
      <c r="J527" s="433" t="s">
        <v>47</v>
      </c>
      <c r="K527" s="433" t="s">
        <v>47</v>
      </c>
      <c r="L527" s="371">
        <f>SUM(L526:L526)</f>
        <v>0</v>
      </c>
      <c r="M527" s="371">
        <f>SUM(M526:M526)</f>
        <v>0</v>
      </c>
      <c r="N527" s="371">
        <f>SUM(N526:N526)</f>
        <v>0</v>
      </c>
      <c r="O527" s="371">
        <f>SUM(O526:O526)</f>
        <v>0</v>
      </c>
      <c r="P527" s="385"/>
      <c r="Q527" s="385"/>
      <c r="R527" s="385"/>
      <c r="S527" s="385"/>
      <c r="T527" s="386"/>
      <c r="U527" s="496"/>
      <c r="V527" s="445">
        <f t="shared" si="138"/>
        <v>744</v>
      </c>
      <c r="W527" s="379">
        <v>125</v>
      </c>
      <c r="X527" s="370"/>
      <c r="Y527" s="380">
        <f t="shared" si="139"/>
        <v>125</v>
      </c>
      <c r="Z527" s="445">
        <f t="shared" si="140"/>
        <v>125</v>
      </c>
      <c r="AA527" s="496"/>
      <c r="AC527" s="250"/>
    </row>
    <row r="528" spans="1:29" ht="30" customHeight="1">
      <c r="A528" s="516">
        <v>38</v>
      </c>
      <c r="B528" s="516" t="s">
        <v>413</v>
      </c>
      <c r="C528" s="433" t="s">
        <v>414</v>
      </c>
      <c r="D528" s="516">
        <v>63</v>
      </c>
      <c r="E528" s="516" t="s">
        <v>526</v>
      </c>
      <c r="F528" s="376" t="s">
        <v>47</v>
      </c>
      <c r="G528" s="433"/>
      <c r="H528" s="433"/>
      <c r="I528" s="433"/>
      <c r="J528" s="433"/>
      <c r="K528" s="433"/>
      <c r="L528" s="371">
        <f t="shared" si="142"/>
        <v>0</v>
      </c>
      <c r="M528" s="371">
        <f t="shared" si="143"/>
        <v>0</v>
      </c>
      <c r="N528" s="371">
        <f t="shared" si="144"/>
        <v>0</v>
      </c>
      <c r="O528" s="371">
        <f t="shared" si="145"/>
        <v>0</v>
      </c>
      <c r="P528" s="385"/>
      <c r="Q528" s="385"/>
      <c r="R528" s="385"/>
      <c r="S528" s="385"/>
      <c r="T528" s="386"/>
      <c r="U528" s="496" t="s">
        <v>1593</v>
      </c>
      <c r="V528" s="445">
        <f t="shared" si="138"/>
        <v>744</v>
      </c>
      <c r="W528" s="379">
        <v>63</v>
      </c>
      <c r="X528" s="370"/>
      <c r="Y528" s="380">
        <f t="shared" si="139"/>
        <v>63</v>
      </c>
      <c r="Z528" s="445">
        <f t="shared" si="140"/>
        <v>63</v>
      </c>
      <c r="AA528" s="496">
        <f t="shared" si="141"/>
        <v>100</v>
      </c>
      <c r="AC528" s="250"/>
    </row>
    <row r="529" spans="1:29" ht="30" customHeight="1">
      <c r="A529" s="516"/>
      <c r="B529" s="516"/>
      <c r="C529" s="433" t="s">
        <v>51</v>
      </c>
      <c r="D529" s="516"/>
      <c r="E529" s="516"/>
      <c r="F529" s="376" t="s">
        <v>47</v>
      </c>
      <c r="G529" s="433"/>
      <c r="H529" s="433"/>
      <c r="I529" s="433" t="s">
        <v>47</v>
      </c>
      <c r="J529" s="433" t="s">
        <v>47</v>
      </c>
      <c r="K529" s="433" t="s">
        <v>47</v>
      </c>
      <c r="L529" s="371">
        <f>SUM(L528:L528)</f>
        <v>0</v>
      </c>
      <c r="M529" s="371">
        <f>SUM(M528:M528)</f>
        <v>0</v>
      </c>
      <c r="N529" s="371">
        <f>SUM(N528:N528)</f>
        <v>0</v>
      </c>
      <c r="O529" s="371">
        <f>SUM(O528:O528)</f>
        <v>0</v>
      </c>
      <c r="P529" s="385"/>
      <c r="Q529" s="385"/>
      <c r="R529" s="385"/>
      <c r="S529" s="385"/>
      <c r="T529" s="386"/>
      <c r="U529" s="496"/>
      <c r="V529" s="445">
        <f t="shared" si="138"/>
        <v>744</v>
      </c>
      <c r="W529" s="379">
        <v>125</v>
      </c>
      <c r="X529" s="370"/>
      <c r="Y529" s="380">
        <f t="shared" si="139"/>
        <v>125</v>
      </c>
      <c r="Z529" s="445">
        <f t="shared" si="140"/>
        <v>125</v>
      </c>
      <c r="AA529" s="496"/>
      <c r="AC529" s="250"/>
    </row>
    <row r="530" spans="1:29" ht="30" customHeight="1">
      <c r="A530" s="516">
        <v>39</v>
      </c>
      <c r="B530" s="516" t="s">
        <v>415</v>
      </c>
      <c r="C530" s="433" t="s">
        <v>416</v>
      </c>
      <c r="D530" s="516">
        <v>63</v>
      </c>
      <c r="E530" s="516" t="s">
        <v>526</v>
      </c>
      <c r="F530" s="376" t="s">
        <v>47</v>
      </c>
      <c r="G530" s="433"/>
      <c r="H530" s="433"/>
      <c r="I530" s="433"/>
      <c r="J530" s="433"/>
      <c r="K530" s="433"/>
      <c r="L530" s="371">
        <f t="shared" si="142"/>
        <v>0</v>
      </c>
      <c r="M530" s="371">
        <f t="shared" si="143"/>
        <v>0</v>
      </c>
      <c r="N530" s="371">
        <f t="shared" si="144"/>
        <v>0</v>
      </c>
      <c r="O530" s="371">
        <f t="shared" si="145"/>
        <v>0</v>
      </c>
      <c r="P530" s="385"/>
      <c r="Q530" s="385"/>
      <c r="R530" s="385"/>
      <c r="S530" s="385"/>
      <c r="T530" s="386"/>
      <c r="U530" s="496" t="s">
        <v>1593</v>
      </c>
      <c r="V530" s="445">
        <f t="shared" si="138"/>
        <v>744</v>
      </c>
      <c r="W530" s="379">
        <v>63</v>
      </c>
      <c r="X530" s="370"/>
      <c r="Y530" s="380">
        <f t="shared" si="139"/>
        <v>63</v>
      </c>
      <c r="Z530" s="445">
        <f t="shared" si="140"/>
        <v>63</v>
      </c>
      <c r="AA530" s="496">
        <f t="shared" si="141"/>
        <v>100</v>
      </c>
      <c r="AC530" s="250"/>
    </row>
    <row r="531" spans="1:29" ht="30" customHeight="1">
      <c r="A531" s="516"/>
      <c r="B531" s="516"/>
      <c r="C531" s="433" t="s">
        <v>51</v>
      </c>
      <c r="D531" s="516"/>
      <c r="E531" s="516"/>
      <c r="F531" s="376" t="s">
        <v>47</v>
      </c>
      <c r="G531" s="433"/>
      <c r="H531" s="433"/>
      <c r="I531" s="433" t="s">
        <v>47</v>
      </c>
      <c r="J531" s="433" t="s">
        <v>47</v>
      </c>
      <c r="K531" s="433" t="s">
        <v>47</v>
      </c>
      <c r="L531" s="371">
        <f>SUM(L530:L530)</f>
        <v>0</v>
      </c>
      <c r="M531" s="371">
        <f>SUM(M530:M530)</f>
        <v>0</v>
      </c>
      <c r="N531" s="371">
        <f>SUM(N530:N530)</f>
        <v>0</v>
      </c>
      <c r="O531" s="371">
        <f>SUM(O530:O530)</f>
        <v>0</v>
      </c>
      <c r="P531" s="385"/>
      <c r="Q531" s="385"/>
      <c r="R531" s="385"/>
      <c r="S531" s="385"/>
      <c r="T531" s="386"/>
      <c r="U531" s="496"/>
      <c r="V531" s="445">
        <f t="shared" si="138"/>
        <v>744</v>
      </c>
      <c r="W531" s="379">
        <v>125</v>
      </c>
      <c r="X531" s="370"/>
      <c r="Y531" s="380">
        <f t="shared" si="139"/>
        <v>125</v>
      </c>
      <c r="Z531" s="445">
        <f t="shared" si="140"/>
        <v>125</v>
      </c>
      <c r="AA531" s="496"/>
      <c r="AC531" s="250"/>
    </row>
    <row r="532" spans="1:29" ht="30" customHeight="1">
      <c r="A532" s="516">
        <v>40</v>
      </c>
      <c r="B532" s="516" t="s">
        <v>418</v>
      </c>
      <c r="C532" s="433" t="s">
        <v>419</v>
      </c>
      <c r="D532" s="516">
        <v>63</v>
      </c>
      <c r="E532" s="516" t="s">
        <v>526</v>
      </c>
      <c r="F532" s="376" t="s">
        <v>47</v>
      </c>
      <c r="G532" s="433"/>
      <c r="H532" s="433"/>
      <c r="I532" s="433"/>
      <c r="J532" s="433"/>
      <c r="K532" s="433"/>
      <c r="L532" s="371">
        <f t="shared" si="142"/>
        <v>0</v>
      </c>
      <c r="M532" s="371">
        <f t="shared" si="143"/>
        <v>0</v>
      </c>
      <c r="N532" s="371">
        <f t="shared" si="144"/>
        <v>0</v>
      </c>
      <c r="O532" s="371">
        <f t="shared" si="145"/>
        <v>0</v>
      </c>
      <c r="P532" s="385"/>
      <c r="Q532" s="385"/>
      <c r="R532" s="385"/>
      <c r="S532" s="385"/>
      <c r="T532" s="386"/>
      <c r="U532" s="496" t="s">
        <v>1593</v>
      </c>
      <c r="V532" s="445">
        <f t="shared" si="138"/>
        <v>744</v>
      </c>
      <c r="W532" s="379">
        <v>63</v>
      </c>
      <c r="X532" s="370"/>
      <c r="Y532" s="380">
        <f t="shared" si="139"/>
        <v>63</v>
      </c>
      <c r="Z532" s="445">
        <f t="shared" si="140"/>
        <v>63</v>
      </c>
      <c r="AA532" s="496">
        <f t="shared" si="141"/>
        <v>100</v>
      </c>
      <c r="AC532" s="250"/>
    </row>
    <row r="533" spans="1:29" ht="30" customHeight="1">
      <c r="A533" s="516"/>
      <c r="B533" s="516"/>
      <c r="C533" s="433" t="s">
        <v>51</v>
      </c>
      <c r="D533" s="516"/>
      <c r="E533" s="516"/>
      <c r="F533" s="376" t="s">
        <v>47</v>
      </c>
      <c r="G533" s="433"/>
      <c r="H533" s="433"/>
      <c r="I533" s="433" t="s">
        <v>47</v>
      </c>
      <c r="J533" s="433" t="s">
        <v>47</v>
      </c>
      <c r="K533" s="433" t="s">
        <v>47</v>
      </c>
      <c r="L533" s="371">
        <f>SUM(L532:L532)</f>
        <v>0</v>
      </c>
      <c r="M533" s="371">
        <f>SUM(M532:M532)</f>
        <v>0</v>
      </c>
      <c r="N533" s="371">
        <f>SUM(N532:N532)</f>
        <v>0</v>
      </c>
      <c r="O533" s="371">
        <f>SUM(O532:O532)</f>
        <v>0</v>
      </c>
      <c r="P533" s="385"/>
      <c r="Q533" s="385"/>
      <c r="R533" s="385"/>
      <c r="S533" s="385"/>
      <c r="T533" s="386"/>
      <c r="U533" s="496"/>
      <c r="V533" s="445">
        <f t="shared" si="138"/>
        <v>744</v>
      </c>
      <c r="W533" s="379">
        <v>125</v>
      </c>
      <c r="X533" s="370"/>
      <c r="Y533" s="380">
        <f t="shared" si="139"/>
        <v>125</v>
      </c>
      <c r="Z533" s="445">
        <f t="shared" si="140"/>
        <v>125</v>
      </c>
      <c r="AA533" s="496"/>
      <c r="AC533" s="250"/>
    </row>
    <row r="534" spans="1:29" ht="30" customHeight="1">
      <c r="A534" s="516">
        <v>41</v>
      </c>
      <c r="B534" s="516" t="s">
        <v>420</v>
      </c>
      <c r="C534" s="433" t="s">
        <v>421</v>
      </c>
      <c r="D534" s="516">
        <v>63</v>
      </c>
      <c r="E534" s="516" t="s">
        <v>526</v>
      </c>
      <c r="F534" s="376" t="s">
        <v>47</v>
      </c>
      <c r="G534" s="433"/>
      <c r="H534" s="433"/>
      <c r="I534" s="433"/>
      <c r="J534" s="433"/>
      <c r="K534" s="433"/>
      <c r="L534" s="371">
        <f t="shared" si="142"/>
        <v>0</v>
      </c>
      <c r="M534" s="371">
        <f t="shared" si="143"/>
        <v>0</v>
      </c>
      <c r="N534" s="371">
        <f t="shared" si="144"/>
        <v>0</v>
      </c>
      <c r="O534" s="371">
        <f t="shared" si="145"/>
        <v>0</v>
      </c>
      <c r="P534" s="385"/>
      <c r="Q534" s="385"/>
      <c r="R534" s="385"/>
      <c r="S534" s="385"/>
      <c r="T534" s="386"/>
      <c r="U534" s="496" t="s">
        <v>1593</v>
      </c>
      <c r="V534" s="445">
        <f t="shared" si="138"/>
        <v>744</v>
      </c>
      <c r="W534" s="379">
        <v>63</v>
      </c>
      <c r="X534" s="370"/>
      <c r="Y534" s="380">
        <f t="shared" si="139"/>
        <v>63</v>
      </c>
      <c r="Z534" s="445">
        <f t="shared" si="140"/>
        <v>63</v>
      </c>
      <c r="AA534" s="496">
        <f t="shared" si="141"/>
        <v>100</v>
      </c>
      <c r="AC534" s="250"/>
    </row>
    <row r="535" spans="1:29" ht="30" customHeight="1">
      <c r="A535" s="516"/>
      <c r="B535" s="516"/>
      <c r="C535" s="433" t="s">
        <v>51</v>
      </c>
      <c r="D535" s="516"/>
      <c r="E535" s="516"/>
      <c r="F535" s="376" t="s">
        <v>47</v>
      </c>
      <c r="G535" s="433"/>
      <c r="H535" s="433"/>
      <c r="I535" s="433" t="s">
        <v>47</v>
      </c>
      <c r="J535" s="433" t="s">
        <v>47</v>
      </c>
      <c r="K535" s="433" t="s">
        <v>47</v>
      </c>
      <c r="L535" s="371">
        <f>SUM(L534:L534)</f>
        <v>0</v>
      </c>
      <c r="M535" s="371">
        <f>SUM(M534:M534)</f>
        <v>0</v>
      </c>
      <c r="N535" s="371">
        <f>SUM(N534:N534)</f>
        <v>0</v>
      </c>
      <c r="O535" s="371">
        <f>SUM(O534:O534)</f>
        <v>0</v>
      </c>
      <c r="P535" s="385"/>
      <c r="Q535" s="385"/>
      <c r="R535" s="385"/>
      <c r="S535" s="385"/>
      <c r="T535" s="386"/>
      <c r="U535" s="496"/>
      <c r="V535" s="445">
        <f t="shared" si="138"/>
        <v>744</v>
      </c>
      <c r="W535" s="379">
        <v>125</v>
      </c>
      <c r="X535" s="370"/>
      <c r="Y535" s="380">
        <f t="shared" si="139"/>
        <v>125</v>
      </c>
      <c r="Z535" s="445">
        <f t="shared" si="140"/>
        <v>125</v>
      </c>
      <c r="AA535" s="496"/>
      <c r="AC535" s="250"/>
    </row>
    <row r="536" spans="1:29" ht="30" customHeight="1">
      <c r="A536" s="516">
        <v>42</v>
      </c>
      <c r="B536" s="516" t="s">
        <v>422</v>
      </c>
      <c r="C536" s="433" t="s">
        <v>423</v>
      </c>
      <c r="D536" s="516">
        <v>240</v>
      </c>
      <c r="E536" s="516" t="s">
        <v>526</v>
      </c>
      <c r="F536" s="376" t="s">
        <v>47</v>
      </c>
      <c r="G536" s="433"/>
      <c r="H536" s="433"/>
      <c r="I536" s="433"/>
      <c r="J536" s="433"/>
      <c r="K536" s="433"/>
      <c r="L536" s="371">
        <f t="shared" si="142"/>
        <v>0</v>
      </c>
      <c r="M536" s="371">
        <f t="shared" si="143"/>
        <v>0</v>
      </c>
      <c r="N536" s="371">
        <f t="shared" si="144"/>
        <v>0</v>
      </c>
      <c r="O536" s="371">
        <f t="shared" si="145"/>
        <v>0</v>
      </c>
      <c r="P536" s="385"/>
      <c r="Q536" s="385"/>
      <c r="R536" s="385"/>
      <c r="S536" s="385"/>
      <c r="T536" s="386"/>
      <c r="U536" s="496" t="s">
        <v>1593</v>
      </c>
      <c r="V536" s="445">
        <f t="shared" si="138"/>
        <v>744</v>
      </c>
      <c r="W536" s="379">
        <v>240</v>
      </c>
      <c r="X536" s="370"/>
      <c r="Y536" s="380">
        <f t="shared" si="139"/>
        <v>240</v>
      </c>
      <c r="Z536" s="445">
        <f t="shared" si="140"/>
        <v>240</v>
      </c>
      <c r="AA536" s="496">
        <f t="shared" si="141"/>
        <v>100</v>
      </c>
      <c r="AC536" s="250"/>
    </row>
    <row r="537" spans="1:29" ht="30" customHeight="1">
      <c r="A537" s="516"/>
      <c r="B537" s="516"/>
      <c r="C537" s="433" t="s">
        <v>51</v>
      </c>
      <c r="D537" s="516"/>
      <c r="E537" s="516"/>
      <c r="F537" s="376" t="s">
        <v>47</v>
      </c>
      <c r="G537" s="433"/>
      <c r="H537" s="433"/>
      <c r="I537" s="433" t="s">
        <v>47</v>
      </c>
      <c r="J537" s="433" t="s">
        <v>47</v>
      </c>
      <c r="K537" s="433" t="s">
        <v>47</v>
      </c>
      <c r="L537" s="371">
        <f>SUM(L536:L536)</f>
        <v>0</v>
      </c>
      <c r="M537" s="371">
        <f>SUM(M536:M536)</f>
        <v>0</v>
      </c>
      <c r="N537" s="371">
        <f>SUM(N536:N536)</f>
        <v>0</v>
      </c>
      <c r="O537" s="371">
        <f>SUM(O536:O536)</f>
        <v>0</v>
      </c>
      <c r="P537" s="385"/>
      <c r="Q537" s="385"/>
      <c r="R537" s="385"/>
      <c r="S537" s="385"/>
      <c r="T537" s="386"/>
      <c r="U537" s="496"/>
      <c r="V537" s="445">
        <f t="shared" si="138"/>
        <v>744</v>
      </c>
      <c r="W537" s="379">
        <v>125</v>
      </c>
      <c r="X537" s="370"/>
      <c r="Y537" s="380">
        <f t="shared" si="139"/>
        <v>125</v>
      </c>
      <c r="Z537" s="445">
        <f t="shared" si="140"/>
        <v>125</v>
      </c>
      <c r="AA537" s="496"/>
      <c r="AC537" s="250"/>
    </row>
    <row r="538" spans="1:29" ht="30" customHeight="1">
      <c r="A538" s="516">
        <v>43</v>
      </c>
      <c r="B538" s="516" t="s">
        <v>459</v>
      </c>
      <c r="C538" s="433" t="s">
        <v>456</v>
      </c>
      <c r="D538" s="516">
        <v>240</v>
      </c>
      <c r="E538" s="516" t="s">
        <v>526</v>
      </c>
      <c r="F538" s="376" t="s">
        <v>47</v>
      </c>
      <c r="G538" s="433"/>
      <c r="H538" s="433"/>
      <c r="I538" s="433"/>
      <c r="J538" s="433"/>
      <c r="K538" s="433"/>
      <c r="L538" s="371">
        <f t="shared" si="142"/>
        <v>0</v>
      </c>
      <c r="M538" s="371">
        <f t="shared" si="143"/>
        <v>0</v>
      </c>
      <c r="N538" s="371">
        <f t="shared" si="144"/>
        <v>0</v>
      </c>
      <c r="O538" s="371">
        <f t="shared" si="145"/>
        <v>0</v>
      </c>
      <c r="P538" s="385"/>
      <c r="Q538" s="385"/>
      <c r="R538" s="385"/>
      <c r="S538" s="385"/>
      <c r="T538" s="386"/>
      <c r="U538" s="496" t="s">
        <v>1593</v>
      </c>
      <c r="V538" s="445">
        <f t="shared" si="138"/>
        <v>744</v>
      </c>
      <c r="W538" s="379">
        <v>240</v>
      </c>
      <c r="X538" s="370"/>
      <c r="Y538" s="380">
        <f t="shared" si="139"/>
        <v>240</v>
      </c>
      <c r="Z538" s="445">
        <f t="shared" si="140"/>
        <v>240</v>
      </c>
      <c r="AA538" s="496">
        <f t="shared" si="141"/>
        <v>100</v>
      </c>
      <c r="AC538" s="250"/>
    </row>
    <row r="539" spans="1:29" ht="30" customHeight="1">
      <c r="A539" s="516"/>
      <c r="B539" s="516"/>
      <c r="C539" s="433" t="s">
        <v>51</v>
      </c>
      <c r="D539" s="516"/>
      <c r="E539" s="516"/>
      <c r="F539" s="376" t="s">
        <v>47</v>
      </c>
      <c r="G539" s="433"/>
      <c r="H539" s="433"/>
      <c r="I539" s="433" t="s">
        <v>47</v>
      </c>
      <c r="J539" s="433" t="s">
        <v>47</v>
      </c>
      <c r="K539" s="433" t="s">
        <v>47</v>
      </c>
      <c r="L539" s="371">
        <f>SUM(L538:L538)</f>
        <v>0</v>
      </c>
      <c r="M539" s="371">
        <f>SUM(M538:M538)</f>
        <v>0</v>
      </c>
      <c r="N539" s="371">
        <f>SUM(N538:N538)</f>
        <v>0</v>
      </c>
      <c r="O539" s="371">
        <f>SUM(O538:O538)</f>
        <v>0</v>
      </c>
      <c r="P539" s="385"/>
      <c r="Q539" s="385"/>
      <c r="R539" s="385"/>
      <c r="S539" s="385"/>
      <c r="T539" s="386"/>
      <c r="U539" s="496"/>
      <c r="V539" s="445">
        <f t="shared" si="138"/>
        <v>744</v>
      </c>
      <c r="W539" s="379">
        <v>125</v>
      </c>
      <c r="X539" s="370"/>
      <c r="Y539" s="380">
        <f t="shared" si="139"/>
        <v>125</v>
      </c>
      <c r="Z539" s="445">
        <f t="shared" si="140"/>
        <v>125</v>
      </c>
      <c r="AA539" s="496"/>
      <c r="AC539" s="250"/>
    </row>
    <row r="540" spans="1:29" ht="30" customHeight="1">
      <c r="A540" s="516">
        <v>44</v>
      </c>
      <c r="B540" s="516" t="s">
        <v>458</v>
      </c>
      <c r="C540" s="530" t="s">
        <v>457</v>
      </c>
      <c r="D540" s="516">
        <v>240</v>
      </c>
      <c r="E540" s="516" t="s">
        <v>526</v>
      </c>
      <c r="F540" s="376" t="s">
        <v>47</v>
      </c>
      <c r="G540" s="353">
        <v>43647</v>
      </c>
      <c r="H540" s="353">
        <v>43649.345138888886</v>
      </c>
      <c r="I540" s="433"/>
      <c r="J540" s="433"/>
      <c r="K540" s="433"/>
      <c r="L540" s="371">
        <f>IF(RIGHT(S540)="T",(+H540-G540),0)</f>
        <v>0</v>
      </c>
      <c r="M540" s="371">
        <f>IF(RIGHT(S540)="U",(+H540-G540),0)</f>
        <v>0</v>
      </c>
      <c r="N540" s="371">
        <f>IF(RIGHT(S540)="C",(+H540-G540),0)</f>
        <v>0</v>
      </c>
      <c r="O540" s="371">
        <f>IF(RIGHT(S540)="D",(+H540-G540),0)</f>
        <v>2.3451388888861402</v>
      </c>
      <c r="P540" s="385"/>
      <c r="Q540" s="385"/>
      <c r="R540" s="385"/>
      <c r="S540" s="351" t="s">
        <v>465</v>
      </c>
      <c r="T540" s="405" t="s">
        <v>1384</v>
      </c>
      <c r="U540" s="496" t="s">
        <v>1593</v>
      </c>
      <c r="V540" s="445"/>
      <c r="W540" s="379"/>
      <c r="X540" s="370"/>
      <c r="Y540" s="380"/>
      <c r="Z540" s="445"/>
      <c r="AA540" s="496">
        <f>(Z543/Y543)*100</f>
        <v>100</v>
      </c>
      <c r="AC540" s="250"/>
    </row>
    <row r="541" spans="1:29" ht="30" customHeight="1">
      <c r="A541" s="516"/>
      <c r="B541" s="516"/>
      <c r="C541" s="531"/>
      <c r="D541" s="516"/>
      <c r="E541" s="516"/>
      <c r="F541" s="376"/>
      <c r="G541" s="353">
        <v>43676.928472222222</v>
      </c>
      <c r="H541" s="353">
        <v>43677.285416666666</v>
      </c>
      <c r="I541" s="433"/>
      <c r="J541" s="433"/>
      <c r="K541" s="433"/>
      <c r="L541" s="371">
        <f t="shared" ref="L541:L542" si="146">IF(RIGHT(S541)="T",(+H541-G541),0)</f>
        <v>0</v>
      </c>
      <c r="M541" s="371">
        <f t="shared" ref="M541:M542" si="147">IF(RIGHT(S541)="U",(+H541-G541),0)</f>
        <v>0</v>
      </c>
      <c r="N541" s="371">
        <f t="shared" ref="N541:N542" si="148">IF(RIGHT(S541)="C",(+H541-G541),0)</f>
        <v>0</v>
      </c>
      <c r="O541" s="371">
        <f t="shared" ref="O541:O542" si="149">IF(RIGHT(S541)="D",(+H541-G541),0)</f>
        <v>0.35694444444379769</v>
      </c>
      <c r="P541" s="385"/>
      <c r="Q541" s="385"/>
      <c r="R541" s="385"/>
      <c r="S541" s="351" t="s">
        <v>465</v>
      </c>
      <c r="T541" s="405" t="s">
        <v>1483</v>
      </c>
      <c r="U541" s="496"/>
      <c r="V541" s="445"/>
      <c r="W541" s="379"/>
      <c r="X541" s="370"/>
      <c r="Y541" s="380"/>
      <c r="Z541" s="445"/>
      <c r="AA541" s="496"/>
      <c r="AC541" s="250"/>
    </row>
    <row r="542" spans="1:29" ht="30" customHeight="1">
      <c r="A542" s="516"/>
      <c r="B542" s="516"/>
      <c r="C542" s="532"/>
      <c r="D542" s="516"/>
      <c r="E542" s="516"/>
      <c r="F542" s="376"/>
      <c r="G542" s="353">
        <v>43677.90902777778</v>
      </c>
      <c r="H542" s="353">
        <v>43678</v>
      </c>
      <c r="I542" s="433"/>
      <c r="J542" s="433"/>
      <c r="K542" s="433"/>
      <c r="L542" s="371">
        <f t="shared" si="146"/>
        <v>0</v>
      </c>
      <c r="M542" s="371">
        <f t="shared" si="147"/>
        <v>0</v>
      </c>
      <c r="N542" s="371">
        <f t="shared" si="148"/>
        <v>0</v>
      </c>
      <c r="O542" s="371">
        <f t="shared" si="149"/>
        <v>9.0972222220443655E-2</v>
      </c>
      <c r="P542" s="385"/>
      <c r="Q542" s="385"/>
      <c r="R542" s="385"/>
      <c r="S542" s="351" t="s">
        <v>465</v>
      </c>
      <c r="T542" s="405" t="s">
        <v>1484</v>
      </c>
      <c r="U542" s="496"/>
      <c r="V542" s="445"/>
      <c r="W542" s="379"/>
      <c r="X542" s="370"/>
      <c r="Y542" s="380"/>
      <c r="Z542" s="445"/>
      <c r="AA542" s="496"/>
      <c r="AC542" s="250"/>
    </row>
    <row r="543" spans="1:29" ht="30" customHeight="1">
      <c r="A543" s="516"/>
      <c r="B543" s="516"/>
      <c r="C543" s="471" t="s">
        <v>51</v>
      </c>
      <c r="D543" s="516"/>
      <c r="E543" s="516"/>
      <c r="F543" s="376" t="s">
        <v>47</v>
      </c>
      <c r="G543" s="433"/>
      <c r="H543" s="433"/>
      <c r="I543" s="376" t="s">
        <v>47</v>
      </c>
      <c r="J543" s="376" t="s">
        <v>47</v>
      </c>
      <c r="K543" s="376" t="s">
        <v>47</v>
      </c>
      <c r="L543" s="371">
        <f>SUM(L540:L542)</f>
        <v>0</v>
      </c>
      <c r="M543" s="371">
        <f>SUM(M540:M542)</f>
        <v>0</v>
      </c>
      <c r="N543" s="371">
        <f>SUM(N540:N542)</f>
        <v>0</v>
      </c>
      <c r="O543" s="371">
        <f>SUM(O540:O542)</f>
        <v>2.7930555555503815</v>
      </c>
      <c r="P543" s="376"/>
      <c r="Q543" s="376"/>
      <c r="R543" s="376"/>
      <c r="S543" s="471"/>
      <c r="T543" s="472"/>
      <c r="U543" s="496"/>
      <c r="V543" s="445">
        <f>$AB$11-((N543*24))</f>
        <v>744</v>
      </c>
      <c r="W543" s="379">
        <v>240</v>
      </c>
      <c r="X543" s="370"/>
      <c r="Y543" s="380">
        <v>240</v>
      </c>
      <c r="Z543" s="445">
        <f>(Y543*(V543-L543*24))/V543</f>
        <v>240</v>
      </c>
      <c r="AA543" s="496"/>
      <c r="AC543" s="250"/>
    </row>
    <row r="544" spans="1:29" ht="30" customHeight="1">
      <c r="A544" s="516">
        <v>45</v>
      </c>
      <c r="B544" s="516" t="s">
        <v>588</v>
      </c>
      <c r="C544" s="433" t="s">
        <v>589</v>
      </c>
      <c r="D544" s="516">
        <v>330</v>
      </c>
      <c r="E544" s="516" t="s">
        <v>526</v>
      </c>
      <c r="F544" s="376" t="s">
        <v>47</v>
      </c>
      <c r="G544" s="354"/>
      <c r="H544" s="354"/>
      <c r="I544" s="433"/>
      <c r="J544" s="433"/>
      <c r="K544" s="433"/>
      <c r="L544" s="371">
        <f>IF(RIGHT(S544)="T",(+H544-G544),0)</f>
        <v>0</v>
      </c>
      <c r="M544" s="371">
        <f>IF(RIGHT(S544)="U",(+H544-G544),0)</f>
        <v>0</v>
      </c>
      <c r="N544" s="371">
        <f>IF(RIGHT(S544)="C",(+H544-G544),0)</f>
        <v>0</v>
      </c>
      <c r="O544" s="371">
        <f>IF(RIGHT(S544)="D",(+H544-G544),0)</f>
        <v>0</v>
      </c>
      <c r="P544" s="385"/>
      <c r="Q544" s="385"/>
      <c r="R544" s="385"/>
      <c r="S544" s="351"/>
      <c r="T544" s="405"/>
      <c r="U544" s="496" t="s">
        <v>1593</v>
      </c>
      <c r="V544" s="445"/>
      <c r="W544" s="379"/>
      <c r="X544" s="370"/>
      <c r="Y544" s="380"/>
      <c r="Z544" s="445"/>
      <c r="AA544" s="496">
        <f>(Z545/Y545)*100</f>
        <v>100</v>
      </c>
      <c r="AC544" s="250"/>
    </row>
    <row r="545" spans="1:29" ht="30" customHeight="1">
      <c r="A545" s="516"/>
      <c r="B545" s="516"/>
      <c r="C545" s="471" t="s">
        <v>51</v>
      </c>
      <c r="D545" s="516"/>
      <c r="E545" s="516"/>
      <c r="F545" s="376" t="s">
        <v>47</v>
      </c>
      <c r="G545" s="391"/>
      <c r="H545" s="391"/>
      <c r="I545" s="376" t="s">
        <v>47</v>
      </c>
      <c r="J545" s="376" t="s">
        <v>47</v>
      </c>
      <c r="K545" s="376" t="s">
        <v>47</v>
      </c>
      <c r="L545" s="371">
        <f>SUM(L544:L544)</f>
        <v>0</v>
      </c>
      <c r="M545" s="371">
        <f>SUM(M544:M544)</f>
        <v>0</v>
      </c>
      <c r="N545" s="371">
        <f>SUM(N544:N544)</f>
        <v>0</v>
      </c>
      <c r="O545" s="371">
        <f>SUM(O544:O544)</f>
        <v>0</v>
      </c>
      <c r="P545" s="371"/>
      <c r="Q545" s="371"/>
      <c r="R545" s="371"/>
      <c r="S545" s="471"/>
      <c r="T545" s="472"/>
      <c r="U545" s="496"/>
      <c r="V545" s="445">
        <f>$AB$11-((N545*24))</f>
        <v>744</v>
      </c>
      <c r="W545" s="379">
        <v>330</v>
      </c>
      <c r="X545" s="370"/>
      <c r="Y545" s="380">
        <f>W545</f>
        <v>330</v>
      </c>
      <c r="Z545" s="445">
        <f>(Y545*(V545-R545*24))/V545</f>
        <v>330</v>
      </c>
      <c r="AA545" s="496"/>
      <c r="AC545" s="250"/>
    </row>
    <row r="546" spans="1:29" ht="30" customHeight="1">
      <c r="A546" s="516">
        <v>46</v>
      </c>
      <c r="B546" s="516" t="s">
        <v>1068</v>
      </c>
      <c r="C546" s="433" t="s">
        <v>482</v>
      </c>
      <c r="D546" s="516">
        <v>330</v>
      </c>
      <c r="E546" s="516" t="s">
        <v>526</v>
      </c>
      <c r="F546" s="376" t="s">
        <v>47</v>
      </c>
      <c r="G546" s="349"/>
      <c r="H546" s="353"/>
      <c r="I546" s="433"/>
      <c r="J546" s="433"/>
      <c r="K546" s="433"/>
      <c r="L546" s="371">
        <f>IF(RIGHT(S546)="T",(+H546-G546),0)</f>
        <v>0</v>
      </c>
      <c r="M546" s="371">
        <f>IF(RIGHT(S546)="U",(+H546-G546),0)</f>
        <v>0</v>
      </c>
      <c r="N546" s="371">
        <f>IF(RIGHT(S546)="C",(+H546-G546),0)</f>
        <v>0</v>
      </c>
      <c r="O546" s="371">
        <f>IF(RIGHT(S546)="D",(+H546-G546),0)</f>
        <v>0</v>
      </c>
      <c r="P546" s="385"/>
      <c r="Q546" s="385"/>
      <c r="R546" s="385"/>
      <c r="S546" s="463"/>
      <c r="T546" s="405"/>
      <c r="U546" s="496" t="s">
        <v>1593</v>
      </c>
      <c r="V546" s="445"/>
      <c r="W546" s="379"/>
      <c r="X546" s="370"/>
      <c r="Y546" s="380"/>
      <c r="Z546" s="445"/>
      <c r="AA546" s="496">
        <f>(Z547/Y547)*100</f>
        <v>100</v>
      </c>
      <c r="AC546" s="250"/>
    </row>
    <row r="547" spans="1:29" ht="30" customHeight="1">
      <c r="A547" s="516"/>
      <c r="B547" s="516"/>
      <c r="C547" s="471" t="s">
        <v>51</v>
      </c>
      <c r="D547" s="516"/>
      <c r="E547" s="516"/>
      <c r="F547" s="376" t="s">
        <v>47</v>
      </c>
      <c r="G547" s="391"/>
      <c r="H547" s="391"/>
      <c r="I547" s="376" t="s">
        <v>47</v>
      </c>
      <c r="J547" s="376" t="s">
        <v>47</v>
      </c>
      <c r="K547" s="376" t="s">
        <v>47</v>
      </c>
      <c r="L547" s="371">
        <f>SUM(L546:L546)</f>
        <v>0</v>
      </c>
      <c r="M547" s="371">
        <f>SUM(M546:M546)</f>
        <v>0</v>
      </c>
      <c r="N547" s="371">
        <f>SUM(N546:N546)</f>
        <v>0</v>
      </c>
      <c r="O547" s="371">
        <f>SUM(O546:O546)</f>
        <v>0</v>
      </c>
      <c r="P547" s="371"/>
      <c r="Q547" s="371"/>
      <c r="R547" s="371"/>
      <c r="S547" s="471"/>
      <c r="T547" s="472"/>
      <c r="U547" s="496"/>
      <c r="V547" s="445">
        <f>$AB$11-((N547*24))</f>
        <v>744</v>
      </c>
      <c r="W547" s="379">
        <v>330</v>
      </c>
      <c r="X547" s="370"/>
      <c r="Y547" s="380">
        <f>W547</f>
        <v>330</v>
      </c>
      <c r="Z547" s="445">
        <f>(Y547*(V547-R547*24))/V547</f>
        <v>330</v>
      </c>
      <c r="AA547" s="496"/>
      <c r="AC547" s="250"/>
    </row>
    <row r="548" spans="1:29" ht="30" customHeight="1">
      <c r="A548" s="516">
        <v>47</v>
      </c>
      <c r="B548" s="516" t="s">
        <v>537</v>
      </c>
      <c r="C548" s="416" t="s">
        <v>531</v>
      </c>
      <c r="D548" s="516">
        <v>125</v>
      </c>
      <c r="E548" s="516" t="s">
        <v>526</v>
      </c>
      <c r="F548" s="376" t="s">
        <v>47</v>
      </c>
      <c r="G548" s="349"/>
      <c r="H548" s="349"/>
      <c r="I548" s="433"/>
      <c r="J548" s="433"/>
      <c r="K548" s="433"/>
      <c r="L548" s="371">
        <f>IF(RIGHT(S548)="T",(+H548-G548),0)</f>
        <v>0</v>
      </c>
      <c r="M548" s="371">
        <f>IF(RIGHT(S548)="U",(+H548-G548),0)</f>
        <v>0</v>
      </c>
      <c r="N548" s="371">
        <f>IF(RIGHT(S548)="C",(+H548-G548),0)</f>
        <v>0</v>
      </c>
      <c r="O548" s="371">
        <f>IF(RIGHT(S548)="D",(+H548-G548),0)</f>
        <v>0</v>
      </c>
      <c r="P548" s="385"/>
      <c r="Q548" s="385"/>
      <c r="R548" s="385"/>
      <c r="S548" s="351"/>
      <c r="T548" s="405"/>
      <c r="U548" s="496" t="s">
        <v>1593</v>
      </c>
      <c r="V548" s="445"/>
      <c r="W548" s="379"/>
      <c r="X548" s="370"/>
      <c r="Y548" s="380"/>
      <c r="Z548" s="445"/>
      <c r="AA548" s="496">
        <f>(Z549/Y549)*100</f>
        <v>100</v>
      </c>
      <c r="AC548" s="250"/>
    </row>
    <row r="549" spans="1:29" ht="30" customHeight="1">
      <c r="A549" s="516"/>
      <c r="B549" s="516"/>
      <c r="C549" s="471" t="s">
        <v>51</v>
      </c>
      <c r="D549" s="516"/>
      <c r="E549" s="516"/>
      <c r="F549" s="376" t="s">
        <v>47</v>
      </c>
      <c r="G549" s="391"/>
      <c r="H549" s="391"/>
      <c r="I549" s="376" t="s">
        <v>47</v>
      </c>
      <c r="J549" s="376" t="s">
        <v>47</v>
      </c>
      <c r="K549" s="376" t="s">
        <v>47</v>
      </c>
      <c r="L549" s="371">
        <f>SUM(L548:L548)</f>
        <v>0</v>
      </c>
      <c r="M549" s="371">
        <f>SUM(M548:M548)</f>
        <v>0</v>
      </c>
      <c r="N549" s="371">
        <f>SUM(N548:N548)</f>
        <v>0</v>
      </c>
      <c r="O549" s="371">
        <f>SUM(O548:O548)</f>
        <v>0</v>
      </c>
      <c r="P549" s="371"/>
      <c r="Q549" s="371"/>
      <c r="R549" s="371"/>
      <c r="S549" s="471"/>
      <c r="T549" s="472"/>
      <c r="U549" s="496"/>
      <c r="V549" s="445">
        <f>$AB$11-((N549*24))</f>
        <v>744</v>
      </c>
      <c r="W549" s="379">
        <v>125</v>
      </c>
      <c r="X549" s="370"/>
      <c r="Y549" s="380">
        <v>125</v>
      </c>
      <c r="Z549" s="445">
        <f>(Y549*(V549-R549*24))/V549</f>
        <v>125</v>
      </c>
      <c r="AA549" s="496"/>
      <c r="AB549" s="111" t="s">
        <v>243</v>
      </c>
      <c r="AC549" s="250"/>
    </row>
    <row r="550" spans="1:29" ht="30" customHeight="1">
      <c r="A550" s="516">
        <v>48</v>
      </c>
      <c r="B550" s="516" t="s">
        <v>1084</v>
      </c>
      <c r="C550" s="416" t="s">
        <v>564</v>
      </c>
      <c r="D550" s="516">
        <v>125</v>
      </c>
      <c r="E550" s="516" t="s">
        <v>526</v>
      </c>
      <c r="F550" s="376" t="s">
        <v>47</v>
      </c>
      <c r="G550" s="462"/>
      <c r="H550" s="462"/>
      <c r="I550" s="433"/>
      <c r="J550" s="433"/>
      <c r="K550" s="433"/>
      <c r="L550" s="371">
        <f>IF(RIGHT(S550)="T",(+H550-G550),0)</f>
        <v>0</v>
      </c>
      <c r="M550" s="371">
        <f>IF(RIGHT(S550)="U",(+H550-G550),0)</f>
        <v>0</v>
      </c>
      <c r="N550" s="371">
        <f>IF(RIGHT(S550)="C",(+H550-G550),0)</f>
        <v>0</v>
      </c>
      <c r="O550" s="371">
        <f>IF(RIGHT(S550)="D",(+H550-G550),0)</f>
        <v>0</v>
      </c>
      <c r="P550" s="385"/>
      <c r="Q550" s="385"/>
      <c r="R550" s="385"/>
      <c r="S550" s="490"/>
      <c r="T550" s="405"/>
      <c r="U550" s="496" t="s">
        <v>1593</v>
      </c>
      <c r="V550" s="445"/>
      <c r="W550" s="379"/>
      <c r="X550" s="370"/>
      <c r="Y550" s="380"/>
      <c r="Z550" s="445"/>
      <c r="AA550" s="496">
        <f>(Z551/Y551)*100</f>
        <v>100</v>
      </c>
      <c r="AC550" s="250"/>
    </row>
    <row r="551" spans="1:29" ht="30" customHeight="1">
      <c r="A551" s="516"/>
      <c r="B551" s="516"/>
      <c r="C551" s="471" t="s">
        <v>51</v>
      </c>
      <c r="D551" s="516"/>
      <c r="E551" s="516"/>
      <c r="F551" s="376" t="s">
        <v>47</v>
      </c>
      <c r="G551" s="391"/>
      <c r="H551" s="391"/>
      <c r="I551" s="376" t="s">
        <v>47</v>
      </c>
      <c r="J551" s="376" t="s">
        <v>47</v>
      </c>
      <c r="K551" s="376" t="s">
        <v>47</v>
      </c>
      <c r="L551" s="371">
        <f>SUM(L550:L550)</f>
        <v>0</v>
      </c>
      <c r="M551" s="371">
        <f>SUM(M550:M550)</f>
        <v>0</v>
      </c>
      <c r="N551" s="371">
        <f>SUM(N550:N550)</f>
        <v>0</v>
      </c>
      <c r="O551" s="371">
        <f>SUM(O550:O550)</f>
        <v>0</v>
      </c>
      <c r="P551" s="371"/>
      <c r="Q551" s="371"/>
      <c r="R551" s="371"/>
      <c r="S551" s="471"/>
      <c r="T551" s="472"/>
      <c r="U551" s="496"/>
      <c r="V551" s="445">
        <f>$AB$11-((N551*24))</f>
        <v>744</v>
      </c>
      <c r="W551" s="379">
        <v>125</v>
      </c>
      <c r="X551" s="370"/>
      <c r="Y551" s="380">
        <v>125</v>
      </c>
      <c r="Z551" s="445">
        <f>(Y551*(V551-R551*24))/V551</f>
        <v>125</v>
      </c>
      <c r="AA551" s="496"/>
      <c r="AB551" s="111" t="s">
        <v>243</v>
      </c>
      <c r="AC551" s="250"/>
    </row>
    <row r="552" spans="1:29" ht="30" customHeight="1">
      <c r="A552" s="516">
        <v>49</v>
      </c>
      <c r="B552" s="516" t="s">
        <v>1076</v>
      </c>
      <c r="C552" s="416" t="s">
        <v>1035</v>
      </c>
      <c r="D552" s="516">
        <v>240</v>
      </c>
      <c r="E552" s="516" t="s">
        <v>526</v>
      </c>
      <c r="F552" s="376" t="s">
        <v>47</v>
      </c>
      <c r="G552" s="349"/>
      <c r="H552" s="350"/>
      <c r="I552" s="433"/>
      <c r="J552" s="433"/>
      <c r="K552" s="433"/>
      <c r="L552" s="371">
        <f>IF(RIGHT(S552)="T",(+H552-G552),0)</f>
        <v>0</v>
      </c>
      <c r="M552" s="371">
        <f>IF(RIGHT(S552)="U",(+H552-G552),0)</f>
        <v>0</v>
      </c>
      <c r="N552" s="371">
        <f>IF(RIGHT(S552)="C",(+H552-G552),0)</f>
        <v>0</v>
      </c>
      <c r="O552" s="371">
        <f>IF(RIGHT(S552)="D",(+H552-G552),0)</f>
        <v>0</v>
      </c>
      <c r="P552" s="385"/>
      <c r="Q552" s="385"/>
      <c r="R552" s="385"/>
      <c r="S552" s="351"/>
      <c r="T552" s="405"/>
      <c r="U552" s="496" t="s">
        <v>1593</v>
      </c>
      <c r="V552" s="445"/>
      <c r="W552" s="379"/>
      <c r="X552" s="370"/>
      <c r="Y552" s="380"/>
      <c r="Z552" s="445"/>
      <c r="AA552" s="496">
        <f>(Z553/Y553)*100</f>
        <v>100</v>
      </c>
      <c r="AC552" s="250"/>
    </row>
    <row r="553" spans="1:29" ht="30" customHeight="1">
      <c r="A553" s="516"/>
      <c r="B553" s="516"/>
      <c r="C553" s="471" t="s">
        <v>51</v>
      </c>
      <c r="D553" s="516"/>
      <c r="E553" s="516"/>
      <c r="F553" s="376" t="s">
        <v>47</v>
      </c>
      <c r="G553" s="391"/>
      <c r="H553" s="391"/>
      <c r="I553" s="376" t="s">
        <v>47</v>
      </c>
      <c r="J553" s="376" t="s">
        <v>47</v>
      </c>
      <c r="K553" s="376" t="s">
        <v>47</v>
      </c>
      <c r="L553" s="371">
        <f>SUM(L552:L552)</f>
        <v>0</v>
      </c>
      <c r="M553" s="371">
        <f>SUM(M552:M552)</f>
        <v>0</v>
      </c>
      <c r="N553" s="371">
        <f>SUM(N552:N552)</f>
        <v>0</v>
      </c>
      <c r="O553" s="371">
        <f>SUM(O552:O552)</f>
        <v>0</v>
      </c>
      <c r="P553" s="371"/>
      <c r="Q553" s="371"/>
      <c r="R553" s="371"/>
      <c r="S553" s="471"/>
      <c r="T553" s="472"/>
      <c r="U553" s="496"/>
      <c r="V553" s="445">
        <f>$AB$11-((N553*24))</f>
        <v>744</v>
      </c>
      <c r="W553" s="379">
        <v>240</v>
      </c>
      <c r="X553" s="370"/>
      <c r="Y553" s="380">
        <f>W553</f>
        <v>240</v>
      </c>
      <c r="Z553" s="445">
        <f>(Y553*(V553-R553*24))/V553</f>
        <v>240</v>
      </c>
      <c r="AA553" s="496"/>
      <c r="AB553" s="111" t="s">
        <v>243</v>
      </c>
      <c r="AC553" s="250"/>
    </row>
    <row r="554" spans="1:29" ht="30" customHeight="1">
      <c r="A554" s="516">
        <v>50</v>
      </c>
      <c r="B554" s="516" t="s">
        <v>1312</v>
      </c>
      <c r="C554" s="416" t="s">
        <v>1118</v>
      </c>
      <c r="D554" s="516">
        <v>330</v>
      </c>
      <c r="E554" s="516" t="s">
        <v>526</v>
      </c>
      <c r="F554" s="376" t="s">
        <v>47</v>
      </c>
      <c r="G554" s="354"/>
      <c r="H554" s="354"/>
      <c r="I554" s="433"/>
      <c r="J554" s="433"/>
      <c r="K554" s="433"/>
      <c r="L554" s="371">
        <f>IF(RIGHT(S554)="T",(+H554-G554),0)</f>
        <v>0</v>
      </c>
      <c r="M554" s="371">
        <f>IF(RIGHT(S554)="U",(+H554-G554),0)</f>
        <v>0</v>
      </c>
      <c r="N554" s="371">
        <f>IF(RIGHT(S554)="C",(+H554-G554),0)</f>
        <v>0</v>
      </c>
      <c r="O554" s="371">
        <f>IF(RIGHT(S554)="D",(+H554-G554),0)</f>
        <v>0</v>
      </c>
      <c r="P554" s="385"/>
      <c r="Q554" s="385"/>
      <c r="R554" s="385"/>
      <c r="S554" s="351"/>
      <c r="T554" s="405"/>
      <c r="U554" s="496" t="s">
        <v>1593</v>
      </c>
      <c r="V554" s="445"/>
      <c r="W554" s="379"/>
      <c r="X554" s="370"/>
      <c r="Y554" s="380"/>
      <c r="Z554" s="445"/>
      <c r="AA554" s="496">
        <f>(Z555/Y555)*100</f>
        <v>100</v>
      </c>
      <c r="AC554" s="250"/>
    </row>
    <row r="555" spans="1:29" ht="30" customHeight="1">
      <c r="A555" s="516"/>
      <c r="B555" s="516"/>
      <c r="C555" s="471" t="s">
        <v>51</v>
      </c>
      <c r="D555" s="516"/>
      <c r="E555" s="516"/>
      <c r="F555" s="376" t="s">
        <v>47</v>
      </c>
      <c r="G555" s="391"/>
      <c r="H555" s="391"/>
      <c r="I555" s="376" t="s">
        <v>47</v>
      </c>
      <c r="J555" s="376" t="s">
        <v>47</v>
      </c>
      <c r="K555" s="376" t="s">
        <v>47</v>
      </c>
      <c r="L555" s="371">
        <f>SUM(L554:L554)</f>
        <v>0</v>
      </c>
      <c r="M555" s="371">
        <f>SUM(M554:M554)</f>
        <v>0</v>
      </c>
      <c r="N555" s="371">
        <f>SUM(N554:N554)</f>
        <v>0</v>
      </c>
      <c r="O555" s="371">
        <f>SUM(O554:O554)</f>
        <v>0</v>
      </c>
      <c r="P555" s="371"/>
      <c r="Q555" s="371"/>
      <c r="R555" s="371"/>
      <c r="S555" s="471"/>
      <c r="T555" s="472"/>
      <c r="U555" s="496"/>
      <c r="V555" s="445">
        <f>$AB$11-((N555*24))</f>
        <v>744</v>
      </c>
      <c r="W555" s="379">
        <v>330</v>
      </c>
      <c r="X555" s="370"/>
      <c r="Y555" s="380">
        <v>330</v>
      </c>
      <c r="Z555" s="445">
        <f>(Y555*(V555-R555*24))/V555</f>
        <v>330</v>
      </c>
      <c r="AA555" s="496"/>
      <c r="AB555" s="111" t="s">
        <v>243</v>
      </c>
      <c r="AC555" s="250"/>
    </row>
    <row r="556" spans="1:29" ht="30" customHeight="1">
      <c r="A556" s="516">
        <v>51</v>
      </c>
      <c r="B556" s="516" t="s">
        <v>1308</v>
      </c>
      <c r="C556" s="416" t="s">
        <v>1119</v>
      </c>
      <c r="D556" s="516">
        <v>330</v>
      </c>
      <c r="E556" s="516" t="s">
        <v>526</v>
      </c>
      <c r="F556" s="376" t="s">
        <v>47</v>
      </c>
      <c r="G556" s="349"/>
      <c r="H556" s="349"/>
      <c r="I556" s="433"/>
      <c r="J556" s="433"/>
      <c r="K556" s="433"/>
      <c r="L556" s="371">
        <f>IF(RIGHT(S556)="T",(+H556-G556),0)</f>
        <v>0</v>
      </c>
      <c r="M556" s="371">
        <f>IF(RIGHT(S556)="U",(+H556-G556),0)</f>
        <v>0</v>
      </c>
      <c r="N556" s="371">
        <f>IF(RIGHT(S556)="C",(+H556-G556),0)</f>
        <v>0</v>
      </c>
      <c r="O556" s="371">
        <f>IF(RIGHT(S556)="D",(+H556-G556),0)</f>
        <v>0</v>
      </c>
      <c r="P556" s="385"/>
      <c r="Q556" s="385"/>
      <c r="R556" s="385"/>
      <c r="S556" s="349"/>
      <c r="T556" s="405"/>
      <c r="U556" s="496" t="s">
        <v>1593</v>
      </c>
      <c r="V556" s="445"/>
      <c r="W556" s="379"/>
      <c r="X556" s="370"/>
      <c r="Y556" s="380"/>
      <c r="Z556" s="445"/>
      <c r="AA556" s="496">
        <f>(Z557/Y557)*100</f>
        <v>100</v>
      </c>
      <c r="AC556" s="250"/>
    </row>
    <row r="557" spans="1:29" ht="30" customHeight="1">
      <c r="A557" s="516"/>
      <c r="B557" s="516"/>
      <c r="C557" s="471" t="s">
        <v>51</v>
      </c>
      <c r="D557" s="516"/>
      <c r="E557" s="516"/>
      <c r="F557" s="376" t="s">
        <v>47</v>
      </c>
      <c r="G557" s="391"/>
      <c r="H557" s="391"/>
      <c r="I557" s="376" t="s">
        <v>47</v>
      </c>
      <c r="J557" s="376" t="s">
        <v>47</v>
      </c>
      <c r="K557" s="376" t="s">
        <v>47</v>
      </c>
      <c r="L557" s="371">
        <f>SUM(L556:L556)</f>
        <v>0</v>
      </c>
      <c r="M557" s="371">
        <f>SUM(M556:M556)</f>
        <v>0</v>
      </c>
      <c r="N557" s="371">
        <f>SUM(N556:N556)</f>
        <v>0</v>
      </c>
      <c r="O557" s="371">
        <f>SUM(O556:O556)</f>
        <v>0</v>
      </c>
      <c r="P557" s="371"/>
      <c r="Q557" s="371"/>
      <c r="R557" s="371"/>
      <c r="S557" s="471"/>
      <c r="T557" s="472"/>
      <c r="U557" s="496"/>
      <c r="V557" s="445">
        <f>$AB$11-((N557*24))</f>
        <v>744</v>
      </c>
      <c r="W557" s="379">
        <v>330</v>
      </c>
      <c r="X557" s="370"/>
      <c r="Y557" s="380">
        <v>330</v>
      </c>
      <c r="Z557" s="445">
        <f>(Y557*(V557-R557*24))/V557</f>
        <v>330</v>
      </c>
      <c r="AA557" s="496"/>
      <c r="AB557" s="111" t="s">
        <v>243</v>
      </c>
      <c r="AC557" s="250"/>
    </row>
    <row r="558" spans="1:29" ht="30" customHeight="1">
      <c r="A558" s="516">
        <v>52</v>
      </c>
      <c r="B558" s="516" t="s">
        <v>1335</v>
      </c>
      <c r="C558" s="351" t="s">
        <v>1343</v>
      </c>
      <c r="D558" s="516">
        <v>63</v>
      </c>
      <c r="E558" s="516" t="s">
        <v>526</v>
      </c>
      <c r="F558" s="376" t="s">
        <v>47</v>
      </c>
      <c r="G558" s="350"/>
      <c r="H558" s="350"/>
      <c r="I558" s="433"/>
      <c r="J558" s="433"/>
      <c r="K558" s="433"/>
      <c r="L558" s="371">
        <f>IF(RIGHT(S558)="T",(+H558-G558),0)</f>
        <v>0</v>
      </c>
      <c r="M558" s="371">
        <f>IF(RIGHT(S558)="U",(+H558-G558),0)</f>
        <v>0</v>
      </c>
      <c r="N558" s="371">
        <f>IF(RIGHT(S558)="C",(+H558-G558),0)</f>
        <v>0</v>
      </c>
      <c r="O558" s="371">
        <f>IF(RIGHT(S558)="D",(+H558-G558),0)</f>
        <v>0</v>
      </c>
      <c r="P558" s="385"/>
      <c r="Q558" s="385"/>
      <c r="R558" s="385"/>
      <c r="S558" s="363"/>
      <c r="T558" s="405"/>
      <c r="U558" s="496" t="s">
        <v>1593</v>
      </c>
      <c r="V558" s="445"/>
      <c r="W558" s="379"/>
      <c r="X558" s="370"/>
      <c r="Y558" s="380"/>
      <c r="Z558" s="445"/>
      <c r="AA558" s="496">
        <f>(Z559/Y559)*100</f>
        <v>100</v>
      </c>
      <c r="AC558" s="250"/>
    </row>
    <row r="559" spans="1:29" ht="30" customHeight="1">
      <c r="A559" s="516"/>
      <c r="B559" s="516"/>
      <c r="C559" s="471" t="s">
        <v>51</v>
      </c>
      <c r="D559" s="516"/>
      <c r="E559" s="516"/>
      <c r="F559" s="376" t="s">
        <v>47</v>
      </c>
      <c r="G559" s="391"/>
      <c r="H559" s="391"/>
      <c r="I559" s="376" t="s">
        <v>47</v>
      </c>
      <c r="J559" s="376" t="s">
        <v>47</v>
      </c>
      <c r="K559" s="376" t="s">
        <v>47</v>
      </c>
      <c r="L559" s="371">
        <f>SUM(L558:L558)</f>
        <v>0</v>
      </c>
      <c r="M559" s="371">
        <f>SUM(M558:M558)</f>
        <v>0</v>
      </c>
      <c r="N559" s="371">
        <f>SUM(N558:N558)</f>
        <v>0</v>
      </c>
      <c r="O559" s="371">
        <f>SUM(O558:O558)</f>
        <v>0</v>
      </c>
      <c r="P559" s="371"/>
      <c r="Q559" s="371"/>
      <c r="R559" s="371"/>
      <c r="S559" s="471"/>
      <c r="T559" s="472"/>
      <c r="U559" s="496"/>
      <c r="V559" s="445">
        <f>$AB$11-((N559*24))</f>
        <v>744</v>
      </c>
      <c r="W559" s="379">
        <v>330</v>
      </c>
      <c r="X559" s="370"/>
      <c r="Y559" s="380">
        <v>330</v>
      </c>
      <c r="Z559" s="445">
        <f>(Y559*(V559-R559*24))/V559</f>
        <v>330</v>
      </c>
      <c r="AA559" s="496"/>
      <c r="AB559" s="111" t="s">
        <v>243</v>
      </c>
      <c r="AC559" s="250"/>
    </row>
    <row r="560" spans="1:29" ht="30" customHeight="1">
      <c r="A560" s="516">
        <v>53</v>
      </c>
      <c r="B560" s="516" t="s">
        <v>368</v>
      </c>
      <c r="C560" s="441" t="s">
        <v>1349</v>
      </c>
      <c r="D560" s="516">
        <v>80</v>
      </c>
      <c r="E560" s="516" t="s">
        <v>526</v>
      </c>
      <c r="F560" s="376"/>
      <c r="G560" s="391"/>
      <c r="H560" s="391"/>
      <c r="I560" s="376"/>
      <c r="J560" s="376"/>
      <c r="K560" s="376"/>
      <c r="L560" s="371">
        <f>IF(RIGHT(S560)="T",(+H560-G560),0)</f>
        <v>0</v>
      </c>
      <c r="M560" s="371">
        <f>IF(RIGHT(S560)="U",(+H560-G560),0)</f>
        <v>0</v>
      </c>
      <c r="N560" s="371">
        <f>IF(RIGHT(S560)="C",(+H560-G560),0)</f>
        <v>0</v>
      </c>
      <c r="O560" s="371">
        <f>IF(RIGHT(S560)="D",(+H560-G560),0)</f>
        <v>0</v>
      </c>
      <c r="P560" s="371"/>
      <c r="Q560" s="371"/>
      <c r="R560" s="371"/>
      <c r="S560" s="471"/>
      <c r="T560" s="472"/>
      <c r="U560" s="496" t="s">
        <v>1593</v>
      </c>
      <c r="V560" s="445"/>
      <c r="W560" s="379"/>
      <c r="X560" s="370"/>
      <c r="Y560" s="380"/>
      <c r="Z560" s="445"/>
      <c r="AA560" s="496">
        <v>100</v>
      </c>
      <c r="AC560" s="250"/>
    </row>
    <row r="561" spans="1:29" ht="30" customHeight="1">
      <c r="A561" s="516"/>
      <c r="B561" s="516"/>
      <c r="C561" s="471" t="s">
        <v>51</v>
      </c>
      <c r="D561" s="516"/>
      <c r="E561" s="516"/>
      <c r="F561" s="376"/>
      <c r="G561" s="391"/>
      <c r="H561" s="391"/>
      <c r="I561" s="376"/>
      <c r="J561" s="376"/>
      <c r="K561" s="376"/>
      <c r="L561" s="371">
        <f>SUM(L560:L560)</f>
        <v>0</v>
      </c>
      <c r="M561" s="371">
        <f>SUM(M560:M560)</f>
        <v>0</v>
      </c>
      <c r="N561" s="371">
        <f>SUM(N560:N560)</f>
        <v>0</v>
      </c>
      <c r="O561" s="371">
        <f>SUM(O560:O560)</f>
        <v>0</v>
      </c>
      <c r="P561" s="371"/>
      <c r="Q561" s="371"/>
      <c r="R561" s="371"/>
      <c r="S561" s="471"/>
      <c r="T561" s="472"/>
      <c r="U561" s="496"/>
      <c r="V561" s="445"/>
      <c r="W561" s="379"/>
      <c r="X561" s="370"/>
      <c r="Y561" s="380"/>
      <c r="Z561" s="445"/>
      <c r="AA561" s="496"/>
      <c r="AC561" s="250"/>
    </row>
    <row r="562" spans="1:29" ht="30" customHeight="1">
      <c r="A562" s="516">
        <v>54</v>
      </c>
      <c r="B562" s="516" t="s">
        <v>1069</v>
      </c>
      <c r="C562" s="441" t="s">
        <v>1070</v>
      </c>
      <c r="D562" s="516">
        <v>50</v>
      </c>
      <c r="E562" s="516" t="s">
        <v>526</v>
      </c>
      <c r="F562" s="376"/>
      <c r="G562" s="391"/>
      <c r="H562" s="391"/>
      <c r="I562" s="376"/>
      <c r="J562" s="376"/>
      <c r="K562" s="376"/>
      <c r="L562" s="371">
        <f>IF(RIGHT(S562)="T",(+H562-G562),0)</f>
        <v>0</v>
      </c>
      <c r="M562" s="371">
        <f>IF(RIGHT(S562)="U",(+H562-G562),0)</f>
        <v>0</v>
      </c>
      <c r="N562" s="371">
        <f>IF(RIGHT(S562)="C",(+H562-G562),0)</f>
        <v>0</v>
      </c>
      <c r="O562" s="371">
        <f>IF(RIGHT(S562)="D",(+H562-G562),0)</f>
        <v>0</v>
      </c>
      <c r="P562" s="371"/>
      <c r="Q562" s="371"/>
      <c r="R562" s="371"/>
      <c r="S562" s="471"/>
      <c r="T562" s="472"/>
      <c r="U562" s="496" t="s">
        <v>1593</v>
      </c>
      <c r="V562" s="445"/>
      <c r="W562" s="379"/>
      <c r="X562" s="370"/>
      <c r="Y562" s="380"/>
      <c r="Z562" s="445"/>
      <c r="AA562" s="496">
        <v>100</v>
      </c>
      <c r="AC562" s="250"/>
    </row>
    <row r="563" spans="1:29" ht="30" customHeight="1">
      <c r="A563" s="516"/>
      <c r="B563" s="516"/>
      <c r="C563" s="471" t="s">
        <v>51</v>
      </c>
      <c r="D563" s="516"/>
      <c r="E563" s="516"/>
      <c r="F563" s="376"/>
      <c r="G563" s="391"/>
      <c r="H563" s="391"/>
      <c r="I563" s="376"/>
      <c r="J563" s="376"/>
      <c r="K563" s="376"/>
      <c r="L563" s="371">
        <f>SUM(L562:L562)</f>
        <v>0</v>
      </c>
      <c r="M563" s="371">
        <f>SUM(M562:M562)</f>
        <v>0</v>
      </c>
      <c r="N563" s="371">
        <f>SUM(N562:N562)</f>
        <v>0</v>
      </c>
      <c r="O563" s="371">
        <f>SUM(O562:O562)</f>
        <v>0</v>
      </c>
      <c r="P563" s="371"/>
      <c r="Q563" s="371"/>
      <c r="R563" s="371"/>
      <c r="S563" s="471"/>
      <c r="T563" s="472"/>
      <c r="U563" s="496"/>
      <c r="V563" s="445"/>
      <c r="W563" s="379"/>
      <c r="X563" s="370"/>
      <c r="Y563" s="380"/>
      <c r="Z563" s="445"/>
      <c r="AA563" s="496"/>
      <c r="AC563" s="250"/>
    </row>
    <row r="564" spans="1:29" ht="30" customHeight="1">
      <c r="A564" s="516">
        <v>55</v>
      </c>
      <c r="B564" s="516" t="s">
        <v>403</v>
      </c>
      <c r="C564" s="441" t="s">
        <v>404</v>
      </c>
      <c r="D564" s="516">
        <v>240</v>
      </c>
      <c r="E564" s="516" t="s">
        <v>526</v>
      </c>
      <c r="F564" s="376"/>
      <c r="G564" s="391"/>
      <c r="H564" s="391"/>
      <c r="I564" s="376"/>
      <c r="J564" s="376"/>
      <c r="K564" s="376"/>
      <c r="L564" s="371">
        <f>IF(RIGHT(S564)="T",(+H564-G564),0)</f>
        <v>0</v>
      </c>
      <c r="M564" s="371">
        <f>IF(RIGHT(S564)="U",(+H564-G564),0)</f>
        <v>0</v>
      </c>
      <c r="N564" s="371">
        <f>IF(RIGHT(S564)="C",(+H564-G564),0)</f>
        <v>0</v>
      </c>
      <c r="O564" s="371">
        <f>IF(RIGHT(S564)="D",(+H564-G564),0)</f>
        <v>0</v>
      </c>
      <c r="P564" s="371"/>
      <c r="Q564" s="371"/>
      <c r="R564" s="371"/>
      <c r="S564" s="471"/>
      <c r="T564" s="472"/>
      <c r="U564" s="496" t="s">
        <v>1593</v>
      </c>
      <c r="V564" s="445"/>
      <c r="W564" s="379"/>
      <c r="X564" s="370"/>
      <c r="Y564" s="380"/>
      <c r="Z564" s="445"/>
      <c r="AA564" s="496">
        <v>100</v>
      </c>
      <c r="AC564" s="250"/>
    </row>
    <row r="565" spans="1:29" ht="30" customHeight="1">
      <c r="A565" s="516"/>
      <c r="B565" s="516"/>
      <c r="C565" s="471" t="s">
        <v>51</v>
      </c>
      <c r="D565" s="516"/>
      <c r="E565" s="516"/>
      <c r="F565" s="433"/>
      <c r="G565" s="433"/>
      <c r="H565" s="433"/>
      <c r="I565" s="433"/>
      <c r="J565" s="433"/>
      <c r="K565" s="433"/>
      <c r="L565" s="371">
        <f>SUM(L564:L564)</f>
        <v>0</v>
      </c>
      <c r="M565" s="371">
        <f>SUM(M564:M564)</f>
        <v>0</v>
      </c>
      <c r="N565" s="371">
        <f>SUM(N564:N564)</f>
        <v>0</v>
      </c>
      <c r="O565" s="371">
        <f>SUM(O564:O564)</f>
        <v>0</v>
      </c>
      <c r="P565" s="433"/>
      <c r="Q565" s="433"/>
      <c r="R565" s="433"/>
      <c r="S565" s="433"/>
      <c r="T565" s="370"/>
      <c r="U565" s="496"/>
      <c r="V565" s="433"/>
      <c r="W565" s="433"/>
      <c r="X565" s="433"/>
      <c r="Y565" s="433"/>
      <c r="Z565" s="433"/>
      <c r="AA565" s="496"/>
      <c r="AC565" s="250"/>
    </row>
    <row r="566" spans="1:29" ht="30" customHeight="1">
      <c r="A566" s="516">
        <v>56</v>
      </c>
      <c r="B566" s="516" t="s">
        <v>1071</v>
      </c>
      <c r="C566" s="441" t="s">
        <v>1350</v>
      </c>
      <c r="D566" s="516">
        <v>50</v>
      </c>
      <c r="E566" s="516" t="s">
        <v>526</v>
      </c>
      <c r="F566" s="433"/>
      <c r="G566" s="433"/>
      <c r="H566" s="433"/>
      <c r="I566" s="433"/>
      <c r="J566" s="433"/>
      <c r="K566" s="433"/>
      <c r="L566" s="371">
        <f>IF(RIGHT(S566)="T",(+H566-G566),0)</f>
        <v>0</v>
      </c>
      <c r="M566" s="371">
        <f>IF(RIGHT(S566)="U",(+H566-G566),0)</f>
        <v>0</v>
      </c>
      <c r="N566" s="371">
        <f>IF(RIGHT(S566)="C",(+H566-G566),0)</f>
        <v>0</v>
      </c>
      <c r="O566" s="371">
        <f>IF(RIGHT(S566)="D",(+H566-G566),0)</f>
        <v>0</v>
      </c>
      <c r="P566" s="433"/>
      <c r="Q566" s="433"/>
      <c r="R566" s="433"/>
      <c r="S566" s="433"/>
      <c r="T566" s="370"/>
      <c r="U566" s="496" t="s">
        <v>1593</v>
      </c>
      <c r="V566" s="433"/>
      <c r="W566" s="433"/>
      <c r="X566" s="433"/>
      <c r="Y566" s="433"/>
      <c r="Z566" s="433"/>
      <c r="AA566" s="496">
        <v>100</v>
      </c>
      <c r="AC566" s="250"/>
    </row>
    <row r="567" spans="1:29" ht="30" customHeight="1">
      <c r="A567" s="516"/>
      <c r="B567" s="516"/>
      <c r="C567" s="471" t="s">
        <v>51</v>
      </c>
      <c r="D567" s="516"/>
      <c r="E567" s="516"/>
      <c r="F567" s="433"/>
      <c r="G567" s="433"/>
      <c r="H567" s="433"/>
      <c r="I567" s="433"/>
      <c r="J567" s="433"/>
      <c r="K567" s="433"/>
      <c r="L567" s="371">
        <f>SUM(L566:L566)</f>
        <v>0</v>
      </c>
      <c r="M567" s="371">
        <f>SUM(M566:M566)</f>
        <v>0</v>
      </c>
      <c r="N567" s="371">
        <f>SUM(N566:N566)</f>
        <v>0</v>
      </c>
      <c r="O567" s="371">
        <f>SUM(O566:O566)</f>
        <v>0</v>
      </c>
      <c r="P567" s="433"/>
      <c r="Q567" s="433"/>
      <c r="R567" s="433"/>
      <c r="S567" s="433"/>
      <c r="T567" s="370"/>
      <c r="U567" s="496"/>
      <c r="V567" s="433"/>
      <c r="W567" s="433"/>
      <c r="X567" s="433"/>
      <c r="Y567" s="433"/>
      <c r="Z567" s="433"/>
      <c r="AA567" s="496"/>
      <c r="AC567" s="250"/>
    </row>
    <row r="568" spans="1:29" ht="30" customHeight="1">
      <c r="A568" s="516">
        <v>57</v>
      </c>
      <c r="B568" s="516" t="s">
        <v>1073</v>
      </c>
      <c r="C568" s="441" t="s">
        <v>1351</v>
      </c>
      <c r="D568" s="516">
        <v>50</v>
      </c>
      <c r="E568" s="516" t="s">
        <v>526</v>
      </c>
      <c r="F568" s="433"/>
      <c r="G568" s="433"/>
      <c r="H568" s="433"/>
      <c r="I568" s="433"/>
      <c r="J568" s="433"/>
      <c r="K568" s="433"/>
      <c r="L568" s="371">
        <f>IF(RIGHT(S568)="T",(+H568-G568),0)</f>
        <v>0</v>
      </c>
      <c r="M568" s="371">
        <f>IF(RIGHT(S568)="U",(+H568-G568),0)</f>
        <v>0</v>
      </c>
      <c r="N568" s="371">
        <f>IF(RIGHT(S568)="C",(+H568-G568),0)</f>
        <v>0</v>
      </c>
      <c r="O568" s="371">
        <f>IF(RIGHT(S568)="D",(+H568-G568),0)</f>
        <v>0</v>
      </c>
      <c r="P568" s="433"/>
      <c r="Q568" s="433"/>
      <c r="R568" s="433"/>
      <c r="S568" s="433"/>
      <c r="T568" s="370"/>
      <c r="U568" s="496" t="s">
        <v>1593</v>
      </c>
      <c r="V568" s="433"/>
      <c r="W568" s="433"/>
      <c r="X568" s="433"/>
      <c r="Y568" s="433"/>
      <c r="Z568" s="433"/>
      <c r="AA568" s="496">
        <v>100</v>
      </c>
      <c r="AC568" s="250"/>
    </row>
    <row r="569" spans="1:29" ht="30" customHeight="1">
      <c r="A569" s="516"/>
      <c r="B569" s="516"/>
      <c r="C569" s="471" t="s">
        <v>51</v>
      </c>
      <c r="D569" s="516"/>
      <c r="E569" s="516"/>
      <c r="F569" s="433"/>
      <c r="G569" s="433"/>
      <c r="H569" s="433"/>
      <c r="I569" s="433"/>
      <c r="J569" s="433"/>
      <c r="K569" s="433"/>
      <c r="L569" s="371">
        <f>SUM(L568:L568)</f>
        <v>0</v>
      </c>
      <c r="M569" s="371">
        <f>SUM(M568:M568)</f>
        <v>0</v>
      </c>
      <c r="N569" s="371">
        <f>SUM(N568:N568)</f>
        <v>0</v>
      </c>
      <c r="O569" s="371">
        <f>SUM(O568:O568)</f>
        <v>0</v>
      </c>
      <c r="P569" s="433"/>
      <c r="Q569" s="433"/>
      <c r="R569" s="433"/>
      <c r="S569" s="433"/>
      <c r="T569" s="370"/>
      <c r="U569" s="496"/>
      <c r="V569" s="433"/>
      <c r="W569" s="433"/>
      <c r="X569" s="433"/>
      <c r="Y569" s="433"/>
      <c r="Z569" s="433"/>
      <c r="AA569" s="496"/>
      <c r="AC569" s="250"/>
    </row>
    <row r="570" spans="1:29" ht="30" customHeight="1">
      <c r="A570" s="516">
        <v>58</v>
      </c>
      <c r="B570" s="516" t="s">
        <v>454</v>
      </c>
      <c r="C570" s="441" t="s">
        <v>1352</v>
      </c>
      <c r="D570" s="516">
        <v>80</v>
      </c>
      <c r="E570" s="516" t="s">
        <v>526</v>
      </c>
      <c r="F570" s="433"/>
      <c r="G570" s="433"/>
      <c r="H570" s="433"/>
      <c r="I570" s="433"/>
      <c r="J570" s="433"/>
      <c r="K570" s="433"/>
      <c r="L570" s="371">
        <f>IF(RIGHT(S570)="T",(+H570-G570),0)</f>
        <v>0</v>
      </c>
      <c r="M570" s="371">
        <f>IF(RIGHT(S570)="U",(+H570-G570),0)</f>
        <v>0</v>
      </c>
      <c r="N570" s="371">
        <f>IF(RIGHT(S570)="C",(+H570-G570),0)</f>
        <v>0</v>
      </c>
      <c r="O570" s="371">
        <f>IF(RIGHT(S570)="D",(+H570-G570),0)</f>
        <v>0</v>
      </c>
      <c r="P570" s="433"/>
      <c r="Q570" s="433"/>
      <c r="R570" s="433"/>
      <c r="S570" s="433"/>
      <c r="T570" s="370"/>
      <c r="U570" s="496" t="s">
        <v>1593</v>
      </c>
      <c r="V570" s="433"/>
      <c r="W570" s="433"/>
      <c r="X570" s="433"/>
      <c r="Y570" s="433"/>
      <c r="Z570" s="433"/>
      <c r="AA570" s="496">
        <v>100</v>
      </c>
      <c r="AC570" s="250"/>
    </row>
    <row r="571" spans="1:29" ht="30" customHeight="1">
      <c r="A571" s="516"/>
      <c r="B571" s="516"/>
      <c r="C571" s="471" t="s">
        <v>51</v>
      </c>
      <c r="D571" s="516"/>
      <c r="E571" s="516"/>
      <c r="F571" s="433"/>
      <c r="G571" s="433"/>
      <c r="H571" s="433"/>
      <c r="I571" s="433"/>
      <c r="J571" s="433"/>
      <c r="K571" s="433"/>
      <c r="L571" s="371">
        <f>SUM(L570:L570)</f>
        <v>0</v>
      </c>
      <c r="M571" s="371">
        <f>SUM(M570:M570)</f>
        <v>0</v>
      </c>
      <c r="N571" s="371">
        <f>SUM(N570:N570)</f>
        <v>0</v>
      </c>
      <c r="O571" s="371">
        <f>SUM(O570:O570)</f>
        <v>0</v>
      </c>
      <c r="P571" s="433"/>
      <c r="Q571" s="433"/>
      <c r="R571" s="433"/>
      <c r="S571" s="433"/>
      <c r="T571" s="370"/>
      <c r="U571" s="496"/>
      <c r="V571" s="433"/>
      <c r="W571" s="433"/>
      <c r="X571" s="433"/>
      <c r="Y571" s="433"/>
      <c r="Z571" s="433"/>
      <c r="AA571" s="496"/>
      <c r="AC571" s="250"/>
    </row>
    <row r="572" spans="1:29" ht="30" customHeight="1">
      <c r="A572" s="516">
        <v>59</v>
      </c>
      <c r="B572" s="516" t="s">
        <v>455</v>
      </c>
      <c r="C572" s="441" t="s">
        <v>1353</v>
      </c>
      <c r="D572" s="516">
        <v>80</v>
      </c>
      <c r="E572" s="516" t="s">
        <v>526</v>
      </c>
      <c r="F572" s="433"/>
      <c r="G572" s="433"/>
      <c r="H572" s="433"/>
      <c r="I572" s="433"/>
      <c r="J572" s="433"/>
      <c r="K572" s="433"/>
      <c r="L572" s="371">
        <f>IF(RIGHT(S572)="T",(+H572-G572),0)</f>
        <v>0</v>
      </c>
      <c r="M572" s="371">
        <f>IF(RIGHT(S572)="U",(+H572-G572),0)</f>
        <v>0</v>
      </c>
      <c r="N572" s="371">
        <f>IF(RIGHT(S572)="C",(+H572-G572),0)</f>
        <v>0</v>
      </c>
      <c r="O572" s="371">
        <f>IF(RIGHT(S572)="D",(+H572-G572),0)</f>
        <v>0</v>
      </c>
      <c r="P572" s="433"/>
      <c r="Q572" s="433"/>
      <c r="R572" s="433"/>
      <c r="S572" s="433"/>
      <c r="T572" s="370"/>
      <c r="U572" s="496" t="s">
        <v>1593</v>
      </c>
      <c r="V572" s="433"/>
      <c r="W572" s="433"/>
      <c r="X572" s="433"/>
      <c r="Y572" s="433"/>
      <c r="Z572" s="433"/>
      <c r="AA572" s="496">
        <v>100</v>
      </c>
      <c r="AC572" s="250"/>
    </row>
    <row r="573" spans="1:29" ht="30" customHeight="1">
      <c r="A573" s="516"/>
      <c r="B573" s="516"/>
      <c r="C573" s="471" t="s">
        <v>51</v>
      </c>
      <c r="D573" s="516"/>
      <c r="E573" s="516"/>
      <c r="F573" s="433"/>
      <c r="G573" s="433"/>
      <c r="H573" s="433"/>
      <c r="I573" s="433"/>
      <c r="J573" s="433"/>
      <c r="K573" s="433"/>
      <c r="L573" s="371">
        <f>SUM(L572:L572)</f>
        <v>0</v>
      </c>
      <c r="M573" s="371">
        <f>SUM(M572:M572)</f>
        <v>0</v>
      </c>
      <c r="N573" s="371">
        <f>SUM(N572:N572)</f>
        <v>0</v>
      </c>
      <c r="O573" s="371">
        <f>SUM(O572:O572)</f>
        <v>0</v>
      </c>
      <c r="P573" s="433"/>
      <c r="Q573" s="433"/>
      <c r="R573" s="433"/>
      <c r="S573" s="433"/>
      <c r="T573" s="370"/>
      <c r="U573" s="496"/>
      <c r="V573" s="433"/>
      <c r="W573" s="433"/>
      <c r="X573" s="433"/>
      <c r="Y573" s="433"/>
      <c r="Z573" s="433"/>
      <c r="AA573" s="496"/>
      <c r="AC573" s="250"/>
    </row>
    <row r="574" spans="1:29" ht="30" customHeight="1">
      <c r="A574" s="516">
        <v>60</v>
      </c>
      <c r="B574" s="516" t="s">
        <v>1077</v>
      </c>
      <c r="C574" s="441" t="s">
        <v>1037</v>
      </c>
      <c r="D574" s="516">
        <v>240</v>
      </c>
      <c r="E574" s="516" t="s">
        <v>526</v>
      </c>
      <c r="F574" s="433"/>
      <c r="G574" s="373"/>
      <c r="H574" s="373"/>
      <c r="I574" s="433"/>
      <c r="J574" s="433"/>
      <c r="K574" s="433"/>
      <c r="L574" s="371">
        <f>IF(RIGHT(S574)="T",(+H574-G574),0)</f>
        <v>0</v>
      </c>
      <c r="M574" s="371">
        <f>IF(RIGHT(S574)="U",(+H574-G574),0)</f>
        <v>0</v>
      </c>
      <c r="N574" s="371">
        <f>IF(RIGHT(S574)="C",(+H574-G574),0)</f>
        <v>0</v>
      </c>
      <c r="O574" s="371">
        <f>IF(RIGHT(S574)="D",(+H574-G574),0)</f>
        <v>0</v>
      </c>
      <c r="P574" s="433"/>
      <c r="Q574" s="433"/>
      <c r="R574" s="433"/>
      <c r="S574" s="374"/>
      <c r="T574" s="423"/>
      <c r="U574" s="496" t="s">
        <v>1593</v>
      </c>
      <c r="V574" s="433"/>
      <c r="W574" s="433"/>
      <c r="X574" s="433"/>
      <c r="Y574" s="433"/>
      <c r="Z574" s="433"/>
      <c r="AA574" s="496">
        <v>100</v>
      </c>
      <c r="AC574" s="250"/>
    </row>
    <row r="575" spans="1:29" ht="30" customHeight="1">
      <c r="A575" s="516"/>
      <c r="B575" s="516"/>
      <c r="C575" s="471" t="s">
        <v>51</v>
      </c>
      <c r="D575" s="516"/>
      <c r="E575" s="516"/>
      <c r="F575" s="433"/>
      <c r="G575" s="433"/>
      <c r="H575" s="433"/>
      <c r="I575" s="433"/>
      <c r="J575" s="433"/>
      <c r="K575" s="433"/>
      <c r="L575" s="371">
        <f>SUM(L574:L574)</f>
        <v>0</v>
      </c>
      <c r="M575" s="371">
        <f>SUM(M574:M574)</f>
        <v>0</v>
      </c>
      <c r="N575" s="371">
        <f>SUM(N574:N574)</f>
        <v>0</v>
      </c>
      <c r="O575" s="371">
        <f>SUM(O574:O574)</f>
        <v>0</v>
      </c>
      <c r="P575" s="433"/>
      <c r="Q575" s="433"/>
      <c r="R575" s="433"/>
      <c r="S575" s="433"/>
      <c r="T575" s="370"/>
      <c r="U575" s="496"/>
      <c r="V575" s="433"/>
      <c r="W575" s="433"/>
      <c r="X575" s="433"/>
      <c r="Y575" s="433"/>
      <c r="Z575" s="433"/>
      <c r="AA575" s="496"/>
      <c r="AC575" s="250"/>
    </row>
    <row r="576" spans="1:29" ht="30" customHeight="1">
      <c r="A576" s="516">
        <v>61</v>
      </c>
      <c r="B576" s="516" t="s">
        <v>1078</v>
      </c>
      <c r="C576" s="441" t="s">
        <v>1354</v>
      </c>
      <c r="D576" s="516">
        <v>240</v>
      </c>
      <c r="E576" s="516" t="s">
        <v>526</v>
      </c>
      <c r="F576" s="433"/>
      <c r="G576" s="433"/>
      <c r="H576" s="433"/>
      <c r="I576" s="433"/>
      <c r="J576" s="433"/>
      <c r="K576" s="433"/>
      <c r="L576" s="371">
        <f>IF(RIGHT(S576)="T",(+H576-G576),0)</f>
        <v>0</v>
      </c>
      <c r="M576" s="371">
        <f>IF(RIGHT(S576)="U",(+H576-G576),0)</f>
        <v>0</v>
      </c>
      <c r="N576" s="371">
        <f>IF(RIGHT(S576)="C",(+H576-G576),0)</f>
        <v>0</v>
      </c>
      <c r="O576" s="371">
        <f>IF(RIGHT(S576)="D",(+H576-G576),0)</f>
        <v>0</v>
      </c>
      <c r="P576" s="433"/>
      <c r="Q576" s="433"/>
      <c r="R576" s="433"/>
      <c r="S576" s="433"/>
      <c r="T576" s="370"/>
      <c r="U576" s="496" t="s">
        <v>1593</v>
      </c>
      <c r="V576" s="433"/>
      <c r="W576" s="433"/>
      <c r="X576" s="433"/>
      <c r="Y576" s="433"/>
      <c r="Z576" s="433"/>
      <c r="AA576" s="496">
        <v>100</v>
      </c>
      <c r="AC576" s="250"/>
    </row>
    <row r="577" spans="1:29" ht="30" customHeight="1">
      <c r="A577" s="516"/>
      <c r="B577" s="516"/>
      <c r="C577" s="471" t="s">
        <v>51</v>
      </c>
      <c r="D577" s="516"/>
      <c r="E577" s="516"/>
      <c r="F577" s="433"/>
      <c r="G577" s="433"/>
      <c r="H577" s="433"/>
      <c r="I577" s="433"/>
      <c r="J577" s="433"/>
      <c r="K577" s="433"/>
      <c r="L577" s="371">
        <f>SUM(L576:L576)</f>
        <v>0</v>
      </c>
      <c r="M577" s="371">
        <f>SUM(M576:M576)</f>
        <v>0</v>
      </c>
      <c r="N577" s="371">
        <f>SUM(N576:N576)</f>
        <v>0</v>
      </c>
      <c r="O577" s="371">
        <f>SUM(O576:O576)</f>
        <v>0</v>
      </c>
      <c r="P577" s="433"/>
      <c r="Q577" s="433"/>
      <c r="R577" s="433"/>
      <c r="S577" s="433"/>
      <c r="T577" s="370"/>
      <c r="U577" s="496"/>
      <c r="V577" s="433"/>
      <c r="W577" s="433"/>
      <c r="X577" s="433"/>
      <c r="Y577" s="433"/>
      <c r="Z577" s="433"/>
      <c r="AA577" s="496"/>
      <c r="AC577" s="250"/>
    </row>
    <row r="578" spans="1:29" ht="30" customHeight="1">
      <c r="A578" s="516">
        <v>62</v>
      </c>
      <c r="B578" s="516" t="s">
        <v>1080</v>
      </c>
      <c r="C578" s="441" t="s">
        <v>1355</v>
      </c>
      <c r="D578" s="516">
        <v>240</v>
      </c>
      <c r="E578" s="516" t="s">
        <v>526</v>
      </c>
      <c r="F578" s="433"/>
      <c r="G578" s="433"/>
      <c r="H578" s="433"/>
      <c r="I578" s="433"/>
      <c r="J578" s="433"/>
      <c r="K578" s="433"/>
      <c r="L578" s="371">
        <f>IF(RIGHT(S578)="T",(+H578-G578),0)</f>
        <v>0</v>
      </c>
      <c r="M578" s="371">
        <f>IF(RIGHT(S578)="U",(+H578-G578),0)</f>
        <v>0</v>
      </c>
      <c r="N578" s="371">
        <f>IF(RIGHT(S578)="C",(+H578-G578),0)</f>
        <v>0</v>
      </c>
      <c r="O578" s="371">
        <f>IF(RIGHT(S578)="D",(+H578-G578),0)</f>
        <v>0</v>
      </c>
      <c r="P578" s="433"/>
      <c r="Q578" s="433"/>
      <c r="R578" s="433"/>
      <c r="S578" s="433"/>
      <c r="T578" s="370"/>
      <c r="U578" s="496" t="s">
        <v>1593</v>
      </c>
      <c r="V578" s="433"/>
      <c r="W578" s="433"/>
      <c r="X578" s="433"/>
      <c r="Y578" s="433"/>
      <c r="Z578" s="433"/>
      <c r="AA578" s="496">
        <v>100</v>
      </c>
      <c r="AC578" s="250"/>
    </row>
    <row r="579" spans="1:29" ht="30" customHeight="1">
      <c r="A579" s="516"/>
      <c r="B579" s="516"/>
      <c r="C579" s="471" t="s">
        <v>51</v>
      </c>
      <c r="D579" s="516"/>
      <c r="E579" s="516"/>
      <c r="F579" s="433"/>
      <c r="G579" s="433"/>
      <c r="H579" s="433"/>
      <c r="I579" s="433"/>
      <c r="J579" s="433"/>
      <c r="K579" s="433"/>
      <c r="L579" s="371">
        <f>SUM(L578:L578)</f>
        <v>0</v>
      </c>
      <c r="M579" s="371">
        <f>SUM(M578:M578)</f>
        <v>0</v>
      </c>
      <c r="N579" s="371">
        <f>SUM(N578:N578)</f>
        <v>0</v>
      </c>
      <c r="O579" s="371">
        <f>SUM(O578:O578)</f>
        <v>0</v>
      </c>
      <c r="P579" s="433"/>
      <c r="Q579" s="433"/>
      <c r="R579" s="433"/>
      <c r="S579" s="433"/>
      <c r="T579" s="370"/>
      <c r="U579" s="496"/>
      <c r="V579" s="433"/>
      <c r="W579" s="433"/>
      <c r="X579" s="433"/>
      <c r="Y579" s="433"/>
      <c r="Z579" s="433"/>
      <c r="AA579" s="496"/>
      <c r="AC579" s="250"/>
    </row>
    <row r="580" spans="1:29" ht="30" customHeight="1">
      <c r="A580" s="516">
        <v>63</v>
      </c>
      <c r="B580" s="516" t="s">
        <v>1082</v>
      </c>
      <c r="C580" s="441" t="s">
        <v>1356</v>
      </c>
      <c r="D580" s="516">
        <v>330</v>
      </c>
      <c r="E580" s="516" t="s">
        <v>526</v>
      </c>
      <c r="F580" s="433"/>
      <c r="G580" s="433"/>
      <c r="H580" s="433"/>
      <c r="I580" s="433"/>
      <c r="J580" s="433"/>
      <c r="K580" s="433"/>
      <c r="L580" s="371">
        <f>IF(RIGHT(S580)="T",(+H580-G580),0)</f>
        <v>0</v>
      </c>
      <c r="M580" s="371">
        <f>IF(RIGHT(S580)="U",(+H580-G580),0)</f>
        <v>0</v>
      </c>
      <c r="N580" s="371">
        <f>IF(RIGHT(S580)="C",(+H580-G580),0)</f>
        <v>0</v>
      </c>
      <c r="O580" s="371">
        <f>IF(RIGHT(S580)="D",(+H580-G580),0)</f>
        <v>0</v>
      </c>
      <c r="P580" s="433"/>
      <c r="Q580" s="433"/>
      <c r="R580" s="433"/>
      <c r="S580" s="433"/>
      <c r="T580" s="370"/>
      <c r="U580" s="496" t="s">
        <v>1593</v>
      </c>
      <c r="V580" s="433"/>
      <c r="W580" s="433"/>
      <c r="X580" s="433"/>
      <c r="Y580" s="433"/>
      <c r="Z580" s="433"/>
      <c r="AA580" s="496">
        <v>100</v>
      </c>
      <c r="AC580" s="250"/>
    </row>
    <row r="581" spans="1:29" ht="30" customHeight="1">
      <c r="A581" s="516"/>
      <c r="B581" s="516"/>
      <c r="C581" s="471" t="s">
        <v>51</v>
      </c>
      <c r="D581" s="516"/>
      <c r="E581" s="516"/>
      <c r="F581" s="433"/>
      <c r="G581" s="433"/>
      <c r="H581" s="433"/>
      <c r="I581" s="433"/>
      <c r="J581" s="433"/>
      <c r="K581" s="433"/>
      <c r="L581" s="371">
        <f>SUM(L580:L580)</f>
        <v>0</v>
      </c>
      <c r="M581" s="371">
        <f>SUM(M580:M580)</f>
        <v>0</v>
      </c>
      <c r="N581" s="371">
        <f>SUM(N580:N580)</f>
        <v>0</v>
      </c>
      <c r="O581" s="371">
        <f>SUM(O580:O580)</f>
        <v>0</v>
      </c>
      <c r="P581" s="433"/>
      <c r="Q581" s="433"/>
      <c r="R581" s="433"/>
      <c r="S581" s="433"/>
      <c r="T581" s="370"/>
      <c r="U581" s="496"/>
      <c r="V581" s="433"/>
      <c r="W581" s="433"/>
      <c r="X581" s="433"/>
      <c r="Y581" s="433"/>
      <c r="Z581" s="433"/>
      <c r="AA581" s="496"/>
      <c r="AC581" s="250"/>
    </row>
    <row r="582" spans="1:29" ht="30" customHeight="1">
      <c r="A582" s="516">
        <v>64</v>
      </c>
      <c r="B582" s="516" t="s">
        <v>1304</v>
      </c>
      <c r="C582" s="441" t="s">
        <v>1305</v>
      </c>
      <c r="D582" s="516">
        <v>125</v>
      </c>
      <c r="E582" s="516" t="s">
        <v>526</v>
      </c>
      <c r="F582" s="433"/>
      <c r="G582" s="433"/>
      <c r="H582" s="433"/>
      <c r="I582" s="433"/>
      <c r="J582" s="433"/>
      <c r="K582" s="433"/>
      <c r="L582" s="371">
        <f>IF(RIGHT(S582)="T",(+H582-G582),0)</f>
        <v>0</v>
      </c>
      <c r="M582" s="371">
        <f>IF(RIGHT(S582)="U",(+H582-G582),0)</f>
        <v>0</v>
      </c>
      <c r="N582" s="371">
        <f>IF(RIGHT(S582)="C",(+H582-G582),0)</f>
        <v>0</v>
      </c>
      <c r="O582" s="371">
        <f>IF(RIGHT(S582)="D",(+H582-G582),0)</f>
        <v>0</v>
      </c>
      <c r="P582" s="433"/>
      <c r="Q582" s="433"/>
      <c r="R582" s="433"/>
      <c r="S582" s="433"/>
      <c r="T582" s="370"/>
      <c r="U582" s="496" t="s">
        <v>1593</v>
      </c>
      <c r="V582" s="433"/>
      <c r="W582" s="433"/>
      <c r="X582" s="433"/>
      <c r="Y582" s="433"/>
      <c r="Z582" s="433"/>
      <c r="AA582" s="496">
        <v>100</v>
      </c>
      <c r="AC582" s="250"/>
    </row>
    <row r="583" spans="1:29" ht="30" customHeight="1">
      <c r="A583" s="516"/>
      <c r="B583" s="516"/>
      <c r="C583" s="471" t="s">
        <v>51</v>
      </c>
      <c r="D583" s="516"/>
      <c r="E583" s="516"/>
      <c r="F583" s="433"/>
      <c r="G583" s="433"/>
      <c r="H583" s="433"/>
      <c r="I583" s="433"/>
      <c r="J583" s="433"/>
      <c r="K583" s="433"/>
      <c r="L583" s="371">
        <f>SUM(L582:L582)</f>
        <v>0</v>
      </c>
      <c r="M583" s="371">
        <f>SUM(M582:M582)</f>
        <v>0</v>
      </c>
      <c r="N583" s="371">
        <f>SUM(N582:N582)</f>
        <v>0</v>
      </c>
      <c r="O583" s="371">
        <f>SUM(O582:O582)</f>
        <v>0</v>
      </c>
      <c r="P583" s="433"/>
      <c r="Q583" s="433"/>
      <c r="R583" s="433"/>
      <c r="S583" s="433"/>
      <c r="T583" s="370"/>
      <c r="U583" s="496"/>
      <c r="V583" s="433"/>
      <c r="W583" s="433"/>
      <c r="X583" s="433"/>
      <c r="Y583" s="433"/>
      <c r="Z583" s="433"/>
      <c r="AA583" s="496"/>
      <c r="AC583" s="250"/>
    </row>
    <row r="584" spans="1:29" ht="30" customHeight="1">
      <c r="A584" s="516">
        <v>65</v>
      </c>
      <c r="B584" s="516" t="s">
        <v>1306</v>
      </c>
      <c r="C584" s="441" t="s">
        <v>1307</v>
      </c>
      <c r="D584" s="516">
        <v>330</v>
      </c>
      <c r="E584" s="516" t="s">
        <v>526</v>
      </c>
      <c r="F584" s="433"/>
      <c r="G584" s="433"/>
      <c r="H584" s="433"/>
      <c r="I584" s="433"/>
      <c r="J584" s="433"/>
      <c r="K584" s="433"/>
      <c r="L584" s="371">
        <f>IF(RIGHT(S584)="T",(+H584-G584),0)</f>
        <v>0</v>
      </c>
      <c r="M584" s="371">
        <f>IF(RIGHT(S584)="U",(+H584-G584),0)</f>
        <v>0</v>
      </c>
      <c r="N584" s="371">
        <f>IF(RIGHT(S584)="C",(+H584-G584),0)</f>
        <v>0</v>
      </c>
      <c r="O584" s="371">
        <f>IF(RIGHT(S584)="D",(+H584-G584),0)</f>
        <v>0</v>
      </c>
      <c r="P584" s="433"/>
      <c r="Q584" s="433"/>
      <c r="R584" s="433"/>
      <c r="S584" s="433"/>
      <c r="T584" s="370"/>
      <c r="U584" s="496" t="s">
        <v>1593</v>
      </c>
      <c r="V584" s="433"/>
      <c r="W584" s="433"/>
      <c r="X584" s="433"/>
      <c r="Y584" s="433"/>
      <c r="Z584" s="433"/>
      <c r="AA584" s="496">
        <v>100</v>
      </c>
      <c r="AC584" s="250"/>
    </row>
    <row r="585" spans="1:29" ht="30" customHeight="1">
      <c r="A585" s="516"/>
      <c r="B585" s="516"/>
      <c r="C585" s="471" t="s">
        <v>51</v>
      </c>
      <c r="D585" s="516"/>
      <c r="E585" s="516"/>
      <c r="F585" s="433"/>
      <c r="G585" s="433"/>
      <c r="H585" s="433"/>
      <c r="I585" s="433"/>
      <c r="J585" s="433"/>
      <c r="K585" s="433"/>
      <c r="L585" s="371">
        <f>SUM(L584:L584)</f>
        <v>0</v>
      </c>
      <c r="M585" s="371">
        <f>SUM(M584:M584)</f>
        <v>0</v>
      </c>
      <c r="N585" s="371">
        <f>SUM(N584:N584)</f>
        <v>0</v>
      </c>
      <c r="O585" s="371">
        <f>SUM(O584:O584)</f>
        <v>0</v>
      </c>
      <c r="P585" s="433"/>
      <c r="Q585" s="433"/>
      <c r="R585" s="433"/>
      <c r="S585" s="433"/>
      <c r="T585" s="370"/>
      <c r="U585" s="496"/>
      <c r="V585" s="433"/>
      <c r="W585" s="433"/>
      <c r="X585" s="433"/>
      <c r="Y585" s="433"/>
      <c r="Z585" s="433"/>
      <c r="AA585" s="496"/>
      <c r="AC585" s="250"/>
    </row>
    <row r="586" spans="1:29" ht="30" hidden="1" customHeight="1">
      <c r="A586" s="446">
        <v>66</v>
      </c>
      <c r="B586" s="446" t="s">
        <v>1310</v>
      </c>
      <c r="C586" s="441" t="s">
        <v>1357</v>
      </c>
      <c r="D586" s="446">
        <v>330</v>
      </c>
      <c r="E586" s="446" t="s">
        <v>526</v>
      </c>
      <c r="F586" s="433"/>
      <c r="G586" s="433"/>
      <c r="H586" s="433"/>
      <c r="I586" s="433"/>
      <c r="J586" s="433"/>
      <c r="K586" s="433"/>
      <c r="L586" s="371">
        <f>IF(RIGHT(S586)="T",(+H586-G586),0)</f>
        <v>0</v>
      </c>
      <c r="M586" s="371">
        <f>IF(RIGHT(S586)="U",(+H586-G586),0)</f>
        <v>0</v>
      </c>
      <c r="N586" s="371">
        <f>IF(RIGHT(S586)="C",(+H586-G586),0)</f>
        <v>0</v>
      </c>
      <c r="O586" s="371">
        <f>IF(RIGHT(S586)="D",(+H586-G586),0)</f>
        <v>0</v>
      </c>
      <c r="P586" s="433"/>
      <c r="Q586" s="433"/>
      <c r="R586" s="433"/>
      <c r="S586" s="433"/>
      <c r="T586" s="370"/>
      <c r="U586" s="433" t="s">
        <v>1593</v>
      </c>
      <c r="V586" s="433"/>
      <c r="W586" s="433"/>
      <c r="X586" s="433"/>
      <c r="Y586" s="433"/>
      <c r="Z586" s="433"/>
      <c r="AA586" s="433"/>
      <c r="AC586" s="250"/>
    </row>
    <row r="587" spans="1:29" ht="30" hidden="1" customHeight="1" thickBot="1">
      <c r="A587" s="446"/>
      <c r="B587" s="446"/>
      <c r="C587" s="471" t="s">
        <v>51</v>
      </c>
      <c r="D587" s="446"/>
      <c r="E587" s="446"/>
      <c r="F587" s="433"/>
      <c r="G587" s="433"/>
      <c r="H587" s="433"/>
      <c r="I587" s="433"/>
      <c r="J587" s="433"/>
      <c r="K587" s="433"/>
      <c r="L587" s="371">
        <f>SUM(L586:L586)</f>
        <v>0</v>
      </c>
      <c r="M587" s="371">
        <f>SUM(M586:M586)</f>
        <v>0</v>
      </c>
      <c r="N587" s="371">
        <f>SUM(N586:N586)</f>
        <v>0</v>
      </c>
      <c r="O587" s="371">
        <f>SUM(O586:O586)</f>
        <v>0</v>
      </c>
      <c r="P587" s="433"/>
      <c r="Q587" s="433"/>
      <c r="R587" s="433"/>
      <c r="S587" s="433"/>
      <c r="T587" s="370"/>
      <c r="U587" s="433" t="s">
        <v>1593</v>
      </c>
      <c r="V587" s="433"/>
      <c r="W587" s="433"/>
      <c r="X587" s="433"/>
      <c r="Y587" s="433"/>
      <c r="Z587" s="433"/>
      <c r="AA587" s="433"/>
      <c r="AC587" s="250"/>
    </row>
    <row r="588" spans="1:29" ht="30" hidden="1" customHeight="1">
      <c r="A588" s="446">
        <v>67</v>
      </c>
      <c r="B588" s="446" t="s">
        <v>1314</v>
      </c>
      <c r="C588" s="441" t="s">
        <v>1358</v>
      </c>
      <c r="D588" s="446">
        <v>240</v>
      </c>
      <c r="E588" s="446" t="s">
        <v>526</v>
      </c>
      <c r="F588" s="433"/>
      <c r="G588" s="433"/>
      <c r="H588" s="433"/>
      <c r="I588" s="433"/>
      <c r="J588" s="433"/>
      <c r="K588" s="433"/>
      <c r="L588" s="371">
        <f>IF(RIGHT(S588)="T",(+H588-G588),0)</f>
        <v>0</v>
      </c>
      <c r="M588" s="371">
        <f>IF(RIGHT(S588)="U",(+H588-G588),0)</f>
        <v>0</v>
      </c>
      <c r="N588" s="371">
        <f>IF(RIGHT(S588)="C",(+H588-G588),0)</f>
        <v>0</v>
      </c>
      <c r="O588" s="371">
        <f>IF(RIGHT(S588)="D",(+H588-G588),0)</f>
        <v>0</v>
      </c>
      <c r="P588" s="433"/>
      <c r="Q588" s="433"/>
      <c r="R588" s="433"/>
      <c r="S588" s="433"/>
      <c r="T588" s="370"/>
      <c r="U588" s="433" t="s">
        <v>1593</v>
      </c>
      <c r="V588" s="433"/>
      <c r="W588" s="433"/>
      <c r="X588" s="433"/>
      <c r="Y588" s="433"/>
      <c r="Z588" s="433"/>
      <c r="AA588" s="433"/>
      <c r="AC588" s="250"/>
    </row>
    <row r="589" spans="1:29" ht="30" hidden="1" customHeight="1" thickBot="1">
      <c r="A589" s="446"/>
      <c r="B589" s="446"/>
      <c r="C589" s="471" t="s">
        <v>51</v>
      </c>
      <c r="D589" s="446"/>
      <c r="E589" s="446"/>
      <c r="F589" s="433"/>
      <c r="G589" s="433"/>
      <c r="H589" s="433"/>
      <c r="I589" s="433"/>
      <c r="J589" s="433"/>
      <c r="K589" s="433"/>
      <c r="L589" s="371">
        <f>SUM(L588:L588)</f>
        <v>0</v>
      </c>
      <c r="M589" s="371">
        <f>SUM(M588:M588)</f>
        <v>0</v>
      </c>
      <c r="N589" s="371">
        <f>SUM(N588:N588)</f>
        <v>0</v>
      </c>
      <c r="O589" s="371">
        <f>SUM(O588:O588)</f>
        <v>0</v>
      </c>
      <c r="P589" s="433"/>
      <c r="Q589" s="433"/>
      <c r="R589" s="433"/>
      <c r="S589" s="433"/>
      <c r="T589" s="370"/>
      <c r="U589" s="433" t="s">
        <v>1593</v>
      </c>
      <c r="V589" s="433"/>
      <c r="W589" s="433"/>
      <c r="X589" s="433"/>
      <c r="Y589" s="433"/>
      <c r="Z589" s="433"/>
      <c r="AA589" s="433"/>
      <c r="AC589" s="250"/>
    </row>
    <row r="590" spans="1:29" ht="30" hidden="1" customHeight="1">
      <c r="A590" s="446">
        <v>68</v>
      </c>
      <c r="B590" s="446" t="s">
        <v>1316</v>
      </c>
      <c r="C590" s="441" t="s">
        <v>1359</v>
      </c>
      <c r="D590" s="446">
        <v>240</v>
      </c>
      <c r="E590" s="446" t="s">
        <v>526</v>
      </c>
      <c r="F590" s="433"/>
      <c r="G590" s="433"/>
      <c r="H590" s="433"/>
      <c r="I590" s="433"/>
      <c r="J590" s="433"/>
      <c r="K590" s="433"/>
      <c r="L590" s="371">
        <f>IF(RIGHT(S590)="T",(+H590-G590),0)</f>
        <v>0</v>
      </c>
      <c r="M590" s="371">
        <f>IF(RIGHT(S590)="U",(+H590-G590),0)</f>
        <v>0</v>
      </c>
      <c r="N590" s="371">
        <f>IF(RIGHT(S590)="C",(+H590-G590),0)</f>
        <v>0</v>
      </c>
      <c r="O590" s="371">
        <f>IF(RIGHT(S590)="D",(+H590-G590),0)</f>
        <v>0</v>
      </c>
      <c r="P590" s="433"/>
      <c r="Q590" s="433"/>
      <c r="R590" s="433"/>
      <c r="S590" s="433"/>
      <c r="T590" s="370"/>
      <c r="U590" s="433" t="s">
        <v>1593</v>
      </c>
      <c r="V590" s="433"/>
      <c r="W590" s="433"/>
      <c r="X590" s="433"/>
      <c r="Y590" s="433"/>
      <c r="Z590" s="433"/>
      <c r="AA590" s="433"/>
      <c r="AC590" s="250"/>
    </row>
    <row r="591" spans="1:29" ht="30" hidden="1" customHeight="1" thickBot="1">
      <c r="A591" s="446"/>
      <c r="B591" s="446"/>
      <c r="C591" s="471" t="s">
        <v>51</v>
      </c>
      <c r="D591" s="446"/>
      <c r="E591" s="446"/>
      <c r="F591" s="433"/>
      <c r="G591" s="433"/>
      <c r="H591" s="433"/>
      <c r="I591" s="433"/>
      <c r="J591" s="433"/>
      <c r="K591" s="433"/>
      <c r="L591" s="371">
        <f>SUM(L590:L590)</f>
        <v>0</v>
      </c>
      <c r="M591" s="371">
        <f>SUM(M590:M590)</f>
        <v>0</v>
      </c>
      <c r="N591" s="371">
        <f>SUM(N590:N590)</f>
        <v>0</v>
      </c>
      <c r="O591" s="371">
        <f>SUM(O590:O590)</f>
        <v>0</v>
      </c>
      <c r="P591" s="433"/>
      <c r="Q591" s="433"/>
      <c r="R591" s="433"/>
      <c r="S591" s="433"/>
      <c r="T591" s="370"/>
      <c r="U591" s="433" t="s">
        <v>1593</v>
      </c>
      <c r="V591" s="433"/>
      <c r="W591" s="433"/>
      <c r="X591" s="433"/>
      <c r="Y591" s="433"/>
      <c r="Z591" s="433"/>
      <c r="AA591" s="433"/>
      <c r="AC591" s="250"/>
    </row>
    <row r="592" spans="1:29" ht="30" customHeight="1">
      <c r="A592" s="516">
        <v>69</v>
      </c>
      <c r="B592" s="516" t="s">
        <v>1318</v>
      </c>
      <c r="C592" s="441" t="s">
        <v>1360</v>
      </c>
      <c r="D592" s="516">
        <v>330</v>
      </c>
      <c r="E592" s="516" t="s">
        <v>526</v>
      </c>
      <c r="F592" s="433"/>
      <c r="G592" s="433"/>
      <c r="H592" s="433"/>
      <c r="I592" s="433"/>
      <c r="J592" s="433"/>
      <c r="K592" s="433"/>
      <c r="L592" s="371">
        <f>IF(RIGHT(S592)="T",(+H592-G592),0)</f>
        <v>0</v>
      </c>
      <c r="M592" s="371">
        <f>IF(RIGHT(S592)="U",(+H592-G592),0)</f>
        <v>0</v>
      </c>
      <c r="N592" s="371">
        <f>IF(RIGHT(S592)="C",(+H592-G592),0)</f>
        <v>0</v>
      </c>
      <c r="O592" s="371">
        <f>IF(RIGHT(S592)="D",(+H592-G592),0)</f>
        <v>0</v>
      </c>
      <c r="P592" s="433"/>
      <c r="Q592" s="433"/>
      <c r="R592" s="433"/>
      <c r="S592" s="433"/>
      <c r="T592" s="370"/>
      <c r="U592" s="496" t="s">
        <v>1593</v>
      </c>
      <c r="V592" s="433"/>
      <c r="W592" s="433"/>
      <c r="X592" s="433"/>
      <c r="Y592" s="433"/>
      <c r="Z592" s="433"/>
      <c r="AA592" s="496">
        <v>100</v>
      </c>
      <c r="AC592" s="250"/>
    </row>
    <row r="593" spans="1:29" ht="30" customHeight="1">
      <c r="A593" s="516"/>
      <c r="B593" s="516"/>
      <c r="C593" s="471" t="s">
        <v>51</v>
      </c>
      <c r="D593" s="516"/>
      <c r="E593" s="516"/>
      <c r="F593" s="433"/>
      <c r="G593" s="433"/>
      <c r="H593" s="433"/>
      <c r="I593" s="433"/>
      <c r="J593" s="433"/>
      <c r="K593" s="433"/>
      <c r="L593" s="371">
        <f>SUM(L592:L592)</f>
        <v>0</v>
      </c>
      <c r="M593" s="371">
        <f>SUM(M592:M592)</f>
        <v>0</v>
      </c>
      <c r="N593" s="371">
        <f>SUM(N592:N592)</f>
        <v>0</v>
      </c>
      <c r="O593" s="371">
        <f>SUM(O592:O592)</f>
        <v>0</v>
      </c>
      <c r="P593" s="433"/>
      <c r="Q593" s="433"/>
      <c r="R593" s="433"/>
      <c r="S593" s="433"/>
      <c r="T593" s="370"/>
      <c r="U593" s="496"/>
      <c r="V593" s="433"/>
      <c r="W593" s="433"/>
      <c r="X593" s="433"/>
      <c r="Y593" s="433"/>
      <c r="Z593" s="433"/>
      <c r="AA593" s="496"/>
      <c r="AC593" s="250"/>
    </row>
    <row r="594" spans="1:29" ht="30" hidden="1" customHeight="1">
      <c r="A594" s="446">
        <v>70</v>
      </c>
      <c r="B594" s="446" t="s">
        <v>1320</v>
      </c>
      <c r="C594" s="441" t="s">
        <v>1361</v>
      </c>
      <c r="D594" s="446">
        <v>330</v>
      </c>
      <c r="E594" s="446" t="s">
        <v>526</v>
      </c>
      <c r="F594" s="433"/>
      <c r="G594" s="433"/>
      <c r="H594" s="433"/>
      <c r="I594" s="433"/>
      <c r="J594" s="433"/>
      <c r="K594" s="433"/>
      <c r="L594" s="371">
        <f>IF(RIGHT(S594)="T",(+H594-G594),0)</f>
        <v>0</v>
      </c>
      <c r="M594" s="371">
        <f>IF(RIGHT(S594)="U",(+H594-G594),0)</f>
        <v>0</v>
      </c>
      <c r="N594" s="371">
        <f>IF(RIGHT(S594)="C",(+H594-G594),0)</f>
        <v>0</v>
      </c>
      <c r="O594" s="371">
        <f>IF(RIGHT(S594)="D",(+H594-G594),0)</f>
        <v>0</v>
      </c>
      <c r="P594" s="433"/>
      <c r="Q594" s="433"/>
      <c r="R594" s="433"/>
      <c r="S594" s="433"/>
      <c r="T594" s="370"/>
      <c r="U594" s="433" t="s">
        <v>1593</v>
      </c>
      <c r="V594" s="433"/>
      <c r="W594" s="433"/>
      <c r="X594" s="433"/>
      <c r="Y594" s="433"/>
      <c r="Z594" s="433"/>
      <c r="AA594" s="433"/>
      <c r="AC594" s="250"/>
    </row>
    <row r="595" spans="1:29" ht="30" hidden="1" customHeight="1" thickBot="1">
      <c r="A595" s="446"/>
      <c r="B595" s="446"/>
      <c r="C595" s="471" t="s">
        <v>51</v>
      </c>
      <c r="D595" s="446"/>
      <c r="E595" s="446"/>
      <c r="F595" s="433"/>
      <c r="G595" s="433"/>
      <c r="H595" s="433"/>
      <c r="I595" s="433"/>
      <c r="J595" s="433"/>
      <c r="K595" s="433"/>
      <c r="L595" s="371">
        <f>SUM(L594:L594)</f>
        <v>0</v>
      </c>
      <c r="M595" s="371">
        <f>SUM(M594:M594)</f>
        <v>0</v>
      </c>
      <c r="N595" s="371">
        <f>SUM(N594:N594)</f>
        <v>0</v>
      </c>
      <c r="O595" s="371">
        <f>SUM(O594:O594)</f>
        <v>0</v>
      </c>
      <c r="P595" s="433"/>
      <c r="Q595" s="433"/>
      <c r="R595" s="433"/>
      <c r="S595" s="433"/>
      <c r="T595" s="370"/>
      <c r="U595" s="433" t="s">
        <v>1593</v>
      </c>
      <c r="V595" s="433"/>
      <c r="W595" s="433"/>
      <c r="X595" s="433"/>
      <c r="Y595" s="433"/>
      <c r="Z595" s="433"/>
      <c r="AA595" s="433"/>
      <c r="AC595" s="250"/>
    </row>
    <row r="596" spans="1:29" ht="30" hidden="1" customHeight="1">
      <c r="A596" s="446">
        <v>71</v>
      </c>
      <c r="B596" s="446" t="s">
        <v>1323</v>
      </c>
      <c r="C596" s="441" t="s">
        <v>1362</v>
      </c>
      <c r="D596" s="446">
        <v>330</v>
      </c>
      <c r="E596" s="446" t="s">
        <v>526</v>
      </c>
      <c r="F596" s="433"/>
      <c r="G596" s="433"/>
      <c r="H596" s="433"/>
      <c r="I596" s="433"/>
      <c r="J596" s="433"/>
      <c r="K596" s="433"/>
      <c r="L596" s="371">
        <f>IF(RIGHT(S596)="T",(+H596-G596),0)</f>
        <v>0</v>
      </c>
      <c r="M596" s="371">
        <f>IF(RIGHT(S596)="U",(+H596-G596),0)</f>
        <v>0</v>
      </c>
      <c r="N596" s="371">
        <f>IF(RIGHT(S596)="C",(+H596-G596),0)</f>
        <v>0</v>
      </c>
      <c r="O596" s="371">
        <f>IF(RIGHT(S596)="D",(+H596-G596),0)</f>
        <v>0</v>
      </c>
      <c r="P596" s="433"/>
      <c r="Q596" s="433"/>
      <c r="R596" s="433"/>
      <c r="S596" s="433"/>
      <c r="T596" s="370"/>
      <c r="U596" s="433" t="s">
        <v>1593</v>
      </c>
      <c r="V596" s="433"/>
      <c r="W596" s="433"/>
      <c r="X596" s="433"/>
      <c r="Y596" s="433"/>
      <c r="Z596" s="433"/>
      <c r="AA596" s="433"/>
      <c r="AC596" s="250"/>
    </row>
    <row r="597" spans="1:29" ht="30" hidden="1" customHeight="1" thickBot="1">
      <c r="A597" s="446"/>
      <c r="B597" s="446"/>
      <c r="C597" s="471" t="s">
        <v>51</v>
      </c>
      <c r="D597" s="446"/>
      <c r="E597" s="446"/>
      <c r="F597" s="433"/>
      <c r="G597" s="433"/>
      <c r="H597" s="433"/>
      <c r="I597" s="433"/>
      <c r="J597" s="433"/>
      <c r="K597" s="433"/>
      <c r="L597" s="371">
        <f>SUM(L596:L596)</f>
        <v>0</v>
      </c>
      <c r="M597" s="371">
        <f>SUM(M596:M596)</f>
        <v>0</v>
      </c>
      <c r="N597" s="371">
        <f>SUM(N596:N596)</f>
        <v>0</v>
      </c>
      <c r="O597" s="371">
        <f>SUM(O596:O596)</f>
        <v>0</v>
      </c>
      <c r="P597" s="433"/>
      <c r="Q597" s="433"/>
      <c r="R597" s="433"/>
      <c r="S597" s="433"/>
      <c r="T597" s="370"/>
      <c r="U597" s="433" t="s">
        <v>1593</v>
      </c>
      <c r="V597" s="433"/>
      <c r="W597" s="433"/>
      <c r="X597" s="433"/>
      <c r="Y597" s="433"/>
      <c r="Z597" s="433"/>
      <c r="AA597" s="433"/>
      <c r="AC597" s="250"/>
    </row>
    <row r="598" spans="1:29" ht="30" customHeight="1">
      <c r="A598" s="516">
        <v>72</v>
      </c>
      <c r="B598" s="516" t="s">
        <v>1325</v>
      </c>
      <c r="C598" s="441" t="s">
        <v>1326</v>
      </c>
      <c r="D598" s="516">
        <v>330</v>
      </c>
      <c r="E598" s="516" t="s">
        <v>526</v>
      </c>
      <c r="F598" s="433"/>
      <c r="G598" s="433"/>
      <c r="H598" s="433"/>
      <c r="I598" s="433"/>
      <c r="J598" s="433"/>
      <c r="K598" s="433"/>
      <c r="L598" s="371">
        <f>IF(RIGHT(S598)="T",(+H598-G598),0)</f>
        <v>0</v>
      </c>
      <c r="M598" s="371">
        <f>IF(RIGHT(S598)="U",(+H598-G598),0)</f>
        <v>0</v>
      </c>
      <c r="N598" s="371">
        <f>IF(RIGHT(S598)="C",(+H598-G598),0)</f>
        <v>0</v>
      </c>
      <c r="O598" s="371">
        <f>IF(RIGHT(S598)="D",(+H598-G598),0)</f>
        <v>0</v>
      </c>
      <c r="P598" s="433"/>
      <c r="Q598" s="433"/>
      <c r="R598" s="433"/>
      <c r="S598" s="433"/>
      <c r="T598" s="370"/>
      <c r="U598" s="496" t="s">
        <v>1593</v>
      </c>
      <c r="V598" s="433"/>
      <c r="W598" s="433"/>
      <c r="X598" s="433"/>
      <c r="Y598" s="433"/>
      <c r="Z598" s="433"/>
      <c r="AA598" s="496">
        <v>100</v>
      </c>
      <c r="AC598" s="250"/>
    </row>
    <row r="599" spans="1:29" ht="30" customHeight="1">
      <c r="A599" s="516"/>
      <c r="B599" s="516"/>
      <c r="C599" s="471" t="s">
        <v>51</v>
      </c>
      <c r="D599" s="516"/>
      <c r="E599" s="516"/>
      <c r="F599" s="433"/>
      <c r="G599" s="433"/>
      <c r="H599" s="433"/>
      <c r="I599" s="433"/>
      <c r="J599" s="433"/>
      <c r="K599" s="433"/>
      <c r="L599" s="371">
        <f>SUM(L598:L598)</f>
        <v>0</v>
      </c>
      <c r="M599" s="371">
        <f>SUM(M598:M598)</f>
        <v>0</v>
      </c>
      <c r="N599" s="371">
        <f>SUM(N598:N598)</f>
        <v>0</v>
      </c>
      <c r="O599" s="371">
        <f>SUM(O598:O598)</f>
        <v>0</v>
      </c>
      <c r="P599" s="433"/>
      <c r="Q599" s="433"/>
      <c r="R599" s="433"/>
      <c r="S599" s="433"/>
      <c r="T599" s="370"/>
      <c r="U599" s="496"/>
      <c r="V599" s="433"/>
      <c r="W599" s="433"/>
      <c r="X599" s="433"/>
      <c r="Y599" s="433"/>
      <c r="Z599" s="433"/>
      <c r="AA599" s="496"/>
      <c r="AC599" s="250"/>
    </row>
    <row r="600" spans="1:29" ht="30" hidden="1" customHeight="1">
      <c r="A600" s="267">
        <v>73</v>
      </c>
      <c r="B600" s="442" t="s">
        <v>1328</v>
      </c>
      <c r="C600" s="443" t="s">
        <v>1363</v>
      </c>
      <c r="D600" s="273">
        <v>240</v>
      </c>
      <c r="E600" s="273" t="s">
        <v>526</v>
      </c>
      <c r="F600" s="279"/>
      <c r="G600" s="279"/>
      <c r="H600" s="279"/>
      <c r="I600" s="279"/>
      <c r="J600" s="279"/>
      <c r="K600" s="279"/>
      <c r="L600" s="106">
        <f>IF(RIGHT(S600)="T",(+H600-G600),0)</f>
        <v>0</v>
      </c>
      <c r="M600" s="106">
        <f>IF(RIGHT(S600)="U",(+H600-G600),0)</f>
        <v>0</v>
      </c>
      <c r="N600" s="106">
        <f>IF(RIGHT(S600)="C",(+H600-G600),0)</f>
        <v>0</v>
      </c>
      <c r="O600" s="106">
        <f>IF(RIGHT(S600)="D",(+H600-G600),0)</f>
        <v>0</v>
      </c>
      <c r="P600" s="279"/>
      <c r="Q600" s="279"/>
      <c r="R600" s="279"/>
      <c r="S600" s="279"/>
      <c r="T600" s="272"/>
      <c r="U600" s="279"/>
      <c r="V600" s="248"/>
      <c r="W600" s="278"/>
      <c r="X600" s="279"/>
      <c r="Y600" s="278"/>
      <c r="Z600" s="278"/>
      <c r="AA600" s="279"/>
      <c r="AC600" s="250"/>
    </row>
    <row r="601" spans="1:29" ht="30" hidden="1" customHeight="1" thickBot="1">
      <c r="A601" s="268"/>
      <c r="B601" s="276"/>
      <c r="C601" s="246" t="s">
        <v>51</v>
      </c>
      <c r="D601" s="271"/>
      <c r="E601" s="279"/>
      <c r="F601" s="279"/>
      <c r="G601" s="279"/>
      <c r="H601" s="279"/>
      <c r="I601" s="279"/>
      <c r="J601" s="279"/>
      <c r="K601" s="279"/>
      <c r="L601" s="109">
        <f>SUM(L600:L600)</f>
        <v>0</v>
      </c>
      <c r="M601" s="109">
        <f>SUM(M600:M600)</f>
        <v>0</v>
      </c>
      <c r="N601" s="109">
        <f>SUM(N600:N600)</f>
        <v>0</v>
      </c>
      <c r="O601" s="109">
        <f>SUM(O600:O600)</f>
        <v>0</v>
      </c>
      <c r="P601" s="279"/>
      <c r="Q601" s="279"/>
      <c r="R601" s="279"/>
      <c r="S601" s="279"/>
      <c r="T601" s="272"/>
      <c r="U601" s="279"/>
      <c r="V601" s="248"/>
      <c r="W601" s="278"/>
      <c r="X601" s="279"/>
      <c r="Y601" s="278"/>
      <c r="Z601" s="278"/>
      <c r="AA601" s="279"/>
      <c r="AC601" s="250"/>
    </row>
    <row r="602" spans="1:29" ht="30" hidden="1" customHeight="1">
      <c r="A602" s="266">
        <v>74</v>
      </c>
      <c r="B602" s="275" t="s">
        <v>1331</v>
      </c>
      <c r="C602" s="444" t="s">
        <v>1364</v>
      </c>
      <c r="D602" s="270">
        <v>240</v>
      </c>
      <c r="E602" s="277" t="s">
        <v>526</v>
      </c>
      <c r="F602" s="279"/>
      <c r="G602" s="279"/>
      <c r="H602" s="279"/>
      <c r="I602" s="279"/>
      <c r="J602" s="279"/>
      <c r="K602" s="279"/>
      <c r="L602" s="109">
        <f>IF(RIGHT(S602)="T",(+H602-G602),0)</f>
        <v>0</v>
      </c>
      <c r="M602" s="109">
        <f>IF(RIGHT(S602)="U",(+H602-G602),0)</f>
        <v>0</v>
      </c>
      <c r="N602" s="109">
        <f>IF(RIGHT(S602)="C",(+H602-G602),0)</f>
        <v>0</v>
      </c>
      <c r="O602" s="109">
        <f>IF(RIGHT(S602)="D",(+H602-G602),0)</f>
        <v>0</v>
      </c>
      <c r="P602" s="279"/>
      <c r="Q602" s="279"/>
      <c r="R602" s="279"/>
      <c r="S602" s="279"/>
      <c r="T602" s="272"/>
      <c r="U602" s="279"/>
      <c r="V602" s="248"/>
      <c r="W602" s="278"/>
      <c r="X602" s="279"/>
      <c r="Y602" s="278"/>
      <c r="Z602" s="278"/>
      <c r="AA602" s="279"/>
      <c r="AC602" s="250"/>
    </row>
    <row r="603" spans="1:29" ht="30" hidden="1" customHeight="1" thickBot="1">
      <c r="A603" s="268"/>
      <c r="B603" s="276"/>
      <c r="C603" s="246" t="s">
        <v>51</v>
      </c>
      <c r="D603" s="271"/>
      <c r="E603" s="279"/>
      <c r="F603" s="279"/>
      <c r="G603" s="279"/>
      <c r="H603" s="279"/>
      <c r="I603" s="279"/>
      <c r="J603" s="279"/>
      <c r="K603" s="279"/>
      <c r="L603" s="109">
        <f>SUM(L602:L602)</f>
        <v>0</v>
      </c>
      <c r="M603" s="109">
        <f>SUM(M602:M602)</f>
        <v>0</v>
      </c>
      <c r="N603" s="109">
        <f>SUM(N602:N602)</f>
        <v>0</v>
      </c>
      <c r="O603" s="109">
        <f>SUM(O602:O602)</f>
        <v>0</v>
      </c>
      <c r="P603" s="279"/>
      <c r="Q603" s="279"/>
      <c r="R603" s="279"/>
      <c r="S603" s="279"/>
      <c r="T603" s="272"/>
      <c r="U603" s="279"/>
      <c r="V603" s="248"/>
      <c r="W603" s="278"/>
      <c r="X603" s="279"/>
      <c r="Y603" s="278"/>
      <c r="Z603" s="278"/>
      <c r="AA603" s="279"/>
      <c r="AC603" s="250"/>
    </row>
    <row r="604" spans="1:29" ht="30" hidden="1" customHeight="1">
      <c r="A604" s="266">
        <v>75</v>
      </c>
      <c r="B604" s="275" t="s">
        <v>1333</v>
      </c>
      <c r="C604" s="444" t="s">
        <v>1365</v>
      </c>
      <c r="D604" s="270">
        <v>240</v>
      </c>
      <c r="E604" s="277" t="s">
        <v>526</v>
      </c>
      <c r="F604" s="279"/>
      <c r="G604" s="279"/>
      <c r="H604" s="279"/>
      <c r="I604" s="279"/>
      <c r="J604" s="279"/>
      <c r="K604" s="279"/>
      <c r="L604" s="109">
        <f>IF(RIGHT(S604)="T",(+H604-G604),0)</f>
        <v>0</v>
      </c>
      <c r="M604" s="109">
        <f>IF(RIGHT(S604)="U",(+H604-G604),0)</f>
        <v>0</v>
      </c>
      <c r="N604" s="109">
        <f>IF(RIGHT(S604)="C",(+H604-G604),0)</f>
        <v>0</v>
      </c>
      <c r="O604" s="109">
        <f>IF(RIGHT(S604)="D",(+H604-G604),0)</f>
        <v>0</v>
      </c>
      <c r="P604" s="279"/>
      <c r="Q604" s="279"/>
      <c r="R604" s="279"/>
      <c r="S604" s="279"/>
      <c r="T604" s="272"/>
      <c r="U604" s="279"/>
      <c r="V604" s="248"/>
      <c r="W604" s="278"/>
      <c r="X604" s="279"/>
      <c r="Y604" s="278"/>
      <c r="Z604" s="278"/>
      <c r="AA604" s="279"/>
      <c r="AC604" s="250"/>
    </row>
    <row r="605" spans="1:29" ht="30" hidden="1" customHeight="1">
      <c r="A605" s="268"/>
      <c r="B605" s="276"/>
      <c r="C605" s="246" t="s">
        <v>51</v>
      </c>
      <c r="D605" s="271"/>
      <c r="E605" s="279"/>
      <c r="F605" s="279"/>
      <c r="G605" s="279"/>
      <c r="H605" s="279"/>
      <c r="I605" s="279"/>
      <c r="J605" s="279"/>
      <c r="K605" s="279"/>
      <c r="L605" s="109">
        <f>SUM(L604:L604)</f>
        <v>0</v>
      </c>
      <c r="M605" s="109">
        <f>SUM(M604:M604)</f>
        <v>0</v>
      </c>
      <c r="N605" s="109">
        <f>SUM(N604:N604)</f>
        <v>0</v>
      </c>
      <c r="O605" s="109">
        <f>SUM(O604:O604)</f>
        <v>0</v>
      </c>
      <c r="P605" s="279"/>
      <c r="Q605" s="279"/>
      <c r="R605" s="279"/>
      <c r="S605" s="279"/>
      <c r="T605" s="272"/>
      <c r="U605" s="279"/>
      <c r="V605" s="248"/>
      <c r="W605" s="278"/>
      <c r="X605" s="279"/>
      <c r="Y605" s="278"/>
      <c r="Z605" s="278"/>
      <c r="AA605" s="279"/>
      <c r="AC605" s="250"/>
    </row>
    <row r="606" spans="1:29" ht="30" hidden="1" customHeight="1" thickBot="1">
      <c r="A606" s="268"/>
      <c r="B606" s="269"/>
      <c r="C606" s="112" t="s">
        <v>1348</v>
      </c>
      <c r="D606" s="112"/>
      <c r="E606" s="271"/>
      <c r="F606" s="108" t="s">
        <v>47</v>
      </c>
      <c r="G606" s="112"/>
      <c r="H606" s="112"/>
      <c r="I606" s="112"/>
      <c r="J606" s="112"/>
      <c r="K606" s="112"/>
      <c r="L606" s="113">
        <f ca="1">SUBTOTAL(9,L451:L606)</f>
        <v>0</v>
      </c>
      <c r="M606" s="113">
        <f>SUBTOTAL(9,M451:M559)</f>
        <v>0</v>
      </c>
      <c r="N606" s="113">
        <f>SUBTOTAL(9,N451:N559)/2</f>
        <v>0</v>
      </c>
      <c r="O606" s="113">
        <f ca="1">SUBTOTAL(9,O451:O606)/2</f>
        <v>0</v>
      </c>
      <c r="P606" s="113"/>
      <c r="Q606" s="113"/>
      <c r="R606" s="113"/>
      <c r="S606" s="113"/>
      <c r="T606" s="114"/>
      <c r="U606" s="113"/>
      <c r="V606" s="247"/>
      <c r="W606" s="274">
        <f>SUM(W451:W559)</f>
        <v>10683.4</v>
      </c>
      <c r="X606" s="268"/>
      <c r="Y606" s="274">
        <f>SUM(Y451:Y559)</f>
        <v>10683.4</v>
      </c>
      <c r="Z606" s="274">
        <f>SUM(Z451:Z559)</f>
        <v>10683.4</v>
      </c>
      <c r="AA606" s="110">
        <f>(Z606/Y606)*100</f>
        <v>100</v>
      </c>
      <c r="AC606" s="250"/>
    </row>
  </sheetData>
  <mergeCells count="1509">
    <mergeCell ref="C419:C421"/>
    <mergeCell ref="C425:C427"/>
    <mergeCell ref="C433:C435"/>
    <mergeCell ref="C468:C470"/>
    <mergeCell ref="C497:C500"/>
    <mergeCell ref="C540:C542"/>
    <mergeCell ref="D598:D599"/>
    <mergeCell ref="E598:E599"/>
    <mergeCell ref="C15:C21"/>
    <mergeCell ref="C23:C30"/>
    <mergeCell ref="C46:C50"/>
    <mergeCell ref="C57:C59"/>
    <mergeCell ref="C65:C71"/>
    <mergeCell ref="C73:C75"/>
    <mergeCell ref="C79:C81"/>
    <mergeCell ref="C83:C88"/>
    <mergeCell ref="C90:C91"/>
    <mergeCell ref="C93:C95"/>
    <mergeCell ref="C97:C99"/>
    <mergeCell ref="C103:C104"/>
    <mergeCell ref="C110:C111"/>
    <mergeCell ref="C125:C127"/>
    <mergeCell ref="C143:C144"/>
    <mergeCell ref="C146:C148"/>
    <mergeCell ref="C150:C151"/>
    <mergeCell ref="C159:C160"/>
    <mergeCell ref="C164:C165"/>
    <mergeCell ref="C260:C262"/>
    <mergeCell ref="C266:C267"/>
    <mergeCell ref="C269:C271"/>
    <mergeCell ref="D578:D579"/>
    <mergeCell ref="E578:E579"/>
    <mergeCell ref="D580:D581"/>
    <mergeCell ref="E580:E581"/>
    <mergeCell ref="D582:D583"/>
    <mergeCell ref="E582:E583"/>
    <mergeCell ref="D584:D585"/>
    <mergeCell ref="E584:E585"/>
    <mergeCell ref="D592:D593"/>
    <mergeCell ref="E592:E593"/>
    <mergeCell ref="D568:D569"/>
    <mergeCell ref="E568:E569"/>
    <mergeCell ref="D570:D571"/>
    <mergeCell ref="E570:E571"/>
    <mergeCell ref="D572:D573"/>
    <mergeCell ref="E572:E573"/>
    <mergeCell ref="D574:D575"/>
    <mergeCell ref="E574:E575"/>
    <mergeCell ref="D576:D577"/>
    <mergeCell ref="E576:E577"/>
    <mergeCell ref="D558:D559"/>
    <mergeCell ref="E558:E559"/>
    <mergeCell ref="D560:D561"/>
    <mergeCell ref="E560:E561"/>
    <mergeCell ref="D562:D563"/>
    <mergeCell ref="E562:E563"/>
    <mergeCell ref="D564:D565"/>
    <mergeCell ref="E564:E565"/>
    <mergeCell ref="D566:D567"/>
    <mergeCell ref="E566:E567"/>
    <mergeCell ref="D548:D549"/>
    <mergeCell ref="E548:E549"/>
    <mergeCell ref="D550:D551"/>
    <mergeCell ref="E550:E551"/>
    <mergeCell ref="D552:D553"/>
    <mergeCell ref="E552:E553"/>
    <mergeCell ref="D554:D555"/>
    <mergeCell ref="E554:E555"/>
    <mergeCell ref="D556:D557"/>
    <mergeCell ref="E556:E557"/>
    <mergeCell ref="D536:D537"/>
    <mergeCell ref="E536:E537"/>
    <mergeCell ref="D538:D539"/>
    <mergeCell ref="E538:E539"/>
    <mergeCell ref="D540:D543"/>
    <mergeCell ref="E540:E543"/>
    <mergeCell ref="D544:D545"/>
    <mergeCell ref="E544:E545"/>
    <mergeCell ref="D546:D547"/>
    <mergeCell ref="E546:E547"/>
    <mergeCell ref="D526:D527"/>
    <mergeCell ref="E526:E527"/>
    <mergeCell ref="D528:D529"/>
    <mergeCell ref="E528:E529"/>
    <mergeCell ref="D530:D531"/>
    <mergeCell ref="E530:E531"/>
    <mergeCell ref="D532:D533"/>
    <mergeCell ref="E532:E533"/>
    <mergeCell ref="D534:D535"/>
    <mergeCell ref="E534:E535"/>
    <mergeCell ref="D516:D517"/>
    <mergeCell ref="E516:E517"/>
    <mergeCell ref="D518:D519"/>
    <mergeCell ref="E518:E519"/>
    <mergeCell ref="D520:D521"/>
    <mergeCell ref="E520:E521"/>
    <mergeCell ref="D522:D523"/>
    <mergeCell ref="E522:E523"/>
    <mergeCell ref="D524:D525"/>
    <mergeCell ref="E524:E525"/>
    <mergeCell ref="D506:D507"/>
    <mergeCell ref="E506:E507"/>
    <mergeCell ref="D508:D509"/>
    <mergeCell ref="E508:E509"/>
    <mergeCell ref="D510:D511"/>
    <mergeCell ref="E510:E511"/>
    <mergeCell ref="D512:D513"/>
    <mergeCell ref="E512:E513"/>
    <mergeCell ref="D514:D515"/>
    <mergeCell ref="E514:E515"/>
    <mergeCell ref="D493:D494"/>
    <mergeCell ref="E493:E494"/>
    <mergeCell ref="D495:D496"/>
    <mergeCell ref="E495:E496"/>
    <mergeCell ref="D497:D501"/>
    <mergeCell ref="E497:E501"/>
    <mergeCell ref="D502:D503"/>
    <mergeCell ref="E502:E503"/>
    <mergeCell ref="D504:D505"/>
    <mergeCell ref="E504:E505"/>
    <mergeCell ref="D483:D484"/>
    <mergeCell ref="E483:E484"/>
    <mergeCell ref="D485:D486"/>
    <mergeCell ref="E485:E486"/>
    <mergeCell ref="D487:D488"/>
    <mergeCell ref="E487:E488"/>
    <mergeCell ref="D489:D490"/>
    <mergeCell ref="E489:E490"/>
    <mergeCell ref="D491:D492"/>
    <mergeCell ref="E491:E492"/>
    <mergeCell ref="D472:D474"/>
    <mergeCell ref="E472:E474"/>
    <mergeCell ref="D475:D476"/>
    <mergeCell ref="E475:E476"/>
    <mergeCell ref="D477:D478"/>
    <mergeCell ref="E477:E478"/>
    <mergeCell ref="D479:D480"/>
    <mergeCell ref="E479:E480"/>
    <mergeCell ref="D481:D482"/>
    <mergeCell ref="E481:E482"/>
    <mergeCell ref="D460:D461"/>
    <mergeCell ref="E460:E461"/>
    <mergeCell ref="D462:D463"/>
    <mergeCell ref="E462:E463"/>
    <mergeCell ref="D464:D465"/>
    <mergeCell ref="E464:E465"/>
    <mergeCell ref="D466:D467"/>
    <mergeCell ref="E466:E467"/>
    <mergeCell ref="D468:D471"/>
    <mergeCell ref="E468:E471"/>
    <mergeCell ref="D446:D447"/>
    <mergeCell ref="E446:E447"/>
    <mergeCell ref="D450:D451"/>
    <mergeCell ref="E450:E451"/>
    <mergeCell ref="D452:D453"/>
    <mergeCell ref="E452:E453"/>
    <mergeCell ref="D454:D455"/>
    <mergeCell ref="E454:E455"/>
    <mergeCell ref="D456:D457"/>
    <mergeCell ref="E456:E457"/>
    <mergeCell ref="D429:D430"/>
    <mergeCell ref="E429:E430"/>
    <mergeCell ref="D433:D436"/>
    <mergeCell ref="E433:E436"/>
    <mergeCell ref="D437:D438"/>
    <mergeCell ref="E437:E438"/>
    <mergeCell ref="D440:D441"/>
    <mergeCell ref="E440:E441"/>
    <mergeCell ref="D444:D445"/>
    <mergeCell ref="E444:E445"/>
    <mergeCell ref="D415:D416"/>
    <mergeCell ref="E415:E416"/>
    <mergeCell ref="D417:D418"/>
    <mergeCell ref="E417:E418"/>
    <mergeCell ref="D419:D422"/>
    <mergeCell ref="E419:E422"/>
    <mergeCell ref="D423:D424"/>
    <mergeCell ref="E423:E424"/>
    <mergeCell ref="D425:D428"/>
    <mergeCell ref="E425:E428"/>
    <mergeCell ref="D403:D404"/>
    <mergeCell ref="E403:E404"/>
    <mergeCell ref="D405:D406"/>
    <mergeCell ref="E405:E406"/>
    <mergeCell ref="D407:D408"/>
    <mergeCell ref="E407:E408"/>
    <mergeCell ref="D411:D412"/>
    <mergeCell ref="E411:E412"/>
    <mergeCell ref="D413:D414"/>
    <mergeCell ref="E413:E414"/>
    <mergeCell ref="D392:D393"/>
    <mergeCell ref="E392:E393"/>
    <mergeCell ref="D395:D396"/>
    <mergeCell ref="E395:E396"/>
    <mergeCell ref="D397:D398"/>
    <mergeCell ref="E397:E398"/>
    <mergeCell ref="D399:D400"/>
    <mergeCell ref="E399:E400"/>
    <mergeCell ref="D401:D402"/>
    <mergeCell ref="E401:E402"/>
    <mergeCell ref="D382:D383"/>
    <mergeCell ref="E382:E383"/>
    <mergeCell ref="D384:D385"/>
    <mergeCell ref="E384:E385"/>
    <mergeCell ref="D386:D387"/>
    <mergeCell ref="E386:E387"/>
    <mergeCell ref="D388:D389"/>
    <mergeCell ref="E388:E389"/>
    <mergeCell ref="D390:D391"/>
    <mergeCell ref="E390:E391"/>
    <mergeCell ref="D372:D373"/>
    <mergeCell ref="E372:E373"/>
    <mergeCell ref="D374:D375"/>
    <mergeCell ref="E374:E375"/>
    <mergeCell ref="D376:D377"/>
    <mergeCell ref="E376:E377"/>
    <mergeCell ref="D378:D379"/>
    <mergeCell ref="E378:E379"/>
    <mergeCell ref="D380:D381"/>
    <mergeCell ref="E380:E381"/>
    <mergeCell ref="D357:D358"/>
    <mergeCell ref="E357:E358"/>
    <mergeCell ref="D360:D361"/>
    <mergeCell ref="E360:E361"/>
    <mergeCell ref="D364:D365"/>
    <mergeCell ref="E364:E365"/>
    <mergeCell ref="D367:D368"/>
    <mergeCell ref="E367:E368"/>
    <mergeCell ref="D369:D370"/>
    <mergeCell ref="E369:E370"/>
    <mergeCell ref="D347:D348"/>
    <mergeCell ref="E347:E348"/>
    <mergeCell ref="D349:D350"/>
    <mergeCell ref="E349:E350"/>
    <mergeCell ref="D351:D352"/>
    <mergeCell ref="E351:E352"/>
    <mergeCell ref="D353:D354"/>
    <mergeCell ref="E353:E354"/>
    <mergeCell ref="D355:D356"/>
    <mergeCell ref="E355:E356"/>
    <mergeCell ref="D337:D338"/>
    <mergeCell ref="E337:E338"/>
    <mergeCell ref="D339:D340"/>
    <mergeCell ref="E339:E340"/>
    <mergeCell ref="D341:D342"/>
    <mergeCell ref="E341:E342"/>
    <mergeCell ref="D343:D344"/>
    <mergeCell ref="E343:E344"/>
    <mergeCell ref="D345:D346"/>
    <mergeCell ref="E345:E346"/>
    <mergeCell ref="D321:D322"/>
    <mergeCell ref="E321:E322"/>
    <mergeCell ref="D328:D329"/>
    <mergeCell ref="E328:E329"/>
    <mergeCell ref="D330:D331"/>
    <mergeCell ref="E330:E331"/>
    <mergeCell ref="D332:D333"/>
    <mergeCell ref="E332:E333"/>
    <mergeCell ref="D335:D336"/>
    <mergeCell ref="E335:E336"/>
    <mergeCell ref="D311:D312"/>
    <mergeCell ref="E311:E312"/>
    <mergeCell ref="D313:D314"/>
    <mergeCell ref="E313:E314"/>
    <mergeCell ref="D315:D316"/>
    <mergeCell ref="E315:E316"/>
    <mergeCell ref="D317:D318"/>
    <mergeCell ref="E317:E318"/>
    <mergeCell ref="D319:D320"/>
    <mergeCell ref="E319:E320"/>
    <mergeCell ref="D301:D302"/>
    <mergeCell ref="E301:E302"/>
    <mergeCell ref="D303:D304"/>
    <mergeCell ref="E303:E304"/>
    <mergeCell ref="D305:D306"/>
    <mergeCell ref="E305:E306"/>
    <mergeCell ref="D307:D308"/>
    <mergeCell ref="E307:E308"/>
    <mergeCell ref="D309:D310"/>
    <mergeCell ref="E309:E310"/>
    <mergeCell ref="D291:D292"/>
    <mergeCell ref="E291:E292"/>
    <mergeCell ref="D293:D294"/>
    <mergeCell ref="E293:E294"/>
    <mergeCell ref="D295:D296"/>
    <mergeCell ref="E295:E296"/>
    <mergeCell ref="D297:D298"/>
    <mergeCell ref="E297:E298"/>
    <mergeCell ref="D299:D300"/>
    <mergeCell ref="E299:E300"/>
    <mergeCell ref="D281:D282"/>
    <mergeCell ref="E281:E282"/>
    <mergeCell ref="D283:D284"/>
    <mergeCell ref="E283:E284"/>
    <mergeCell ref="D285:D286"/>
    <mergeCell ref="E285:E286"/>
    <mergeCell ref="D287:D288"/>
    <mergeCell ref="E287:E288"/>
    <mergeCell ref="D289:D290"/>
    <mergeCell ref="E289:E290"/>
    <mergeCell ref="D269:D272"/>
    <mergeCell ref="E269:E272"/>
    <mergeCell ref="D273:D274"/>
    <mergeCell ref="E273:E274"/>
    <mergeCell ref="D275:D276"/>
    <mergeCell ref="E275:E276"/>
    <mergeCell ref="D277:D278"/>
    <mergeCell ref="E277:E278"/>
    <mergeCell ref="D279:D280"/>
    <mergeCell ref="E279:E280"/>
    <mergeCell ref="D256:D257"/>
    <mergeCell ref="E256:E257"/>
    <mergeCell ref="D258:D259"/>
    <mergeCell ref="E258:E259"/>
    <mergeCell ref="D260:D263"/>
    <mergeCell ref="E260:E263"/>
    <mergeCell ref="D264:D265"/>
    <mergeCell ref="E264:E265"/>
    <mergeCell ref="D266:D268"/>
    <mergeCell ref="E266:E268"/>
    <mergeCell ref="D245:D246"/>
    <mergeCell ref="E245:E246"/>
    <mergeCell ref="D247:D248"/>
    <mergeCell ref="E247:E248"/>
    <mergeCell ref="D249:D250"/>
    <mergeCell ref="E249:E250"/>
    <mergeCell ref="D251:D252"/>
    <mergeCell ref="E251:E252"/>
    <mergeCell ref="D253:D255"/>
    <mergeCell ref="E253:E255"/>
    <mergeCell ref="D235:D236"/>
    <mergeCell ref="E235:E236"/>
    <mergeCell ref="D237:D238"/>
    <mergeCell ref="E237:E238"/>
    <mergeCell ref="D239:D240"/>
    <mergeCell ref="E239:E240"/>
    <mergeCell ref="D241:D242"/>
    <mergeCell ref="E241:E242"/>
    <mergeCell ref="D243:D244"/>
    <mergeCell ref="E243:E244"/>
    <mergeCell ref="D225:D226"/>
    <mergeCell ref="E225:E226"/>
    <mergeCell ref="D227:D228"/>
    <mergeCell ref="E227:E228"/>
    <mergeCell ref="D229:D230"/>
    <mergeCell ref="E229:E230"/>
    <mergeCell ref="D231:D232"/>
    <mergeCell ref="E231:E232"/>
    <mergeCell ref="D233:D234"/>
    <mergeCell ref="E233:E234"/>
    <mergeCell ref="D215:D216"/>
    <mergeCell ref="E215:E216"/>
    <mergeCell ref="D217:D218"/>
    <mergeCell ref="E217:E218"/>
    <mergeCell ref="D219:D220"/>
    <mergeCell ref="E219:E220"/>
    <mergeCell ref="D221:D222"/>
    <mergeCell ref="E221:E222"/>
    <mergeCell ref="D223:D224"/>
    <mergeCell ref="E223:E224"/>
    <mergeCell ref="D205:D206"/>
    <mergeCell ref="E205:E206"/>
    <mergeCell ref="D207:D208"/>
    <mergeCell ref="E207:E208"/>
    <mergeCell ref="D209:D210"/>
    <mergeCell ref="E209:E210"/>
    <mergeCell ref="D211:D212"/>
    <mergeCell ref="E211:E212"/>
    <mergeCell ref="D213:D214"/>
    <mergeCell ref="E213:E214"/>
    <mergeCell ref="D195:D196"/>
    <mergeCell ref="E195:E196"/>
    <mergeCell ref="D197:D198"/>
    <mergeCell ref="E197:E198"/>
    <mergeCell ref="D199:D200"/>
    <mergeCell ref="E199:E200"/>
    <mergeCell ref="D201:D202"/>
    <mergeCell ref="E201:E202"/>
    <mergeCell ref="D203:D204"/>
    <mergeCell ref="E203:E204"/>
    <mergeCell ref="D185:D186"/>
    <mergeCell ref="E185:E186"/>
    <mergeCell ref="D187:D188"/>
    <mergeCell ref="E187:E188"/>
    <mergeCell ref="D189:D190"/>
    <mergeCell ref="E189:E190"/>
    <mergeCell ref="D191:D192"/>
    <mergeCell ref="E191:E192"/>
    <mergeCell ref="D193:D194"/>
    <mergeCell ref="E193:E194"/>
    <mergeCell ref="D175:D176"/>
    <mergeCell ref="E175:E176"/>
    <mergeCell ref="D177:D178"/>
    <mergeCell ref="E177:E178"/>
    <mergeCell ref="D179:D180"/>
    <mergeCell ref="E179:E180"/>
    <mergeCell ref="D181:D182"/>
    <mergeCell ref="E181:E182"/>
    <mergeCell ref="D183:D184"/>
    <mergeCell ref="E183:E184"/>
    <mergeCell ref="D164:D166"/>
    <mergeCell ref="E164:E166"/>
    <mergeCell ref="D167:D168"/>
    <mergeCell ref="E167:E168"/>
    <mergeCell ref="D169:D170"/>
    <mergeCell ref="E169:E170"/>
    <mergeCell ref="D171:D172"/>
    <mergeCell ref="E171:E172"/>
    <mergeCell ref="D173:D174"/>
    <mergeCell ref="E173:E174"/>
    <mergeCell ref="D153:D154"/>
    <mergeCell ref="E153:E154"/>
    <mergeCell ref="D155:D156"/>
    <mergeCell ref="E155:E156"/>
    <mergeCell ref="D157:D158"/>
    <mergeCell ref="E157:E158"/>
    <mergeCell ref="D159:D161"/>
    <mergeCell ref="E159:E161"/>
    <mergeCell ref="D162:D163"/>
    <mergeCell ref="E162:E163"/>
    <mergeCell ref="D139:D140"/>
    <mergeCell ref="E139:E140"/>
    <mergeCell ref="D141:D142"/>
    <mergeCell ref="E141:E142"/>
    <mergeCell ref="D143:D145"/>
    <mergeCell ref="E143:E145"/>
    <mergeCell ref="D146:D149"/>
    <mergeCell ref="E146:E149"/>
    <mergeCell ref="D150:D152"/>
    <mergeCell ref="E150:E152"/>
    <mergeCell ref="D129:D130"/>
    <mergeCell ref="E129:E130"/>
    <mergeCell ref="D131:D132"/>
    <mergeCell ref="E131:E132"/>
    <mergeCell ref="D133:D134"/>
    <mergeCell ref="E133:E134"/>
    <mergeCell ref="D135:D136"/>
    <mergeCell ref="E135:E136"/>
    <mergeCell ref="D137:D138"/>
    <mergeCell ref="E137:E138"/>
    <mergeCell ref="D117:D118"/>
    <mergeCell ref="E117:E118"/>
    <mergeCell ref="D119:D120"/>
    <mergeCell ref="E119:E120"/>
    <mergeCell ref="D121:D122"/>
    <mergeCell ref="E121:E122"/>
    <mergeCell ref="D123:D124"/>
    <mergeCell ref="E123:E124"/>
    <mergeCell ref="D125:D128"/>
    <mergeCell ref="E125:E128"/>
    <mergeCell ref="D106:D107"/>
    <mergeCell ref="E106:E107"/>
    <mergeCell ref="D108:D109"/>
    <mergeCell ref="E108:E109"/>
    <mergeCell ref="D110:D112"/>
    <mergeCell ref="E110:E112"/>
    <mergeCell ref="D113:D114"/>
    <mergeCell ref="E113:E114"/>
    <mergeCell ref="D115:D116"/>
    <mergeCell ref="E115:E116"/>
    <mergeCell ref="D90:D92"/>
    <mergeCell ref="E90:E92"/>
    <mergeCell ref="D93:D96"/>
    <mergeCell ref="E93:E96"/>
    <mergeCell ref="D97:D100"/>
    <mergeCell ref="E97:E100"/>
    <mergeCell ref="D101:D102"/>
    <mergeCell ref="E101:E102"/>
    <mergeCell ref="D103:D105"/>
    <mergeCell ref="E103:E105"/>
    <mergeCell ref="D65:D72"/>
    <mergeCell ref="E65:E72"/>
    <mergeCell ref="D73:D76"/>
    <mergeCell ref="E73:E76"/>
    <mergeCell ref="D77:D78"/>
    <mergeCell ref="E77:E78"/>
    <mergeCell ref="D79:D82"/>
    <mergeCell ref="E79:E82"/>
    <mergeCell ref="D83:D89"/>
    <mergeCell ref="E83:E89"/>
    <mergeCell ref="E52:E53"/>
    <mergeCell ref="D54:D55"/>
    <mergeCell ref="E54:E55"/>
    <mergeCell ref="D57:D60"/>
    <mergeCell ref="E57:E60"/>
    <mergeCell ref="D61:D62"/>
    <mergeCell ref="E61:E62"/>
    <mergeCell ref="D63:D64"/>
    <mergeCell ref="E63:E64"/>
    <mergeCell ref="D52:D53"/>
    <mergeCell ref="D11:D12"/>
    <mergeCell ref="D13:D14"/>
    <mergeCell ref="E13:E14"/>
    <mergeCell ref="D15:D22"/>
    <mergeCell ref="E15:E22"/>
    <mergeCell ref="D23:D31"/>
    <mergeCell ref="E23:E31"/>
    <mergeCell ref="D32:D33"/>
    <mergeCell ref="E32:E33"/>
    <mergeCell ref="A582:A583"/>
    <mergeCell ref="B582:B583"/>
    <mergeCell ref="A584:A585"/>
    <mergeCell ref="B584:B585"/>
    <mergeCell ref="A592:A593"/>
    <mergeCell ref="B592:B593"/>
    <mergeCell ref="A598:A599"/>
    <mergeCell ref="B598:B599"/>
    <mergeCell ref="E11:E12"/>
    <mergeCell ref="D34:D35"/>
    <mergeCell ref="E34:E35"/>
    <mergeCell ref="D36:D37"/>
    <mergeCell ref="E36:E37"/>
    <mergeCell ref="D38:D39"/>
    <mergeCell ref="E38:E39"/>
    <mergeCell ref="D40:D41"/>
    <mergeCell ref="E40:E41"/>
    <mergeCell ref="D42:D43"/>
    <mergeCell ref="E42:E43"/>
    <mergeCell ref="D44:D45"/>
    <mergeCell ref="E44:E45"/>
    <mergeCell ref="D46:D51"/>
    <mergeCell ref="E46:E51"/>
    <mergeCell ref="A572:A573"/>
    <mergeCell ref="B572:B573"/>
    <mergeCell ref="A574:A575"/>
    <mergeCell ref="B574:B575"/>
    <mergeCell ref="A576:A577"/>
    <mergeCell ref="B576:B577"/>
    <mergeCell ref="A578:A579"/>
    <mergeCell ref="B578:B579"/>
    <mergeCell ref="A580:A581"/>
    <mergeCell ref="B580:B581"/>
    <mergeCell ref="A562:A563"/>
    <mergeCell ref="B562:B563"/>
    <mergeCell ref="A564:A565"/>
    <mergeCell ref="B564:B565"/>
    <mergeCell ref="A566:A567"/>
    <mergeCell ref="B566:B567"/>
    <mergeCell ref="A568:A569"/>
    <mergeCell ref="B568:B569"/>
    <mergeCell ref="A570:A571"/>
    <mergeCell ref="B570:B571"/>
    <mergeCell ref="A552:A553"/>
    <mergeCell ref="B552:B553"/>
    <mergeCell ref="A554:A555"/>
    <mergeCell ref="B554:B555"/>
    <mergeCell ref="A556:A557"/>
    <mergeCell ref="B556:B557"/>
    <mergeCell ref="A558:A559"/>
    <mergeCell ref="B558:B559"/>
    <mergeCell ref="A560:A561"/>
    <mergeCell ref="B560:B561"/>
    <mergeCell ref="A540:A543"/>
    <mergeCell ref="B540:B543"/>
    <mergeCell ref="A544:A545"/>
    <mergeCell ref="B544:B545"/>
    <mergeCell ref="A546:A547"/>
    <mergeCell ref="B546:B547"/>
    <mergeCell ref="A548:A549"/>
    <mergeCell ref="B548:B549"/>
    <mergeCell ref="A550:A551"/>
    <mergeCell ref="B550:B551"/>
    <mergeCell ref="A530:A531"/>
    <mergeCell ref="B530:B531"/>
    <mergeCell ref="A532:A533"/>
    <mergeCell ref="B532:B533"/>
    <mergeCell ref="A534:A535"/>
    <mergeCell ref="B534:B535"/>
    <mergeCell ref="A536:A537"/>
    <mergeCell ref="B536:B537"/>
    <mergeCell ref="A538:A539"/>
    <mergeCell ref="B538:B539"/>
    <mergeCell ref="A520:A521"/>
    <mergeCell ref="B520:B521"/>
    <mergeCell ref="A522:A523"/>
    <mergeCell ref="B522:B523"/>
    <mergeCell ref="A524:A525"/>
    <mergeCell ref="B524:B525"/>
    <mergeCell ref="A526:A527"/>
    <mergeCell ref="B526:B527"/>
    <mergeCell ref="A528:A529"/>
    <mergeCell ref="B528:B529"/>
    <mergeCell ref="A510:A511"/>
    <mergeCell ref="B510:B511"/>
    <mergeCell ref="A512:A513"/>
    <mergeCell ref="B512:B513"/>
    <mergeCell ref="A514:A515"/>
    <mergeCell ref="B514:B515"/>
    <mergeCell ref="A516:A517"/>
    <mergeCell ref="B516:B517"/>
    <mergeCell ref="A518:A519"/>
    <mergeCell ref="B518:B519"/>
    <mergeCell ref="A497:A501"/>
    <mergeCell ref="B497:B501"/>
    <mergeCell ref="A502:A503"/>
    <mergeCell ref="B502:B503"/>
    <mergeCell ref="A504:A505"/>
    <mergeCell ref="B504:B505"/>
    <mergeCell ref="A506:A507"/>
    <mergeCell ref="B506:B507"/>
    <mergeCell ref="A508:A509"/>
    <mergeCell ref="B508:B509"/>
    <mergeCell ref="A487:A488"/>
    <mergeCell ref="B487:B488"/>
    <mergeCell ref="A489:A490"/>
    <mergeCell ref="B489:B490"/>
    <mergeCell ref="A491:A492"/>
    <mergeCell ref="B491:B492"/>
    <mergeCell ref="A493:A494"/>
    <mergeCell ref="B493:B494"/>
    <mergeCell ref="A495:A496"/>
    <mergeCell ref="B495:B496"/>
    <mergeCell ref="A477:A478"/>
    <mergeCell ref="B477:B478"/>
    <mergeCell ref="A479:A480"/>
    <mergeCell ref="B479:B480"/>
    <mergeCell ref="A481:A482"/>
    <mergeCell ref="B481:B482"/>
    <mergeCell ref="A483:A484"/>
    <mergeCell ref="B483:B484"/>
    <mergeCell ref="A485:A486"/>
    <mergeCell ref="B485:B486"/>
    <mergeCell ref="A464:A465"/>
    <mergeCell ref="B464:B465"/>
    <mergeCell ref="A466:A467"/>
    <mergeCell ref="B466:B467"/>
    <mergeCell ref="A468:A471"/>
    <mergeCell ref="B468:B471"/>
    <mergeCell ref="A472:A474"/>
    <mergeCell ref="B472:B474"/>
    <mergeCell ref="A475:A476"/>
    <mergeCell ref="B475:B476"/>
    <mergeCell ref="A452:A453"/>
    <mergeCell ref="B452:B453"/>
    <mergeCell ref="A454:A455"/>
    <mergeCell ref="B454:B455"/>
    <mergeCell ref="A456:A457"/>
    <mergeCell ref="B456:B457"/>
    <mergeCell ref="A460:A461"/>
    <mergeCell ref="B460:B461"/>
    <mergeCell ref="A462:A463"/>
    <mergeCell ref="B462:B463"/>
    <mergeCell ref="A437:A438"/>
    <mergeCell ref="B437:B438"/>
    <mergeCell ref="A440:A441"/>
    <mergeCell ref="B440:B441"/>
    <mergeCell ref="A444:A445"/>
    <mergeCell ref="B444:B445"/>
    <mergeCell ref="A446:A447"/>
    <mergeCell ref="B446:B447"/>
    <mergeCell ref="A450:A451"/>
    <mergeCell ref="B450:B451"/>
    <mergeCell ref="A419:A422"/>
    <mergeCell ref="B419:B422"/>
    <mergeCell ref="A423:A424"/>
    <mergeCell ref="B423:B424"/>
    <mergeCell ref="A425:A428"/>
    <mergeCell ref="B425:B428"/>
    <mergeCell ref="A429:A430"/>
    <mergeCell ref="B429:B430"/>
    <mergeCell ref="A433:A436"/>
    <mergeCell ref="B433:B436"/>
    <mergeCell ref="A407:A408"/>
    <mergeCell ref="B407:B408"/>
    <mergeCell ref="A411:A412"/>
    <mergeCell ref="B411:B412"/>
    <mergeCell ref="A413:A414"/>
    <mergeCell ref="B413:B414"/>
    <mergeCell ref="A415:A416"/>
    <mergeCell ref="B415:B416"/>
    <mergeCell ref="A417:A418"/>
    <mergeCell ref="B417:B418"/>
    <mergeCell ref="A397:A398"/>
    <mergeCell ref="B397:B398"/>
    <mergeCell ref="A399:A400"/>
    <mergeCell ref="B399:B400"/>
    <mergeCell ref="A401:A402"/>
    <mergeCell ref="B401:B402"/>
    <mergeCell ref="A403:A404"/>
    <mergeCell ref="B403:B404"/>
    <mergeCell ref="A405:A406"/>
    <mergeCell ref="B405:B406"/>
    <mergeCell ref="A386:A387"/>
    <mergeCell ref="B386:B387"/>
    <mergeCell ref="A388:A389"/>
    <mergeCell ref="B388:B389"/>
    <mergeCell ref="A390:A391"/>
    <mergeCell ref="B390:B391"/>
    <mergeCell ref="A392:A393"/>
    <mergeCell ref="B392:B393"/>
    <mergeCell ref="A395:A396"/>
    <mergeCell ref="B395:B396"/>
    <mergeCell ref="A376:A377"/>
    <mergeCell ref="B376:B377"/>
    <mergeCell ref="A378:A379"/>
    <mergeCell ref="B378:B379"/>
    <mergeCell ref="A380:A381"/>
    <mergeCell ref="B380:B381"/>
    <mergeCell ref="A382:A383"/>
    <mergeCell ref="B382:B383"/>
    <mergeCell ref="A384:A385"/>
    <mergeCell ref="B384:B385"/>
    <mergeCell ref="A364:A365"/>
    <mergeCell ref="B364:B365"/>
    <mergeCell ref="A367:A368"/>
    <mergeCell ref="B367:B368"/>
    <mergeCell ref="A369:A370"/>
    <mergeCell ref="B369:B370"/>
    <mergeCell ref="A372:A373"/>
    <mergeCell ref="B372:B373"/>
    <mergeCell ref="A374:A375"/>
    <mergeCell ref="B374:B375"/>
    <mergeCell ref="A351:A352"/>
    <mergeCell ref="B351:B352"/>
    <mergeCell ref="A353:A354"/>
    <mergeCell ref="B353:B354"/>
    <mergeCell ref="A355:A356"/>
    <mergeCell ref="B355:B356"/>
    <mergeCell ref="A357:A358"/>
    <mergeCell ref="B357:B358"/>
    <mergeCell ref="A360:A361"/>
    <mergeCell ref="B360:B361"/>
    <mergeCell ref="A341:A342"/>
    <mergeCell ref="B341:B342"/>
    <mergeCell ref="A343:A344"/>
    <mergeCell ref="B343:B344"/>
    <mergeCell ref="A345:A346"/>
    <mergeCell ref="B345:B346"/>
    <mergeCell ref="A347:A348"/>
    <mergeCell ref="B347:B348"/>
    <mergeCell ref="A349:A350"/>
    <mergeCell ref="B349:B350"/>
    <mergeCell ref="A330:A331"/>
    <mergeCell ref="B330:B331"/>
    <mergeCell ref="A332:A333"/>
    <mergeCell ref="B332:B333"/>
    <mergeCell ref="A335:A336"/>
    <mergeCell ref="B335:B336"/>
    <mergeCell ref="A337:A338"/>
    <mergeCell ref="B337:B338"/>
    <mergeCell ref="A339:A340"/>
    <mergeCell ref="B339:B340"/>
    <mergeCell ref="A315:A316"/>
    <mergeCell ref="B315:B316"/>
    <mergeCell ref="A317:A318"/>
    <mergeCell ref="B317:B318"/>
    <mergeCell ref="A319:A320"/>
    <mergeCell ref="B319:B320"/>
    <mergeCell ref="A321:A322"/>
    <mergeCell ref="B321:B322"/>
    <mergeCell ref="A328:A329"/>
    <mergeCell ref="B328:B329"/>
    <mergeCell ref="A305:A306"/>
    <mergeCell ref="B305:B306"/>
    <mergeCell ref="A307:A308"/>
    <mergeCell ref="B307:B308"/>
    <mergeCell ref="A309:A310"/>
    <mergeCell ref="B309:B310"/>
    <mergeCell ref="A311:A312"/>
    <mergeCell ref="B311:B312"/>
    <mergeCell ref="A313:A314"/>
    <mergeCell ref="B313:B314"/>
    <mergeCell ref="A295:A296"/>
    <mergeCell ref="B295:B296"/>
    <mergeCell ref="A297:A298"/>
    <mergeCell ref="B297:B298"/>
    <mergeCell ref="A299:A300"/>
    <mergeCell ref="B299:B300"/>
    <mergeCell ref="A301:A302"/>
    <mergeCell ref="B301:B302"/>
    <mergeCell ref="A303:A304"/>
    <mergeCell ref="B303:B304"/>
    <mergeCell ref="A285:A286"/>
    <mergeCell ref="B285:B286"/>
    <mergeCell ref="A287:A288"/>
    <mergeCell ref="B287:B288"/>
    <mergeCell ref="A289:A290"/>
    <mergeCell ref="B289:B290"/>
    <mergeCell ref="A291:A292"/>
    <mergeCell ref="B291:B292"/>
    <mergeCell ref="A293:A294"/>
    <mergeCell ref="B293:B294"/>
    <mergeCell ref="A275:A276"/>
    <mergeCell ref="B275:B276"/>
    <mergeCell ref="A277:A278"/>
    <mergeCell ref="B277:B278"/>
    <mergeCell ref="A279:A280"/>
    <mergeCell ref="B279:B280"/>
    <mergeCell ref="A281:A282"/>
    <mergeCell ref="B281:B282"/>
    <mergeCell ref="A283:A284"/>
    <mergeCell ref="B283:B284"/>
    <mergeCell ref="A260:A263"/>
    <mergeCell ref="B260:B263"/>
    <mergeCell ref="A264:A265"/>
    <mergeCell ref="B264:B265"/>
    <mergeCell ref="A266:A268"/>
    <mergeCell ref="B266:B268"/>
    <mergeCell ref="A269:A272"/>
    <mergeCell ref="B269:B272"/>
    <mergeCell ref="A273:A274"/>
    <mergeCell ref="B273:B274"/>
    <mergeCell ref="A249:A250"/>
    <mergeCell ref="B249:B250"/>
    <mergeCell ref="A251:A252"/>
    <mergeCell ref="B251:B252"/>
    <mergeCell ref="A253:A255"/>
    <mergeCell ref="B253:B255"/>
    <mergeCell ref="A256:A257"/>
    <mergeCell ref="B256:B257"/>
    <mergeCell ref="A258:A259"/>
    <mergeCell ref="B258:B259"/>
    <mergeCell ref="A239:A240"/>
    <mergeCell ref="B239:B240"/>
    <mergeCell ref="A241:A242"/>
    <mergeCell ref="B241:B242"/>
    <mergeCell ref="A243:A244"/>
    <mergeCell ref="B243:B244"/>
    <mergeCell ref="A245:A246"/>
    <mergeCell ref="B245:B246"/>
    <mergeCell ref="A247:A248"/>
    <mergeCell ref="B247:B248"/>
    <mergeCell ref="A229:A230"/>
    <mergeCell ref="B229:B230"/>
    <mergeCell ref="A231:A232"/>
    <mergeCell ref="B231:B232"/>
    <mergeCell ref="A233:A234"/>
    <mergeCell ref="B233:B234"/>
    <mergeCell ref="A235:A236"/>
    <mergeCell ref="B235:B236"/>
    <mergeCell ref="A237:A238"/>
    <mergeCell ref="B237:B238"/>
    <mergeCell ref="A219:A220"/>
    <mergeCell ref="B219:B220"/>
    <mergeCell ref="A221:A222"/>
    <mergeCell ref="B221:B222"/>
    <mergeCell ref="A223:A224"/>
    <mergeCell ref="B223:B224"/>
    <mergeCell ref="A225:A226"/>
    <mergeCell ref="B225:B226"/>
    <mergeCell ref="A227:A228"/>
    <mergeCell ref="B227:B228"/>
    <mergeCell ref="A209:A210"/>
    <mergeCell ref="B209:B210"/>
    <mergeCell ref="A211:A212"/>
    <mergeCell ref="B211:B212"/>
    <mergeCell ref="A213:A214"/>
    <mergeCell ref="B213:B214"/>
    <mergeCell ref="A215:A216"/>
    <mergeCell ref="B215:B216"/>
    <mergeCell ref="A217:A218"/>
    <mergeCell ref="B217:B218"/>
    <mergeCell ref="A199:A200"/>
    <mergeCell ref="B199:B200"/>
    <mergeCell ref="A201:A202"/>
    <mergeCell ref="B201:B202"/>
    <mergeCell ref="A203:A204"/>
    <mergeCell ref="B203:B204"/>
    <mergeCell ref="A205:A206"/>
    <mergeCell ref="B205:B206"/>
    <mergeCell ref="A207:A208"/>
    <mergeCell ref="B207:B208"/>
    <mergeCell ref="A189:A190"/>
    <mergeCell ref="B189:B190"/>
    <mergeCell ref="A191:A192"/>
    <mergeCell ref="B191:B192"/>
    <mergeCell ref="A193:A194"/>
    <mergeCell ref="B193:B194"/>
    <mergeCell ref="A195:A196"/>
    <mergeCell ref="B195:B196"/>
    <mergeCell ref="A197:A198"/>
    <mergeCell ref="B197:B198"/>
    <mergeCell ref="A179:A180"/>
    <mergeCell ref="B179:B180"/>
    <mergeCell ref="A181:A182"/>
    <mergeCell ref="B181:B182"/>
    <mergeCell ref="A183:A184"/>
    <mergeCell ref="B183:B184"/>
    <mergeCell ref="A185:A186"/>
    <mergeCell ref="B185:B186"/>
    <mergeCell ref="A187:A188"/>
    <mergeCell ref="B187:B188"/>
    <mergeCell ref="A169:A170"/>
    <mergeCell ref="B169:B170"/>
    <mergeCell ref="A171:A172"/>
    <mergeCell ref="B171:B172"/>
    <mergeCell ref="A173:A174"/>
    <mergeCell ref="B173:B174"/>
    <mergeCell ref="A175:A176"/>
    <mergeCell ref="B175:B176"/>
    <mergeCell ref="A177:A178"/>
    <mergeCell ref="B177:B178"/>
    <mergeCell ref="A157:A158"/>
    <mergeCell ref="B157:B158"/>
    <mergeCell ref="A159:A161"/>
    <mergeCell ref="B159:B161"/>
    <mergeCell ref="A162:A163"/>
    <mergeCell ref="B162:B163"/>
    <mergeCell ref="A164:A166"/>
    <mergeCell ref="B164:B166"/>
    <mergeCell ref="A167:A168"/>
    <mergeCell ref="B167:B168"/>
    <mergeCell ref="A143:A145"/>
    <mergeCell ref="B143:B145"/>
    <mergeCell ref="A146:A149"/>
    <mergeCell ref="B146:B149"/>
    <mergeCell ref="A150:A152"/>
    <mergeCell ref="B150:B152"/>
    <mergeCell ref="A153:A154"/>
    <mergeCell ref="B153:B154"/>
    <mergeCell ref="A155:A156"/>
    <mergeCell ref="B155:B156"/>
    <mergeCell ref="A133:A134"/>
    <mergeCell ref="B133:B134"/>
    <mergeCell ref="A135:A136"/>
    <mergeCell ref="B135:B136"/>
    <mergeCell ref="A137:A138"/>
    <mergeCell ref="B137:B138"/>
    <mergeCell ref="A139:A140"/>
    <mergeCell ref="B139:B140"/>
    <mergeCell ref="A141:A142"/>
    <mergeCell ref="B141:B142"/>
    <mergeCell ref="A121:A122"/>
    <mergeCell ref="B121:B122"/>
    <mergeCell ref="A123:A124"/>
    <mergeCell ref="B123:B124"/>
    <mergeCell ref="A125:A128"/>
    <mergeCell ref="B125:B128"/>
    <mergeCell ref="A129:A130"/>
    <mergeCell ref="B129:B130"/>
    <mergeCell ref="A131:A132"/>
    <mergeCell ref="B131:B132"/>
    <mergeCell ref="A110:A112"/>
    <mergeCell ref="B110:B112"/>
    <mergeCell ref="A113:A114"/>
    <mergeCell ref="B113:B114"/>
    <mergeCell ref="A115:A116"/>
    <mergeCell ref="B115:B116"/>
    <mergeCell ref="A117:A118"/>
    <mergeCell ref="B117:B118"/>
    <mergeCell ref="A119:A120"/>
    <mergeCell ref="B119:B120"/>
    <mergeCell ref="A97:A100"/>
    <mergeCell ref="B97:B100"/>
    <mergeCell ref="A101:A102"/>
    <mergeCell ref="B101:B102"/>
    <mergeCell ref="A103:A105"/>
    <mergeCell ref="B103:B105"/>
    <mergeCell ref="A106:A107"/>
    <mergeCell ref="B106:B107"/>
    <mergeCell ref="A108:A109"/>
    <mergeCell ref="B108:B109"/>
    <mergeCell ref="A77:A78"/>
    <mergeCell ref="B77:B78"/>
    <mergeCell ref="A79:A82"/>
    <mergeCell ref="B79:B82"/>
    <mergeCell ref="A83:A89"/>
    <mergeCell ref="B83:B89"/>
    <mergeCell ref="A90:A92"/>
    <mergeCell ref="B90:B92"/>
    <mergeCell ref="A93:A96"/>
    <mergeCell ref="B93:B96"/>
    <mergeCell ref="A57:A60"/>
    <mergeCell ref="B57:B60"/>
    <mergeCell ref="A61:A62"/>
    <mergeCell ref="B61:B62"/>
    <mergeCell ref="A63:A64"/>
    <mergeCell ref="B63:B64"/>
    <mergeCell ref="A65:A72"/>
    <mergeCell ref="B65:B72"/>
    <mergeCell ref="A73:A76"/>
    <mergeCell ref="B73:B76"/>
    <mergeCell ref="A42:A43"/>
    <mergeCell ref="B42:B43"/>
    <mergeCell ref="A44:A45"/>
    <mergeCell ref="B44:B45"/>
    <mergeCell ref="A46:A51"/>
    <mergeCell ref="B46:B51"/>
    <mergeCell ref="A52:A53"/>
    <mergeCell ref="B52:B53"/>
    <mergeCell ref="A54:A55"/>
    <mergeCell ref="B54:B55"/>
    <mergeCell ref="U578:U579"/>
    <mergeCell ref="U580:U581"/>
    <mergeCell ref="U582:U583"/>
    <mergeCell ref="U584:U585"/>
    <mergeCell ref="U592:U593"/>
    <mergeCell ref="U598:U599"/>
    <mergeCell ref="A11:A12"/>
    <mergeCell ref="B11:B12"/>
    <mergeCell ref="A13:A14"/>
    <mergeCell ref="B13:B14"/>
    <mergeCell ref="A15:A22"/>
    <mergeCell ref="B15:B22"/>
    <mergeCell ref="A23:A31"/>
    <mergeCell ref="B23:B31"/>
    <mergeCell ref="A32:A33"/>
    <mergeCell ref="B32:B33"/>
    <mergeCell ref="A34:A35"/>
    <mergeCell ref="B34:B35"/>
    <mergeCell ref="A36:A37"/>
    <mergeCell ref="B36:B37"/>
    <mergeCell ref="A38:A39"/>
    <mergeCell ref="B38:B39"/>
    <mergeCell ref="A40:A41"/>
    <mergeCell ref="B40:B41"/>
    <mergeCell ref="U560:U561"/>
    <mergeCell ref="U562:U563"/>
    <mergeCell ref="U564:U565"/>
    <mergeCell ref="U566:U567"/>
    <mergeCell ref="U568:U569"/>
    <mergeCell ref="U570:U571"/>
    <mergeCell ref="U572:U573"/>
    <mergeCell ref="U574:U575"/>
    <mergeCell ref="U576:U577"/>
    <mergeCell ref="U540:U543"/>
    <mergeCell ref="U544:U545"/>
    <mergeCell ref="U546:U547"/>
    <mergeCell ref="U548:U549"/>
    <mergeCell ref="U550:U551"/>
    <mergeCell ref="U552:U553"/>
    <mergeCell ref="U554:U555"/>
    <mergeCell ref="U556:U557"/>
    <mergeCell ref="U558:U559"/>
    <mergeCell ref="U522:U523"/>
    <mergeCell ref="U524:U525"/>
    <mergeCell ref="U526:U527"/>
    <mergeCell ref="U528:U529"/>
    <mergeCell ref="U530:U531"/>
    <mergeCell ref="U532:U533"/>
    <mergeCell ref="U534:U535"/>
    <mergeCell ref="U536:U537"/>
    <mergeCell ref="U538:U539"/>
    <mergeCell ref="U504:U505"/>
    <mergeCell ref="U506:U507"/>
    <mergeCell ref="U508:U509"/>
    <mergeCell ref="U510:U511"/>
    <mergeCell ref="U512:U513"/>
    <mergeCell ref="U514:U515"/>
    <mergeCell ref="U516:U517"/>
    <mergeCell ref="U518:U519"/>
    <mergeCell ref="U520:U521"/>
    <mergeCell ref="U483:U484"/>
    <mergeCell ref="U485:U486"/>
    <mergeCell ref="U487:U488"/>
    <mergeCell ref="U489:U490"/>
    <mergeCell ref="U491:U492"/>
    <mergeCell ref="U493:U494"/>
    <mergeCell ref="U495:U496"/>
    <mergeCell ref="U497:U501"/>
    <mergeCell ref="U502:U503"/>
    <mergeCell ref="U462:U463"/>
    <mergeCell ref="U464:U465"/>
    <mergeCell ref="U466:U467"/>
    <mergeCell ref="U468:U471"/>
    <mergeCell ref="U472:U474"/>
    <mergeCell ref="U475:U476"/>
    <mergeCell ref="U477:U478"/>
    <mergeCell ref="U479:U480"/>
    <mergeCell ref="U481:U482"/>
    <mergeCell ref="U437:U438"/>
    <mergeCell ref="U440:U441"/>
    <mergeCell ref="U444:U445"/>
    <mergeCell ref="U446:U447"/>
    <mergeCell ref="U450:U451"/>
    <mergeCell ref="U452:U453"/>
    <mergeCell ref="U454:U455"/>
    <mergeCell ref="U456:U457"/>
    <mergeCell ref="U460:U461"/>
    <mergeCell ref="U411:U412"/>
    <mergeCell ref="U413:U414"/>
    <mergeCell ref="U415:U416"/>
    <mergeCell ref="U417:U418"/>
    <mergeCell ref="U419:U422"/>
    <mergeCell ref="U423:U424"/>
    <mergeCell ref="U425:U428"/>
    <mergeCell ref="U429:U430"/>
    <mergeCell ref="U433:U436"/>
    <mergeCell ref="U390:U391"/>
    <mergeCell ref="U392:U393"/>
    <mergeCell ref="U395:U396"/>
    <mergeCell ref="U397:U398"/>
    <mergeCell ref="U399:U400"/>
    <mergeCell ref="U401:U402"/>
    <mergeCell ref="U403:U404"/>
    <mergeCell ref="U405:U406"/>
    <mergeCell ref="U407:U408"/>
    <mergeCell ref="U372:U373"/>
    <mergeCell ref="U374:U375"/>
    <mergeCell ref="U376:U377"/>
    <mergeCell ref="U378:U379"/>
    <mergeCell ref="U380:U381"/>
    <mergeCell ref="U382:U383"/>
    <mergeCell ref="U384:U385"/>
    <mergeCell ref="U386:U387"/>
    <mergeCell ref="U388:U389"/>
    <mergeCell ref="U349:U350"/>
    <mergeCell ref="U351:U352"/>
    <mergeCell ref="U353:U354"/>
    <mergeCell ref="U355:U356"/>
    <mergeCell ref="U357:U358"/>
    <mergeCell ref="U360:U361"/>
    <mergeCell ref="U364:U365"/>
    <mergeCell ref="U367:U368"/>
    <mergeCell ref="U369:U370"/>
    <mergeCell ref="U330:U331"/>
    <mergeCell ref="U332:U333"/>
    <mergeCell ref="U335:U336"/>
    <mergeCell ref="U337:U338"/>
    <mergeCell ref="U339:U340"/>
    <mergeCell ref="U341:U342"/>
    <mergeCell ref="U343:U344"/>
    <mergeCell ref="U345:U346"/>
    <mergeCell ref="U347:U348"/>
    <mergeCell ref="U307:U308"/>
    <mergeCell ref="U309:U310"/>
    <mergeCell ref="U311:U312"/>
    <mergeCell ref="U313:U314"/>
    <mergeCell ref="U315:U316"/>
    <mergeCell ref="U317:U318"/>
    <mergeCell ref="U319:U320"/>
    <mergeCell ref="U321:U322"/>
    <mergeCell ref="U328:U329"/>
    <mergeCell ref="U289:U290"/>
    <mergeCell ref="U291:U292"/>
    <mergeCell ref="U293:U294"/>
    <mergeCell ref="U295:U296"/>
    <mergeCell ref="U297:U298"/>
    <mergeCell ref="U299:U300"/>
    <mergeCell ref="U301:U302"/>
    <mergeCell ref="U303:U304"/>
    <mergeCell ref="U305:U306"/>
    <mergeCell ref="U269:U272"/>
    <mergeCell ref="U273:U274"/>
    <mergeCell ref="U275:U276"/>
    <mergeCell ref="U277:U278"/>
    <mergeCell ref="U279:U280"/>
    <mergeCell ref="U281:U282"/>
    <mergeCell ref="U283:U284"/>
    <mergeCell ref="U285:U286"/>
    <mergeCell ref="U287:U288"/>
    <mergeCell ref="U247:U248"/>
    <mergeCell ref="U249:U250"/>
    <mergeCell ref="U251:U252"/>
    <mergeCell ref="U253:U255"/>
    <mergeCell ref="U256:U257"/>
    <mergeCell ref="U258:U259"/>
    <mergeCell ref="U260:U263"/>
    <mergeCell ref="U264:U265"/>
    <mergeCell ref="U266:U268"/>
    <mergeCell ref="U229:U230"/>
    <mergeCell ref="U231:U232"/>
    <mergeCell ref="U233:U234"/>
    <mergeCell ref="U235:U236"/>
    <mergeCell ref="U237:U238"/>
    <mergeCell ref="U239:U240"/>
    <mergeCell ref="U241:U242"/>
    <mergeCell ref="U243:U244"/>
    <mergeCell ref="U245:U246"/>
    <mergeCell ref="U211:U212"/>
    <mergeCell ref="U213:U214"/>
    <mergeCell ref="U215:U216"/>
    <mergeCell ref="U217:U218"/>
    <mergeCell ref="U219:U220"/>
    <mergeCell ref="U221:U222"/>
    <mergeCell ref="U223:U224"/>
    <mergeCell ref="U225:U226"/>
    <mergeCell ref="U227:U228"/>
    <mergeCell ref="U193:U194"/>
    <mergeCell ref="U195:U196"/>
    <mergeCell ref="U197:U198"/>
    <mergeCell ref="U199:U200"/>
    <mergeCell ref="U201:U202"/>
    <mergeCell ref="U203:U204"/>
    <mergeCell ref="U205:U206"/>
    <mergeCell ref="U207:U208"/>
    <mergeCell ref="U209:U210"/>
    <mergeCell ref="U175:U176"/>
    <mergeCell ref="U177:U178"/>
    <mergeCell ref="U179:U180"/>
    <mergeCell ref="U181:U182"/>
    <mergeCell ref="U183:U184"/>
    <mergeCell ref="U185:U186"/>
    <mergeCell ref="U187:U188"/>
    <mergeCell ref="U189:U190"/>
    <mergeCell ref="U191:U192"/>
    <mergeCell ref="U155:U156"/>
    <mergeCell ref="U157:U158"/>
    <mergeCell ref="U159:U161"/>
    <mergeCell ref="U162:U163"/>
    <mergeCell ref="U164:U166"/>
    <mergeCell ref="U167:U168"/>
    <mergeCell ref="U169:U170"/>
    <mergeCell ref="U171:U172"/>
    <mergeCell ref="U173:U174"/>
    <mergeCell ref="U133:U134"/>
    <mergeCell ref="U135:U136"/>
    <mergeCell ref="U137:U138"/>
    <mergeCell ref="U139:U140"/>
    <mergeCell ref="U141:U142"/>
    <mergeCell ref="U143:U145"/>
    <mergeCell ref="U146:U149"/>
    <mergeCell ref="U150:U152"/>
    <mergeCell ref="U153:U154"/>
    <mergeCell ref="U113:U114"/>
    <mergeCell ref="U115:U116"/>
    <mergeCell ref="U117:U118"/>
    <mergeCell ref="U119:U120"/>
    <mergeCell ref="U121:U122"/>
    <mergeCell ref="U123:U124"/>
    <mergeCell ref="U125:U128"/>
    <mergeCell ref="U129:U130"/>
    <mergeCell ref="U131:U132"/>
    <mergeCell ref="U83:U89"/>
    <mergeCell ref="U90:U92"/>
    <mergeCell ref="U93:U96"/>
    <mergeCell ref="U97:U100"/>
    <mergeCell ref="U101:U102"/>
    <mergeCell ref="U103:U105"/>
    <mergeCell ref="U106:U107"/>
    <mergeCell ref="U108:U109"/>
    <mergeCell ref="U110:U112"/>
    <mergeCell ref="AA584:AA585"/>
    <mergeCell ref="AA592:AA593"/>
    <mergeCell ref="AA598:AA599"/>
    <mergeCell ref="U11:U12"/>
    <mergeCell ref="U13:U14"/>
    <mergeCell ref="U15:U22"/>
    <mergeCell ref="U23:U31"/>
    <mergeCell ref="U32:U33"/>
    <mergeCell ref="U34:U35"/>
    <mergeCell ref="U36:U37"/>
    <mergeCell ref="U38:U39"/>
    <mergeCell ref="U40:U41"/>
    <mergeCell ref="U42:U43"/>
    <mergeCell ref="U44:U45"/>
    <mergeCell ref="U46:U51"/>
    <mergeCell ref="U52:U53"/>
    <mergeCell ref="U54:U55"/>
    <mergeCell ref="U57:U60"/>
    <mergeCell ref="U61:U62"/>
    <mergeCell ref="U63:U64"/>
    <mergeCell ref="U65:U72"/>
    <mergeCell ref="U73:U76"/>
    <mergeCell ref="U77:U78"/>
    <mergeCell ref="U79:U82"/>
    <mergeCell ref="AA566:AA567"/>
    <mergeCell ref="AA568:AA569"/>
    <mergeCell ref="AA570:AA571"/>
    <mergeCell ref="AA572:AA573"/>
    <mergeCell ref="AA574:AA575"/>
    <mergeCell ref="AA576:AA577"/>
    <mergeCell ref="AA578:AA579"/>
    <mergeCell ref="AA580:AA581"/>
    <mergeCell ref="AA582:AA583"/>
    <mergeCell ref="AA548:AA549"/>
    <mergeCell ref="AA550:AA551"/>
    <mergeCell ref="AA552:AA553"/>
    <mergeCell ref="AA554:AA555"/>
    <mergeCell ref="AA556:AA557"/>
    <mergeCell ref="AA558:AA559"/>
    <mergeCell ref="AA560:AA561"/>
    <mergeCell ref="AA562:AA563"/>
    <mergeCell ref="AA564:AA565"/>
    <mergeCell ref="AA528:AA529"/>
    <mergeCell ref="AA530:AA531"/>
    <mergeCell ref="AA532:AA533"/>
    <mergeCell ref="AA534:AA535"/>
    <mergeCell ref="AA536:AA537"/>
    <mergeCell ref="AA538:AA539"/>
    <mergeCell ref="AA540:AA543"/>
    <mergeCell ref="AA544:AA545"/>
    <mergeCell ref="AA546:AA547"/>
    <mergeCell ref="AA510:AA511"/>
    <mergeCell ref="AA512:AA513"/>
    <mergeCell ref="AA514:AA515"/>
    <mergeCell ref="AA516:AA517"/>
    <mergeCell ref="AA518:AA519"/>
    <mergeCell ref="AA520:AA521"/>
    <mergeCell ref="AA522:AA523"/>
    <mergeCell ref="AA524:AA525"/>
    <mergeCell ref="AA526:AA527"/>
    <mergeCell ref="AA489:AA490"/>
    <mergeCell ref="AA491:AA492"/>
    <mergeCell ref="AA493:AA494"/>
    <mergeCell ref="AA495:AA496"/>
    <mergeCell ref="AA497:AA501"/>
    <mergeCell ref="AA502:AA503"/>
    <mergeCell ref="AA504:AA505"/>
    <mergeCell ref="AA506:AA507"/>
    <mergeCell ref="AA508:AA509"/>
    <mergeCell ref="AA468:AA471"/>
    <mergeCell ref="AA472:AA474"/>
    <mergeCell ref="AA475:AA476"/>
    <mergeCell ref="AA477:AA478"/>
    <mergeCell ref="AA479:AA480"/>
    <mergeCell ref="AA481:AA482"/>
    <mergeCell ref="AA483:AA484"/>
    <mergeCell ref="AA485:AA486"/>
    <mergeCell ref="AA487:AA488"/>
    <mergeCell ref="AA446:AA447"/>
    <mergeCell ref="AA450:AA451"/>
    <mergeCell ref="AA452:AA453"/>
    <mergeCell ref="AA454:AA455"/>
    <mergeCell ref="AA456:AA457"/>
    <mergeCell ref="AA460:AA461"/>
    <mergeCell ref="AA462:AA463"/>
    <mergeCell ref="AA464:AA465"/>
    <mergeCell ref="AA466:AA467"/>
    <mergeCell ref="AA417:AA418"/>
    <mergeCell ref="AA419:AA422"/>
    <mergeCell ref="AA423:AA424"/>
    <mergeCell ref="AA425:AA428"/>
    <mergeCell ref="AA429:AA430"/>
    <mergeCell ref="AA433:AA436"/>
    <mergeCell ref="AA437:AA438"/>
    <mergeCell ref="AA440:AA441"/>
    <mergeCell ref="AA444:AA445"/>
    <mergeCell ref="AA397:AA398"/>
    <mergeCell ref="AA399:AA400"/>
    <mergeCell ref="AA401:AA402"/>
    <mergeCell ref="AA403:AA404"/>
    <mergeCell ref="AA405:AA406"/>
    <mergeCell ref="AA407:AA408"/>
    <mergeCell ref="AA411:AA412"/>
    <mergeCell ref="AA413:AA414"/>
    <mergeCell ref="AA415:AA416"/>
    <mergeCell ref="AA378:AA379"/>
    <mergeCell ref="AA380:AA381"/>
    <mergeCell ref="AA382:AA383"/>
    <mergeCell ref="AA384:AA385"/>
    <mergeCell ref="AA386:AA387"/>
    <mergeCell ref="AA388:AA389"/>
    <mergeCell ref="AA390:AA391"/>
    <mergeCell ref="AA392:AA393"/>
    <mergeCell ref="AA395:AA396"/>
    <mergeCell ref="AA355:AA356"/>
    <mergeCell ref="AA357:AA358"/>
    <mergeCell ref="AA360:AA361"/>
    <mergeCell ref="AA364:AA365"/>
    <mergeCell ref="AA367:AA368"/>
    <mergeCell ref="AA369:AA370"/>
    <mergeCell ref="AA372:AA373"/>
    <mergeCell ref="AA374:AA375"/>
    <mergeCell ref="AA376:AA377"/>
    <mergeCell ref="AA337:AA338"/>
    <mergeCell ref="AA339:AA340"/>
    <mergeCell ref="AA341:AA342"/>
    <mergeCell ref="AA343:AA344"/>
    <mergeCell ref="AA345:AA346"/>
    <mergeCell ref="AA347:AA348"/>
    <mergeCell ref="AA349:AA350"/>
    <mergeCell ref="AA351:AA352"/>
    <mergeCell ref="AA353:AA354"/>
    <mergeCell ref="AA313:AA314"/>
    <mergeCell ref="AA315:AA316"/>
    <mergeCell ref="AA317:AA318"/>
    <mergeCell ref="AA319:AA320"/>
    <mergeCell ref="AA321:AA322"/>
    <mergeCell ref="AA328:AA329"/>
    <mergeCell ref="AA330:AA331"/>
    <mergeCell ref="AA332:AA333"/>
    <mergeCell ref="AA335:AA336"/>
    <mergeCell ref="AA295:AA296"/>
    <mergeCell ref="AA297:AA298"/>
    <mergeCell ref="AA299:AA300"/>
    <mergeCell ref="AA301:AA302"/>
    <mergeCell ref="AA303:AA304"/>
    <mergeCell ref="AA305:AA306"/>
    <mergeCell ref="AA307:AA308"/>
    <mergeCell ref="AA309:AA310"/>
    <mergeCell ref="AA311:AA312"/>
    <mergeCell ref="AA277:AA278"/>
    <mergeCell ref="AA279:AA280"/>
    <mergeCell ref="AA281:AA282"/>
    <mergeCell ref="AA283:AA284"/>
    <mergeCell ref="AA285:AA286"/>
    <mergeCell ref="AA287:AA288"/>
    <mergeCell ref="AA289:AA290"/>
    <mergeCell ref="AA291:AA292"/>
    <mergeCell ref="AA293:AA294"/>
    <mergeCell ref="AA253:AA255"/>
    <mergeCell ref="AA256:AA257"/>
    <mergeCell ref="AA258:AA259"/>
    <mergeCell ref="AA260:AA263"/>
    <mergeCell ref="AA264:AA265"/>
    <mergeCell ref="AA266:AA268"/>
    <mergeCell ref="AA269:AA272"/>
    <mergeCell ref="AA273:AA274"/>
    <mergeCell ref="AA275:AA276"/>
    <mergeCell ref="AA237:AA238"/>
    <mergeCell ref="AA239:AA240"/>
    <mergeCell ref="AA241:AA242"/>
    <mergeCell ref="AA243:AA244"/>
    <mergeCell ref="AA245:AA246"/>
    <mergeCell ref="AA247:AA248"/>
    <mergeCell ref="AA249:AA250"/>
    <mergeCell ref="AA251:AA252"/>
    <mergeCell ref="AA217:AA218"/>
    <mergeCell ref="AA219:AA220"/>
    <mergeCell ref="AA221:AA222"/>
    <mergeCell ref="AA223:AA224"/>
    <mergeCell ref="AA225:AA226"/>
    <mergeCell ref="AA227:AA228"/>
    <mergeCell ref="AA229:AA230"/>
    <mergeCell ref="AA231:AA232"/>
    <mergeCell ref="AA233:AA234"/>
    <mergeCell ref="AA189:AA190"/>
    <mergeCell ref="AA191:AA192"/>
    <mergeCell ref="AA193:AA194"/>
    <mergeCell ref="AA195:AA196"/>
    <mergeCell ref="AA197:AA198"/>
    <mergeCell ref="AA199:AA200"/>
    <mergeCell ref="AA201:AA202"/>
    <mergeCell ref="AA167:AA168"/>
    <mergeCell ref="AA169:AA170"/>
    <mergeCell ref="AA171:AA172"/>
    <mergeCell ref="AA173:AA174"/>
    <mergeCell ref="AA175:AA176"/>
    <mergeCell ref="AA177:AA178"/>
    <mergeCell ref="AA179:AA180"/>
    <mergeCell ref="AA181:AA182"/>
    <mergeCell ref="AA183:AA184"/>
    <mergeCell ref="AA235:AA236"/>
    <mergeCell ref="AA203:AA204"/>
    <mergeCell ref="AA205:AA206"/>
    <mergeCell ref="AA207:AA208"/>
    <mergeCell ref="AA209:AA210"/>
    <mergeCell ref="AA211:AA212"/>
    <mergeCell ref="AA213:AA214"/>
    <mergeCell ref="AA215:AA216"/>
    <mergeCell ref="AA153:AA154"/>
    <mergeCell ref="AA155:AA156"/>
    <mergeCell ref="AA157:AA158"/>
    <mergeCell ref="AA159:AA161"/>
    <mergeCell ref="AA162:AA163"/>
    <mergeCell ref="AA164:AA166"/>
    <mergeCell ref="AA123:AA124"/>
    <mergeCell ref="AA125:AA128"/>
    <mergeCell ref="AA129:AA130"/>
    <mergeCell ref="AA131:AA132"/>
    <mergeCell ref="AA133:AA134"/>
    <mergeCell ref="AA135:AA136"/>
    <mergeCell ref="AA137:AA138"/>
    <mergeCell ref="AA139:AA140"/>
    <mergeCell ref="AA141:AA142"/>
    <mergeCell ref="AA185:AA186"/>
    <mergeCell ref="AA187:AA188"/>
    <mergeCell ref="AA113:AA114"/>
    <mergeCell ref="AA115:AA116"/>
    <mergeCell ref="AA117:AA118"/>
    <mergeCell ref="AA119:AA120"/>
    <mergeCell ref="AA121:AA122"/>
    <mergeCell ref="AA65:AA72"/>
    <mergeCell ref="AA73:AA76"/>
    <mergeCell ref="AA77:AA78"/>
    <mergeCell ref="AA79:AA82"/>
    <mergeCell ref="AA83:AA89"/>
    <mergeCell ref="AA90:AA92"/>
    <mergeCell ref="AA93:AA96"/>
    <mergeCell ref="AA97:AA100"/>
    <mergeCell ref="AA101:AA102"/>
    <mergeCell ref="AA143:AA145"/>
    <mergeCell ref="AA146:AA149"/>
    <mergeCell ref="AA150:AA152"/>
    <mergeCell ref="AA103:AA105"/>
    <mergeCell ref="AA106:AA107"/>
    <mergeCell ref="AA108:AA109"/>
    <mergeCell ref="AA110:AA112"/>
    <mergeCell ref="A1:AA1"/>
    <mergeCell ref="A2:AA2"/>
    <mergeCell ref="A5:A8"/>
    <mergeCell ref="B5:B8"/>
    <mergeCell ref="C5:C8"/>
    <mergeCell ref="D5:D8"/>
    <mergeCell ref="E5:E8"/>
    <mergeCell ref="F5:F8"/>
    <mergeCell ref="G6:G8"/>
    <mergeCell ref="H6:H8"/>
    <mergeCell ref="L5:O5"/>
    <mergeCell ref="I5:J5"/>
    <mergeCell ref="I6:I8"/>
    <mergeCell ref="J6:J8"/>
    <mergeCell ref="K5:K8"/>
    <mergeCell ref="A4:T4"/>
    <mergeCell ref="U4:AA4"/>
    <mergeCell ref="P5:P8"/>
    <mergeCell ref="Q5:Q8"/>
    <mergeCell ref="AA5:AA8"/>
    <mergeCell ref="R5:R8"/>
    <mergeCell ref="T5:T8"/>
    <mergeCell ref="U5:U8"/>
    <mergeCell ref="AA11:AA12"/>
    <mergeCell ref="AA13:AA14"/>
    <mergeCell ref="AA15:AA22"/>
    <mergeCell ref="AA23:AA31"/>
    <mergeCell ref="AA32:AA33"/>
    <mergeCell ref="AA34:AA35"/>
    <mergeCell ref="AA36:AA37"/>
    <mergeCell ref="AA38:AA39"/>
    <mergeCell ref="AA40:AA41"/>
    <mergeCell ref="AA42:AA43"/>
    <mergeCell ref="AA44:AA45"/>
    <mergeCell ref="AA46:AA51"/>
    <mergeCell ref="AA52:AA53"/>
    <mergeCell ref="AA54:AA55"/>
    <mergeCell ref="AA57:AA60"/>
    <mergeCell ref="AA61:AA62"/>
    <mergeCell ref="AA63:AA64"/>
  </mergeCells>
  <dataValidations count="1">
    <dataValidation showDropDown="1" sqref="WWC983024:WWC983028 JQ258 TM258 ADI258 ANE258 AXA258 BGW258 BQS258 CAO258 CKK258 CUG258 DEC258 DNY258 DXU258 EHQ258 ERM258 FBI258 FLE258 FVA258 GEW258 GOS258 GYO258 HIK258 HSG258 ICC258 ILY258 IVU258 JFQ258 JPM258 JZI258 KJE258 KTA258 LCW258 LMS258 LWO258 MGK258 MQG258 NAC258 NJY258 NTU258 ODQ258 ONM258 OXI258 PHE258 PRA258 QAW258 QKS258 QUO258 REK258 ROG258 RYC258 SHY258 SRU258 TBQ258 TLM258 TVI258 UFE258 UPA258 UYW258 VIS258 VSO258 WCK258 WMG258 WWC258 U65520:U65524 JQ65520:JQ65524 TM65520:TM65524 ADI65520:ADI65524 ANE65520:ANE65524 AXA65520:AXA65524 BGW65520:BGW65524 BQS65520:BQS65524 CAO65520:CAO65524 CKK65520:CKK65524 CUG65520:CUG65524 DEC65520:DEC65524 DNY65520:DNY65524 DXU65520:DXU65524 EHQ65520:EHQ65524 ERM65520:ERM65524 FBI65520:FBI65524 FLE65520:FLE65524 FVA65520:FVA65524 GEW65520:GEW65524 GOS65520:GOS65524 GYO65520:GYO65524 HIK65520:HIK65524 HSG65520:HSG65524 ICC65520:ICC65524 ILY65520:ILY65524 IVU65520:IVU65524 JFQ65520:JFQ65524 JPM65520:JPM65524 JZI65520:JZI65524 KJE65520:KJE65524 KTA65520:KTA65524 LCW65520:LCW65524 LMS65520:LMS65524 LWO65520:LWO65524 MGK65520:MGK65524 MQG65520:MQG65524 NAC65520:NAC65524 NJY65520:NJY65524 NTU65520:NTU65524 ODQ65520:ODQ65524 ONM65520:ONM65524 OXI65520:OXI65524 PHE65520:PHE65524 PRA65520:PRA65524 QAW65520:QAW65524 QKS65520:QKS65524 QUO65520:QUO65524 REK65520:REK65524 ROG65520:ROG65524 RYC65520:RYC65524 SHY65520:SHY65524 SRU65520:SRU65524 TBQ65520:TBQ65524 TLM65520:TLM65524 TVI65520:TVI65524 UFE65520:UFE65524 UPA65520:UPA65524 UYW65520:UYW65524 VIS65520:VIS65524 VSO65520:VSO65524 WCK65520:WCK65524 WMG65520:WMG65524 WWC65520:WWC65524 U131056:U131060 JQ131056:JQ131060 TM131056:TM131060 ADI131056:ADI131060 ANE131056:ANE131060 AXA131056:AXA131060 BGW131056:BGW131060 BQS131056:BQS131060 CAO131056:CAO131060 CKK131056:CKK131060 CUG131056:CUG131060 DEC131056:DEC131060 DNY131056:DNY131060 DXU131056:DXU131060 EHQ131056:EHQ131060 ERM131056:ERM131060 FBI131056:FBI131060 FLE131056:FLE131060 FVA131056:FVA131060 GEW131056:GEW131060 GOS131056:GOS131060 GYO131056:GYO131060 HIK131056:HIK131060 HSG131056:HSG131060 ICC131056:ICC131060 ILY131056:ILY131060 IVU131056:IVU131060 JFQ131056:JFQ131060 JPM131056:JPM131060 JZI131056:JZI131060 KJE131056:KJE131060 KTA131056:KTA131060 LCW131056:LCW131060 LMS131056:LMS131060 LWO131056:LWO131060 MGK131056:MGK131060 MQG131056:MQG131060 NAC131056:NAC131060 NJY131056:NJY131060 NTU131056:NTU131060 ODQ131056:ODQ131060 ONM131056:ONM131060 OXI131056:OXI131060 PHE131056:PHE131060 PRA131056:PRA131060 QAW131056:QAW131060 QKS131056:QKS131060 QUO131056:QUO131060 REK131056:REK131060 ROG131056:ROG131060 RYC131056:RYC131060 SHY131056:SHY131060 SRU131056:SRU131060 TBQ131056:TBQ131060 TLM131056:TLM131060 TVI131056:TVI131060 UFE131056:UFE131060 UPA131056:UPA131060 UYW131056:UYW131060 VIS131056:VIS131060 VSO131056:VSO131060 WCK131056:WCK131060 WMG131056:WMG131060 WWC131056:WWC131060 U196592:U196596 JQ196592:JQ196596 TM196592:TM196596 ADI196592:ADI196596 ANE196592:ANE196596 AXA196592:AXA196596 BGW196592:BGW196596 BQS196592:BQS196596 CAO196592:CAO196596 CKK196592:CKK196596 CUG196592:CUG196596 DEC196592:DEC196596 DNY196592:DNY196596 DXU196592:DXU196596 EHQ196592:EHQ196596 ERM196592:ERM196596 FBI196592:FBI196596 FLE196592:FLE196596 FVA196592:FVA196596 GEW196592:GEW196596 GOS196592:GOS196596 GYO196592:GYO196596 HIK196592:HIK196596 HSG196592:HSG196596 ICC196592:ICC196596 ILY196592:ILY196596 IVU196592:IVU196596 JFQ196592:JFQ196596 JPM196592:JPM196596 JZI196592:JZI196596 KJE196592:KJE196596 KTA196592:KTA196596 LCW196592:LCW196596 LMS196592:LMS196596 LWO196592:LWO196596 MGK196592:MGK196596 MQG196592:MQG196596 NAC196592:NAC196596 NJY196592:NJY196596 NTU196592:NTU196596 ODQ196592:ODQ196596 ONM196592:ONM196596 OXI196592:OXI196596 PHE196592:PHE196596 PRA196592:PRA196596 QAW196592:QAW196596 QKS196592:QKS196596 QUO196592:QUO196596 REK196592:REK196596 ROG196592:ROG196596 RYC196592:RYC196596 SHY196592:SHY196596 SRU196592:SRU196596 TBQ196592:TBQ196596 TLM196592:TLM196596 TVI196592:TVI196596 UFE196592:UFE196596 UPA196592:UPA196596 UYW196592:UYW196596 VIS196592:VIS196596 VSO196592:VSO196596 WCK196592:WCK196596 WMG196592:WMG196596 WWC196592:WWC196596 U262128:U262132 JQ262128:JQ262132 TM262128:TM262132 ADI262128:ADI262132 ANE262128:ANE262132 AXA262128:AXA262132 BGW262128:BGW262132 BQS262128:BQS262132 CAO262128:CAO262132 CKK262128:CKK262132 CUG262128:CUG262132 DEC262128:DEC262132 DNY262128:DNY262132 DXU262128:DXU262132 EHQ262128:EHQ262132 ERM262128:ERM262132 FBI262128:FBI262132 FLE262128:FLE262132 FVA262128:FVA262132 GEW262128:GEW262132 GOS262128:GOS262132 GYO262128:GYO262132 HIK262128:HIK262132 HSG262128:HSG262132 ICC262128:ICC262132 ILY262128:ILY262132 IVU262128:IVU262132 JFQ262128:JFQ262132 JPM262128:JPM262132 JZI262128:JZI262132 KJE262128:KJE262132 KTA262128:KTA262132 LCW262128:LCW262132 LMS262128:LMS262132 LWO262128:LWO262132 MGK262128:MGK262132 MQG262128:MQG262132 NAC262128:NAC262132 NJY262128:NJY262132 NTU262128:NTU262132 ODQ262128:ODQ262132 ONM262128:ONM262132 OXI262128:OXI262132 PHE262128:PHE262132 PRA262128:PRA262132 QAW262128:QAW262132 QKS262128:QKS262132 QUO262128:QUO262132 REK262128:REK262132 ROG262128:ROG262132 RYC262128:RYC262132 SHY262128:SHY262132 SRU262128:SRU262132 TBQ262128:TBQ262132 TLM262128:TLM262132 TVI262128:TVI262132 UFE262128:UFE262132 UPA262128:UPA262132 UYW262128:UYW262132 VIS262128:VIS262132 VSO262128:VSO262132 WCK262128:WCK262132 WMG262128:WMG262132 WWC262128:WWC262132 U327664:U327668 JQ327664:JQ327668 TM327664:TM327668 ADI327664:ADI327668 ANE327664:ANE327668 AXA327664:AXA327668 BGW327664:BGW327668 BQS327664:BQS327668 CAO327664:CAO327668 CKK327664:CKK327668 CUG327664:CUG327668 DEC327664:DEC327668 DNY327664:DNY327668 DXU327664:DXU327668 EHQ327664:EHQ327668 ERM327664:ERM327668 FBI327664:FBI327668 FLE327664:FLE327668 FVA327664:FVA327668 GEW327664:GEW327668 GOS327664:GOS327668 GYO327664:GYO327668 HIK327664:HIK327668 HSG327664:HSG327668 ICC327664:ICC327668 ILY327664:ILY327668 IVU327664:IVU327668 JFQ327664:JFQ327668 JPM327664:JPM327668 JZI327664:JZI327668 KJE327664:KJE327668 KTA327664:KTA327668 LCW327664:LCW327668 LMS327664:LMS327668 LWO327664:LWO327668 MGK327664:MGK327668 MQG327664:MQG327668 NAC327664:NAC327668 NJY327664:NJY327668 NTU327664:NTU327668 ODQ327664:ODQ327668 ONM327664:ONM327668 OXI327664:OXI327668 PHE327664:PHE327668 PRA327664:PRA327668 QAW327664:QAW327668 QKS327664:QKS327668 QUO327664:QUO327668 REK327664:REK327668 ROG327664:ROG327668 RYC327664:RYC327668 SHY327664:SHY327668 SRU327664:SRU327668 TBQ327664:TBQ327668 TLM327664:TLM327668 TVI327664:TVI327668 UFE327664:UFE327668 UPA327664:UPA327668 UYW327664:UYW327668 VIS327664:VIS327668 VSO327664:VSO327668 WCK327664:WCK327668 WMG327664:WMG327668 WWC327664:WWC327668 U393200:U393204 JQ393200:JQ393204 TM393200:TM393204 ADI393200:ADI393204 ANE393200:ANE393204 AXA393200:AXA393204 BGW393200:BGW393204 BQS393200:BQS393204 CAO393200:CAO393204 CKK393200:CKK393204 CUG393200:CUG393204 DEC393200:DEC393204 DNY393200:DNY393204 DXU393200:DXU393204 EHQ393200:EHQ393204 ERM393200:ERM393204 FBI393200:FBI393204 FLE393200:FLE393204 FVA393200:FVA393204 GEW393200:GEW393204 GOS393200:GOS393204 GYO393200:GYO393204 HIK393200:HIK393204 HSG393200:HSG393204 ICC393200:ICC393204 ILY393200:ILY393204 IVU393200:IVU393204 JFQ393200:JFQ393204 JPM393200:JPM393204 JZI393200:JZI393204 KJE393200:KJE393204 KTA393200:KTA393204 LCW393200:LCW393204 LMS393200:LMS393204 LWO393200:LWO393204 MGK393200:MGK393204 MQG393200:MQG393204 NAC393200:NAC393204 NJY393200:NJY393204 NTU393200:NTU393204 ODQ393200:ODQ393204 ONM393200:ONM393204 OXI393200:OXI393204 PHE393200:PHE393204 PRA393200:PRA393204 QAW393200:QAW393204 QKS393200:QKS393204 QUO393200:QUO393204 REK393200:REK393204 ROG393200:ROG393204 RYC393200:RYC393204 SHY393200:SHY393204 SRU393200:SRU393204 TBQ393200:TBQ393204 TLM393200:TLM393204 TVI393200:TVI393204 UFE393200:UFE393204 UPA393200:UPA393204 UYW393200:UYW393204 VIS393200:VIS393204 VSO393200:VSO393204 WCK393200:WCK393204 WMG393200:WMG393204 WWC393200:WWC393204 U458736:U458740 JQ458736:JQ458740 TM458736:TM458740 ADI458736:ADI458740 ANE458736:ANE458740 AXA458736:AXA458740 BGW458736:BGW458740 BQS458736:BQS458740 CAO458736:CAO458740 CKK458736:CKK458740 CUG458736:CUG458740 DEC458736:DEC458740 DNY458736:DNY458740 DXU458736:DXU458740 EHQ458736:EHQ458740 ERM458736:ERM458740 FBI458736:FBI458740 FLE458736:FLE458740 FVA458736:FVA458740 GEW458736:GEW458740 GOS458736:GOS458740 GYO458736:GYO458740 HIK458736:HIK458740 HSG458736:HSG458740 ICC458736:ICC458740 ILY458736:ILY458740 IVU458736:IVU458740 JFQ458736:JFQ458740 JPM458736:JPM458740 JZI458736:JZI458740 KJE458736:KJE458740 KTA458736:KTA458740 LCW458736:LCW458740 LMS458736:LMS458740 LWO458736:LWO458740 MGK458736:MGK458740 MQG458736:MQG458740 NAC458736:NAC458740 NJY458736:NJY458740 NTU458736:NTU458740 ODQ458736:ODQ458740 ONM458736:ONM458740 OXI458736:OXI458740 PHE458736:PHE458740 PRA458736:PRA458740 QAW458736:QAW458740 QKS458736:QKS458740 QUO458736:QUO458740 REK458736:REK458740 ROG458736:ROG458740 RYC458736:RYC458740 SHY458736:SHY458740 SRU458736:SRU458740 TBQ458736:TBQ458740 TLM458736:TLM458740 TVI458736:TVI458740 UFE458736:UFE458740 UPA458736:UPA458740 UYW458736:UYW458740 VIS458736:VIS458740 VSO458736:VSO458740 WCK458736:WCK458740 WMG458736:WMG458740 WWC458736:WWC458740 U524272:U524276 JQ524272:JQ524276 TM524272:TM524276 ADI524272:ADI524276 ANE524272:ANE524276 AXA524272:AXA524276 BGW524272:BGW524276 BQS524272:BQS524276 CAO524272:CAO524276 CKK524272:CKK524276 CUG524272:CUG524276 DEC524272:DEC524276 DNY524272:DNY524276 DXU524272:DXU524276 EHQ524272:EHQ524276 ERM524272:ERM524276 FBI524272:FBI524276 FLE524272:FLE524276 FVA524272:FVA524276 GEW524272:GEW524276 GOS524272:GOS524276 GYO524272:GYO524276 HIK524272:HIK524276 HSG524272:HSG524276 ICC524272:ICC524276 ILY524272:ILY524276 IVU524272:IVU524276 JFQ524272:JFQ524276 JPM524272:JPM524276 JZI524272:JZI524276 KJE524272:KJE524276 KTA524272:KTA524276 LCW524272:LCW524276 LMS524272:LMS524276 LWO524272:LWO524276 MGK524272:MGK524276 MQG524272:MQG524276 NAC524272:NAC524276 NJY524272:NJY524276 NTU524272:NTU524276 ODQ524272:ODQ524276 ONM524272:ONM524276 OXI524272:OXI524276 PHE524272:PHE524276 PRA524272:PRA524276 QAW524272:QAW524276 QKS524272:QKS524276 QUO524272:QUO524276 REK524272:REK524276 ROG524272:ROG524276 RYC524272:RYC524276 SHY524272:SHY524276 SRU524272:SRU524276 TBQ524272:TBQ524276 TLM524272:TLM524276 TVI524272:TVI524276 UFE524272:UFE524276 UPA524272:UPA524276 UYW524272:UYW524276 VIS524272:VIS524276 VSO524272:VSO524276 WCK524272:WCK524276 WMG524272:WMG524276 WWC524272:WWC524276 U589808:U589812 JQ589808:JQ589812 TM589808:TM589812 ADI589808:ADI589812 ANE589808:ANE589812 AXA589808:AXA589812 BGW589808:BGW589812 BQS589808:BQS589812 CAO589808:CAO589812 CKK589808:CKK589812 CUG589808:CUG589812 DEC589808:DEC589812 DNY589808:DNY589812 DXU589808:DXU589812 EHQ589808:EHQ589812 ERM589808:ERM589812 FBI589808:FBI589812 FLE589808:FLE589812 FVA589808:FVA589812 GEW589808:GEW589812 GOS589808:GOS589812 GYO589808:GYO589812 HIK589808:HIK589812 HSG589808:HSG589812 ICC589808:ICC589812 ILY589808:ILY589812 IVU589808:IVU589812 JFQ589808:JFQ589812 JPM589808:JPM589812 JZI589808:JZI589812 KJE589808:KJE589812 KTA589808:KTA589812 LCW589808:LCW589812 LMS589808:LMS589812 LWO589808:LWO589812 MGK589808:MGK589812 MQG589808:MQG589812 NAC589808:NAC589812 NJY589808:NJY589812 NTU589808:NTU589812 ODQ589808:ODQ589812 ONM589808:ONM589812 OXI589808:OXI589812 PHE589808:PHE589812 PRA589808:PRA589812 QAW589808:QAW589812 QKS589808:QKS589812 QUO589808:QUO589812 REK589808:REK589812 ROG589808:ROG589812 RYC589808:RYC589812 SHY589808:SHY589812 SRU589808:SRU589812 TBQ589808:TBQ589812 TLM589808:TLM589812 TVI589808:TVI589812 UFE589808:UFE589812 UPA589808:UPA589812 UYW589808:UYW589812 VIS589808:VIS589812 VSO589808:VSO589812 WCK589808:WCK589812 WMG589808:WMG589812 WWC589808:WWC589812 U655344:U655348 JQ655344:JQ655348 TM655344:TM655348 ADI655344:ADI655348 ANE655344:ANE655348 AXA655344:AXA655348 BGW655344:BGW655348 BQS655344:BQS655348 CAO655344:CAO655348 CKK655344:CKK655348 CUG655344:CUG655348 DEC655344:DEC655348 DNY655344:DNY655348 DXU655344:DXU655348 EHQ655344:EHQ655348 ERM655344:ERM655348 FBI655344:FBI655348 FLE655344:FLE655348 FVA655344:FVA655348 GEW655344:GEW655348 GOS655344:GOS655348 GYO655344:GYO655348 HIK655344:HIK655348 HSG655344:HSG655348 ICC655344:ICC655348 ILY655344:ILY655348 IVU655344:IVU655348 JFQ655344:JFQ655348 JPM655344:JPM655348 JZI655344:JZI655348 KJE655344:KJE655348 KTA655344:KTA655348 LCW655344:LCW655348 LMS655344:LMS655348 LWO655344:LWO655348 MGK655344:MGK655348 MQG655344:MQG655348 NAC655344:NAC655348 NJY655344:NJY655348 NTU655344:NTU655348 ODQ655344:ODQ655348 ONM655344:ONM655348 OXI655344:OXI655348 PHE655344:PHE655348 PRA655344:PRA655348 QAW655344:QAW655348 QKS655344:QKS655348 QUO655344:QUO655348 REK655344:REK655348 ROG655344:ROG655348 RYC655344:RYC655348 SHY655344:SHY655348 SRU655344:SRU655348 TBQ655344:TBQ655348 TLM655344:TLM655348 TVI655344:TVI655348 UFE655344:UFE655348 UPA655344:UPA655348 UYW655344:UYW655348 VIS655344:VIS655348 VSO655344:VSO655348 WCK655344:WCK655348 WMG655344:WMG655348 WWC655344:WWC655348 U720880:U720884 JQ720880:JQ720884 TM720880:TM720884 ADI720880:ADI720884 ANE720880:ANE720884 AXA720880:AXA720884 BGW720880:BGW720884 BQS720880:BQS720884 CAO720880:CAO720884 CKK720880:CKK720884 CUG720880:CUG720884 DEC720880:DEC720884 DNY720880:DNY720884 DXU720880:DXU720884 EHQ720880:EHQ720884 ERM720880:ERM720884 FBI720880:FBI720884 FLE720880:FLE720884 FVA720880:FVA720884 GEW720880:GEW720884 GOS720880:GOS720884 GYO720880:GYO720884 HIK720880:HIK720884 HSG720880:HSG720884 ICC720880:ICC720884 ILY720880:ILY720884 IVU720880:IVU720884 JFQ720880:JFQ720884 JPM720880:JPM720884 JZI720880:JZI720884 KJE720880:KJE720884 KTA720880:KTA720884 LCW720880:LCW720884 LMS720880:LMS720884 LWO720880:LWO720884 MGK720880:MGK720884 MQG720880:MQG720884 NAC720880:NAC720884 NJY720880:NJY720884 NTU720880:NTU720884 ODQ720880:ODQ720884 ONM720880:ONM720884 OXI720880:OXI720884 PHE720880:PHE720884 PRA720880:PRA720884 QAW720880:QAW720884 QKS720880:QKS720884 QUO720880:QUO720884 REK720880:REK720884 ROG720880:ROG720884 RYC720880:RYC720884 SHY720880:SHY720884 SRU720880:SRU720884 TBQ720880:TBQ720884 TLM720880:TLM720884 TVI720880:TVI720884 UFE720880:UFE720884 UPA720880:UPA720884 UYW720880:UYW720884 VIS720880:VIS720884 VSO720880:VSO720884 WCK720880:WCK720884 WMG720880:WMG720884 WWC720880:WWC720884 U786416:U786420 JQ786416:JQ786420 TM786416:TM786420 ADI786416:ADI786420 ANE786416:ANE786420 AXA786416:AXA786420 BGW786416:BGW786420 BQS786416:BQS786420 CAO786416:CAO786420 CKK786416:CKK786420 CUG786416:CUG786420 DEC786416:DEC786420 DNY786416:DNY786420 DXU786416:DXU786420 EHQ786416:EHQ786420 ERM786416:ERM786420 FBI786416:FBI786420 FLE786416:FLE786420 FVA786416:FVA786420 GEW786416:GEW786420 GOS786416:GOS786420 GYO786416:GYO786420 HIK786416:HIK786420 HSG786416:HSG786420 ICC786416:ICC786420 ILY786416:ILY786420 IVU786416:IVU786420 JFQ786416:JFQ786420 JPM786416:JPM786420 JZI786416:JZI786420 KJE786416:KJE786420 KTA786416:KTA786420 LCW786416:LCW786420 LMS786416:LMS786420 LWO786416:LWO786420 MGK786416:MGK786420 MQG786416:MQG786420 NAC786416:NAC786420 NJY786416:NJY786420 NTU786416:NTU786420 ODQ786416:ODQ786420 ONM786416:ONM786420 OXI786416:OXI786420 PHE786416:PHE786420 PRA786416:PRA786420 QAW786416:QAW786420 QKS786416:QKS786420 QUO786416:QUO786420 REK786416:REK786420 ROG786416:ROG786420 RYC786416:RYC786420 SHY786416:SHY786420 SRU786416:SRU786420 TBQ786416:TBQ786420 TLM786416:TLM786420 TVI786416:TVI786420 UFE786416:UFE786420 UPA786416:UPA786420 UYW786416:UYW786420 VIS786416:VIS786420 VSO786416:VSO786420 WCK786416:WCK786420 WMG786416:WMG786420 WWC786416:WWC786420 U851952:U851956 JQ851952:JQ851956 TM851952:TM851956 ADI851952:ADI851956 ANE851952:ANE851956 AXA851952:AXA851956 BGW851952:BGW851956 BQS851952:BQS851956 CAO851952:CAO851956 CKK851952:CKK851956 CUG851952:CUG851956 DEC851952:DEC851956 DNY851952:DNY851956 DXU851952:DXU851956 EHQ851952:EHQ851956 ERM851952:ERM851956 FBI851952:FBI851956 FLE851952:FLE851956 FVA851952:FVA851956 GEW851952:GEW851956 GOS851952:GOS851956 GYO851952:GYO851956 HIK851952:HIK851956 HSG851952:HSG851956 ICC851952:ICC851956 ILY851952:ILY851956 IVU851952:IVU851956 JFQ851952:JFQ851956 JPM851952:JPM851956 JZI851952:JZI851956 KJE851952:KJE851956 KTA851952:KTA851956 LCW851952:LCW851956 LMS851952:LMS851956 LWO851952:LWO851956 MGK851952:MGK851956 MQG851952:MQG851956 NAC851952:NAC851956 NJY851952:NJY851956 NTU851952:NTU851956 ODQ851952:ODQ851956 ONM851952:ONM851956 OXI851952:OXI851956 PHE851952:PHE851956 PRA851952:PRA851956 QAW851952:QAW851956 QKS851952:QKS851956 QUO851952:QUO851956 REK851952:REK851956 ROG851952:ROG851956 RYC851952:RYC851956 SHY851952:SHY851956 SRU851952:SRU851956 TBQ851952:TBQ851956 TLM851952:TLM851956 TVI851952:TVI851956 UFE851952:UFE851956 UPA851952:UPA851956 UYW851952:UYW851956 VIS851952:VIS851956 VSO851952:VSO851956 WCK851952:WCK851956 WMG851952:WMG851956 WWC851952:WWC851956 U917488:U917492 JQ917488:JQ917492 TM917488:TM917492 ADI917488:ADI917492 ANE917488:ANE917492 AXA917488:AXA917492 BGW917488:BGW917492 BQS917488:BQS917492 CAO917488:CAO917492 CKK917488:CKK917492 CUG917488:CUG917492 DEC917488:DEC917492 DNY917488:DNY917492 DXU917488:DXU917492 EHQ917488:EHQ917492 ERM917488:ERM917492 FBI917488:FBI917492 FLE917488:FLE917492 FVA917488:FVA917492 GEW917488:GEW917492 GOS917488:GOS917492 GYO917488:GYO917492 HIK917488:HIK917492 HSG917488:HSG917492 ICC917488:ICC917492 ILY917488:ILY917492 IVU917488:IVU917492 JFQ917488:JFQ917492 JPM917488:JPM917492 JZI917488:JZI917492 KJE917488:KJE917492 KTA917488:KTA917492 LCW917488:LCW917492 LMS917488:LMS917492 LWO917488:LWO917492 MGK917488:MGK917492 MQG917488:MQG917492 NAC917488:NAC917492 NJY917488:NJY917492 NTU917488:NTU917492 ODQ917488:ODQ917492 ONM917488:ONM917492 OXI917488:OXI917492 PHE917488:PHE917492 PRA917488:PRA917492 QAW917488:QAW917492 QKS917488:QKS917492 QUO917488:QUO917492 REK917488:REK917492 ROG917488:ROG917492 RYC917488:RYC917492 SHY917488:SHY917492 SRU917488:SRU917492 TBQ917488:TBQ917492 TLM917488:TLM917492 TVI917488:TVI917492 UFE917488:UFE917492 UPA917488:UPA917492 UYW917488:UYW917492 VIS917488:VIS917492 VSO917488:VSO917492 WCK917488:WCK917492 WMG917488:WMG917492 WWC917488:WWC917492 U983024:U983028 JQ983024:JQ983028 TM983024:TM983028 ADI983024:ADI983028 ANE983024:ANE983028 AXA983024:AXA983028 BGW983024:BGW983028 BQS983024:BQS983028 CAO983024:CAO983028 CKK983024:CKK983028 CUG983024:CUG983028 DEC983024:DEC983028 DNY983024:DNY983028 DXU983024:DXU983028 EHQ983024:EHQ983028 ERM983024:ERM983028 FBI983024:FBI983028 FLE983024:FLE983028 FVA983024:FVA983028 GEW983024:GEW983028 GOS983024:GOS983028 GYO983024:GYO983028 HIK983024:HIK983028 HSG983024:HSG983028 ICC983024:ICC983028 ILY983024:ILY983028 IVU983024:IVU983028 JFQ983024:JFQ983028 JPM983024:JPM983028 JZI983024:JZI983028 KJE983024:KJE983028 KTA983024:KTA983028 LCW983024:LCW983028 LMS983024:LMS983028 LWO983024:LWO983028 MGK983024:MGK983028 MQG983024:MQG983028 NAC983024:NAC983028 NJY983024:NJY983028 NTU983024:NTU983028 ODQ983024:ODQ983028 ONM983024:ONM983028 OXI983024:OXI983028 PHE983024:PHE983028 PRA983024:PRA983028 QAW983024:QAW983028 QKS983024:QKS983028 QUO983024:QUO983028 REK983024:REK983028 ROG983024:ROG983028 RYC983024:RYC983028 SHY983024:SHY983028 SRU983024:SRU983028 TBQ983024:TBQ983028 TLM983024:TLM983028 TVI983024:TVI983028 UFE983024:UFE983028 UPA983024:UPA983028 UYW983024:UYW983028 VIS983024:VIS983028 VSO983024:VSO983028 WCK983024:WCK983028 WMG983024:WMG983028"/>
  </dataValidations>
  <printOptions horizontalCentered="1" verticalCentered="1"/>
  <pageMargins left="0.25" right="0.104166667" top="0.14374999999999999" bottom="0.25" header="0" footer="0"/>
  <pageSetup paperSize="9" scale="45" firstPageNumber="730" fitToHeight="0" orientation="landscape" useFirstPageNumber="1" r:id="rId1"/>
  <headerFooter alignWithMargins="0">
    <oddFooter>Page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3"/>
  <sheetViews>
    <sheetView topLeftCell="A93" zoomScaleNormal="100" workbookViewId="0">
      <selection activeCell="T5" sqref="T5:T8"/>
    </sheetView>
  </sheetViews>
  <sheetFormatPr defaultRowHeight="12.75"/>
  <cols>
    <col min="1" max="1" width="10.5703125" style="258" customWidth="1"/>
    <col min="2" max="2" width="11.5703125" style="258" hidden="1" customWidth="1"/>
    <col min="3" max="3" width="34.7109375" style="259" customWidth="1"/>
    <col min="4" max="4" width="14.28515625" style="258" customWidth="1"/>
    <col min="5" max="5" width="14.7109375" style="258" customWidth="1"/>
    <col min="6" max="6" width="8" style="258" hidden="1" customWidth="1"/>
    <col min="7" max="7" width="11.28515625" style="258" hidden="1" customWidth="1"/>
    <col min="8" max="8" width="8.85546875" style="258" hidden="1" customWidth="1"/>
    <col min="9" max="9" width="8.42578125" style="258" hidden="1" customWidth="1"/>
    <col min="10" max="10" width="9" style="258" hidden="1" customWidth="1"/>
    <col min="11" max="11" width="8.42578125" style="258" customWidth="1"/>
    <col min="12" max="12" width="67.7109375" style="259" customWidth="1"/>
    <col min="13" max="13" width="9.140625" style="252"/>
    <col min="14" max="14" width="11" style="252" bestFit="1" customWidth="1"/>
    <col min="15" max="256" width="9.140625" style="252"/>
    <col min="257" max="257" width="10.5703125" style="252" customWidth="1"/>
    <col min="258" max="258" width="0" style="252" hidden="1" customWidth="1"/>
    <col min="259" max="259" width="34.7109375" style="252" customWidth="1"/>
    <col min="260" max="260" width="14.28515625" style="252" customWidth="1"/>
    <col min="261" max="261" width="14.7109375" style="252" customWidth="1"/>
    <col min="262" max="266" width="0" style="252" hidden="1" customWidth="1"/>
    <col min="267" max="267" width="8.42578125" style="252" customWidth="1"/>
    <col min="268" max="268" width="67.7109375" style="252" customWidth="1"/>
    <col min="269" max="269" width="9.140625" style="252"/>
    <col min="270" max="270" width="11" style="252" bestFit="1" customWidth="1"/>
    <col min="271" max="512" width="9.140625" style="252"/>
    <col min="513" max="513" width="10.5703125" style="252" customWidth="1"/>
    <col min="514" max="514" width="0" style="252" hidden="1" customWidth="1"/>
    <col min="515" max="515" width="34.7109375" style="252" customWidth="1"/>
    <col min="516" max="516" width="14.28515625" style="252" customWidth="1"/>
    <col min="517" max="517" width="14.7109375" style="252" customWidth="1"/>
    <col min="518" max="522" width="0" style="252" hidden="1" customWidth="1"/>
    <col min="523" max="523" width="8.42578125" style="252" customWidth="1"/>
    <col min="524" max="524" width="67.7109375" style="252" customWidth="1"/>
    <col min="525" max="525" width="9.140625" style="252"/>
    <col min="526" max="526" width="11" style="252" bestFit="1" customWidth="1"/>
    <col min="527" max="768" width="9.140625" style="252"/>
    <col min="769" max="769" width="10.5703125" style="252" customWidth="1"/>
    <col min="770" max="770" width="0" style="252" hidden="1" customWidth="1"/>
    <col min="771" max="771" width="34.7109375" style="252" customWidth="1"/>
    <col min="772" max="772" width="14.28515625" style="252" customWidth="1"/>
    <col min="773" max="773" width="14.7109375" style="252" customWidth="1"/>
    <col min="774" max="778" width="0" style="252" hidden="1" customWidth="1"/>
    <col min="779" max="779" width="8.42578125" style="252" customWidth="1"/>
    <col min="780" max="780" width="67.7109375" style="252" customWidth="1"/>
    <col min="781" max="781" width="9.140625" style="252"/>
    <col min="782" max="782" width="11" style="252" bestFit="1" customWidth="1"/>
    <col min="783" max="1024" width="9.140625" style="252"/>
    <col min="1025" max="1025" width="10.5703125" style="252" customWidth="1"/>
    <col min="1026" max="1026" width="0" style="252" hidden="1" customWidth="1"/>
    <col min="1027" max="1027" width="34.7109375" style="252" customWidth="1"/>
    <col min="1028" max="1028" width="14.28515625" style="252" customWidth="1"/>
    <col min="1029" max="1029" width="14.7109375" style="252" customWidth="1"/>
    <col min="1030" max="1034" width="0" style="252" hidden="1" customWidth="1"/>
    <col min="1035" max="1035" width="8.42578125" style="252" customWidth="1"/>
    <col min="1036" max="1036" width="67.7109375" style="252" customWidth="1"/>
    <col min="1037" max="1037" width="9.140625" style="252"/>
    <col min="1038" max="1038" width="11" style="252" bestFit="1" customWidth="1"/>
    <col min="1039" max="1280" width="9.140625" style="252"/>
    <col min="1281" max="1281" width="10.5703125" style="252" customWidth="1"/>
    <col min="1282" max="1282" width="0" style="252" hidden="1" customWidth="1"/>
    <col min="1283" max="1283" width="34.7109375" style="252" customWidth="1"/>
    <col min="1284" max="1284" width="14.28515625" style="252" customWidth="1"/>
    <col min="1285" max="1285" width="14.7109375" style="252" customWidth="1"/>
    <col min="1286" max="1290" width="0" style="252" hidden="1" customWidth="1"/>
    <col min="1291" max="1291" width="8.42578125" style="252" customWidth="1"/>
    <col min="1292" max="1292" width="67.7109375" style="252" customWidth="1"/>
    <col min="1293" max="1293" width="9.140625" style="252"/>
    <col min="1294" max="1294" width="11" style="252" bestFit="1" customWidth="1"/>
    <col min="1295" max="1536" width="9.140625" style="252"/>
    <col min="1537" max="1537" width="10.5703125" style="252" customWidth="1"/>
    <col min="1538" max="1538" width="0" style="252" hidden="1" customWidth="1"/>
    <col min="1539" max="1539" width="34.7109375" style="252" customWidth="1"/>
    <col min="1540" max="1540" width="14.28515625" style="252" customWidth="1"/>
    <col min="1541" max="1541" width="14.7109375" style="252" customWidth="1"/>
    <col min="1542" max="1546" width="0" style="252" hidden="1" customWidth="1"/>
    <col min="1547" max="1547" width="8.42578125" style="252" customWidth="1"/>
    <col min="1548" max="1548" width="67.7109375" style="252" customWidth="1"/>
    <col min="1549" max="1549" width="9.140625" style="252"/>
    <col min="1550" max="1550" width="11" style="252" bestFit="1" customWidth="1"/>
    <col min="1551" max="1792" width="9.140625" style="252"/>
    <col min="1793" max="1793" width="10.5703125" style="252" customWidth="1"/>
    <col min="1794" max="1794" width="0" style="252" hidden="1" customWidth="1"/>
    <col min="1795" max="1795" width="34.7109375" style="252" customWidth="1"/>
    <col min="1796" max="1796" width="14.28515625" style="252" customWidth="1"/>
    <col min="1797" max="1797" width="14.7109375" style="252" customWidth="1"/>
    <col min="1798" max="1802" width="0" style="252" hidden="1" customWidth="1"/>
    <col min="1803" max="1803" width="8.42578125" style="252" customWidth="1"/>
    <col min="1804" max="1804" width="67.7109375" style="252" customWidth="1"/>
    <col min="1805" max="1805" width="9.140625" style="252"/>
    <col min="1806" max="1806" width="11" style="252" bestFit="1" customWidth="1"/>
    <col min="1807" max="2048" width="9.140625" style="252"/>
    <col min="2049" max="2049" width="10.5703125" style="252" customWidth="1"/>
    <col min="2050" max="2050" width="0" style="252" hidden="1" customWidth="1"/>
    <col min="2051" max="2051" width="34.7109375" style="252" customWidth="1"/>
    <col min="2052" max="2052" width="14.28515625" style="252" customWidth="1"/>
    <col min="2053" max="2053" width="14.7109375" style="252" customWidth="1"/>
    <col min="2054" max="2058" width="0" style="252" hidden="1" customWidth="1"/>
    <col min="2059" max="2059" width="8.42578125" style="252" customWidth="1"/>
    <col min="2060" max="2060" width="67.7109375" style="252" customWidth="1"/>
    <col min="2061" max="2061" width="9.140625" style="252"/>
    <col min="2062" max="2062" width="11" style="252" bestFit="1" customWidth="1"/>
    <col min="2063" max="2304" width="9.140625" style="252"/>
    <col min="2305" max="2305" width="10.5703125" style="252" customWidth="1"/>
    <col min="2306" max="2306" width="0" style="252" hidden="1" customWidth="1"/>
    <col min="2307" max="2307" width="34.7109375" style="252" customWidth="1"/>
    <col min="2308" max="2308" width="14.28515625" style="252" customWidth="1"/>
    <col min="2309" max="2309" width="14.7109375" style="252" customWidth="1"/>
    <col min="2310" max="2314" width="0" style="252" hidden="1" customWidth="1"/>
    <col min="2315" max="2315" width="8.42578125" style="252" customWidth="1"/>
    <col min="2316" max="2316" width="67.7109375" style="252" customWidth="1"/>
    <col min="2317" max="2317" width="9.140625" style="252"/>
    <col min="2318" max="2318" width="11" style="252" bestFit="1" customWidth="1"/>
    <col min="2319" max="2560" width="9.140625" style="252"/>
    <col min="2561" max="2561" width="10.5703125" style="252" customWidth="1"/>
    <col min="2562" max="2562" width="0" style="252" hidden="1" customWidth="1"/>
    <col min="2563" max="2563" width="34.7109375" style="252" customWidth="1"/>
    <col min="2564" max="2564" width="14.28515625" style="252" customWidth="1"/>
    <col min="2565" max="2565" width="14.7109375" style="252" customWidth="1"/>
    <col min="2566" max="2570" width="0" style="252" hidden="1" customWidth="1"/>
    <col min="2571" max="2571" width="8.42578125" style="252" customWidth="1"/>
    <col min="2572" max="2572" width="67.7109375" style="252" customWidth="1"/>
    <col min="2573" max="2573" width="9.140625" style="252"/>
    <col min="2574" max="2574" width="11" style="252" bestFit="1" customWidth="1"/>
    <col min="2575" max="2816" width="9.140625" style="252"/>
    <col min="2817" max="2817" width="10.5703125" style="252" customWidth="1"/>
    <col min="2818" max="2818" width="0" style="252" hidden="1" customWidth="1"/>
    <col min="2819" max="2819" width="34.7109375" style="252" customWidth="1"/>
    <col min="2820" max="2820" width="14.28515625" style="252" customWidth="1"/>
    <col min="2821" max="2821" width="14.7109375" style="252" customWidth="1"/>
    <col min="2822" max="2826" width="0" style="252" hidden="1" customWidth="1"/>
    <col min="2827" max="2827" width="8.42578125" style="252" customWidth="1"/>
    <col min="2828" max="2828" width="67.7109375" style="252" customWidth="1"/>
    <col min="2829" max="2829" width="9.140625" style="252"/>
    <col min="2830" max="2830" width="11" style="252" bestFit="1" customWidth="1"/>
    <col min="2831" max="3072" width="9.140625" style="252"/>
    <col min="3073" max="3073" width="10.5703125" style="252" customWidth="1"/>
    <col min="3074" max="3074" width="0" style="252" hidden="1" customWidth="1"/>
    <col min="3075" max="3075" width="34.7109375" style="252" customWidth="1"/>
    <col min="3076" max="3076" width="14.28515625" style="252" customWidth="1"/>
    <col min="3077" max="3077" width="14.7109375" style="252" customWidth="1"/>
    <col min="3078" max="3082" width="0" style="252" hidden="1" customWidth="1"/>
    <col min="3083" max="3083" width="8.42578125" style="252" customWidth="1"/>
    <col min="3084" max="3084" width="67.7109375" style="252" customWidth="1"/>
    <col min="3085" max="3085" width="9.140625" style="252"/>
    <col min="3086" max="3086" width="11" style="252" bestFit="1" customWidth="1"/>
    <col min="3087" max="3328" width="9.140625" style="252"/>
    <col min="3329" max="3329" width="10.5703125" style="252" customWidth="1"/>
    <col min="3330" max="3330" width="0" style="252" hidden="1" customWidth="1"/>
    <col min="3331" max="3331" width="34.7109375" style="252" customWidth="1"/>
    <col min="3332" max="3332" width="14.28515625" style="252" customWidth="1"/>
    <col min="3333" max="3333" width="14.7109375" style="252" customWidth="1"/>
    <col min="3334" max="3338" width="0" style="252" hidden="1" customWidth="1"/>
    <col min="3339" max="3339" width="8.42578125" style="252" customWidth="1"/>
    <col min="3340" max="3340" width="67.7109375" style="252" customWidth="1"/>
    <col min="3341" max="3341" width="9.140625" style="252"/>
    <col min="3342" max="3342" width="11" style="252" bestFit="1" customWidth="1"/>
    <col min="3343" max="3584" width="9.140625" style="252"/>
    <col min="3585" max="3585" width="10.5703125" style="252" customWidth="1"/>
    <col min="3586" max="3586" width="0" style="252" hidden="1" customWidth="1"/>
    <col min="3587" max="3587" width="34.7109375" style="252" customWidth="1"/>
    <col min="3588" max="3588" width="14.28515625" style="252" customWidth="1"/>
    <col min="3589" max="3589" width="14.7109375" style="252" customWidth="1"/>
    <col min="3590" max="3594" width="0" style="252" hidden="1" customWidth="1"/>
    <col min="3595" max="3595" width="8.42578125" style="252" customWidth="1"/>
    <col min="3596" max="3596" width="67.7109375" style="252" customWidth="1"/>
    <col min="3597" max="3597" width="9.140625" style="252"/>
    <col min="3598" max="3598" width="11" style="252" bestFit="1" customWidth="1"/>
    <col min="3599" max="3840" width="9.140625" style="252"/>
    <col min="3841" max="3841" width="10.5703125" style="252" customWidth="1"/>
    <col min="3842" max="3842" width="0" style="252" hidden="1" customWidth="1"/>
    <col min="3843" max="3843" width="34.7109375" style="252" customWidth="1"/>
    <col min="3844" max="3844" width="14.28515625" style="252" customWidth="1"/>
    <col min="3845" max="3845" width="14.7109375" style="252" customWidth="1"/>
    <col min="3846" max="3850" width="0" style="252" hidden="1" customWidth="1"/>
    <col min="3851" max="3851" width="8.42578125" style="252" customWidth="1"/>
    <col min="3852" max="3852" width="67.7109375" style="252" customWidth="1"/>
    <col min="3853" max="3853" width="9.140625" style="252"/>
    <col min="3854" max="3854" width="11" style="252" bestFit="1" customWidth="1"/>
    <col min="3855" max="4096" width="9.140625" style="252"/>
    <col min="4097" max="4097" width="10.5703125" style="252" customWidth="1"/>
    <col min="4098" max="4098" width="0" style="252" hidden="1" customWidth="1"/>
    <col min="4099" max="4099" width="34.7109375" style="252" customWidth="1"/>
    <col min="4100" max="4100" width="14.28515625" style="252" customWidth="1"/>
    <col min="4101" max="4101" width="14.7109375" style="252" customWidth="1"/>
    <col min="4102" max="4106" width="0" style="252" hidden="1" customWidth="1"/>
    <col min="4107" max="4107" width="8.42578125" style="252" customWidth="1"/>
    <col min="4108" max="4108" width="67.7109375" style="252" customWidth="1"/>
    <col min="4109" max="4109" width="9.140625" style="252"/>
    <col min="4110" max="4110" width="11" style="252" bestFit="1" customWidth="1"/>
    <col min="4111" max="4352" width="9.140625" style="252"/>
    <col min="4353" max="4353" width="10.5703125" style="252" customWidth="1"/>
    <col min="4354" max="4354" width="0" style="252" hidden="1" customWidth="1"/>
    <col min="4355" max="4355" width="34.7109375" style="252" customWidth="1"/>
    <col min="4356" max="4356" width="14.28515625" style="252" customWidth="1"/>
    <col min="4357" max="4357" width="14.7109375" style="252" customWidth="1"/>
    <col min="4358" max="4362" width="0" style="252" hidden="1" customWidth="1"/>
    <col min="4363" max="4363" width="8.42578125" style="252" customWidth="1"/>
    <col min="4364" max="4364" width="67.7109375" style="252" customWidth="1"/>
    <col min="4365" max="4365" width="9.140625" style="252"/>
    <col min="4366" max="4366" width="11" style="252" bestFit="1" customWidth="1"/>
    <col min="4367" max="4608" width="9.140625" style="252"/>
    <col min="4609" max="4609" width="10.5703125" style="252" customWidth="1"/>
    <col min="4610" max="4610" width="0" style="252" hidden="1" customWidth="1"/>
    <col min="4611" max="4611" width="34.7109375" style="252" customWidth="1"/>
    <col min="4612" max="4612" width="14.28515625" style="252" customWidth="1"/>
    <col min="4613" max="4613" width="14.7109375" style="252" customWidth="1"/>
    <col min="4614" max="4618" width="0" style="252" hidden="1" customWidth="1"/>
    <col min="4619" max="4619" width="8.42578125" style="252" customWidth="1"/>
    <col min="4620" max="4620" width="67.7109375" style="252" customWidth="1"/>
    <col min="4621" max="4621" width="9.140625" style="252"/>
    <col min="4622" max="4622" width="11" style="252" bestFit="1" customWidth="1"/>
    <col min="4623" max="4864" width="9.140625" style="252"/>
    <col min="4865" max="4865" width="10.5703125" style="252" customWidth="1"/>
    <col min="4866" max="4866" width="0" style="252" hidden="1" customWidth="1"/>
    <col min="4867" max="4867" width="34.7109375" style="252" customWidth="1"/>
    <col min="4868" max="4868" width="14.28515625" style="252" customWidth="1"/>
    <col min="4869" max="4869" width="14.7109375" style="252" customWidth="1"/>
    <col min="4870" max="4874" width="0" style="252" hidden="1" customWidth="1"/>
    <col min="4875" max="4875" width="8.42578125" style="252" customWidth="1"/>
    <col min="4876" max="4876" width="67.7109375" style="252" customWidth="1"/>
    <col min="4877" max="4877" width="9.140625" style="252"/>
    <col min="4878" max="4878" width="11" style="252" bestFit="1" customWidth="1"/>
    <col min="4879" max="5120" width="9.140625" style="252"/>
    <col min="5121" max="5121" width="10.5703125" style="252" customWidth="1"/>
    <col min="5122" max="5122" width="0" style="252" hidden="1" customWidth="1"/>
    <col min="5123" max="5123" width="34.7109375" style="252" customWidth="1"/>
    <col min="5124" max="5124" width="14.28515625" style="252" customWidth="1"/>
    <col min="5125" max="5125" width="14.7109375" style="252" customWidth="1"/>
    <col min="5126" max="5130" width="0" style="252" hidden="1" customWidth="1"/>
    <col min="5131" max="5131" width="8.42578125" style="252" customWidth="1"/>
    <col min="5132" max="5132" width="67.7109375" style="252" customWidth="1"/>
    <col min="5133" max="5133" width="9.140625" style="252"/>
    <col min="5134" max="5134" width="11" style="252" bestFit="1" customWidth="1"/>
    <col min="5135" max="5376" width="9.140625" style="252"/>
    <col min="5377" max="5377" width="10.5703125" style="252" customWidth="1"/>
    <col min="5378" max="5378" width="0" style="252" hidden="1" customWidth="1"/>
    <col min="5379" max="5379" width="34.7109375" style="252" customWidth="1"/>
    <col min="5380" max="5380" width="14.28515625" style="252" customWidth="1"/>
    <col min="5381" max="5381" width="14.7109375" style="252" customWidth="1"/>
    <col min="5382" max="5386" width="0" style="252" hidden="1" customWidth="1"/>
    <col min="5387" max="5387" width="8.42578125" style="252" customWidth="1"/>
    <col min="5388" max="5388" width="67.7109375" style="252" customWidth="1"/>
    <col min="5389" max="5389" width="9.140625" style="252"/>
    <col min="5390" max="5390" width="11" style="252" bestFit="1" customWidth="1"/>
    <col min="5391" max="5632" width="9.140625" style="252"/>
    <col min="5633" max="5633" width="10.5703125" style="252" customWidth="1"/>
    <col min="5634" max="5634" width="0" style="252" hidden="1" customWidth="1"/>
    <col min="5635" max="5635" width="34.7109375" style="252" customWidth="1"/>
    <col min="5636" max="5636" width="14.28515625" style="252" customWidth="1"/>
    <col min="5637" max="5637" width="14.7109375" style="252" customWidth="1"/>
    <col min="5638" max="5642" width="0" style="252" hidden="1" customWidth="1"/>
    <col min="5643" max="5643" width="8.42578125" style="252" customWidth="1"/>
    <col min="5644" max="5644" width="67.7109375" style="252" customWidth="1"/>
    <col min="5645" max="5645" width="9.140625" style="252"/>
    <col min="5646" max="5646" width="11" style="252" bestFit="1" customWidth="1"/>
    <col min="5647" max="5888" width="9.140625" style="252"/>
    <col min="5889" max="5889" width="10.5703125" style="252" customWidth="1"/>
    <col min="5890" max="5890" width="0" style="252" hidden="1" customWidth="1"/>
    <col min="5891" max="5891" width="34.7109375" style="252" customWidth="1"/>
    <col min="5892" max="5892" width="14.28515625" style="252" customWidth="1"/>
    <col min="5893" max="5893" width="14.7109375" style="252" customWidth="1"/>
    <col min="5894" max="5898" width="0" style="252" hidden="1" customWidth="1"/>
    <col min="5899" max="5899" width="8.42578125" style="252" customWidth="1"/>
    <col min="5900" max="5900" width="67.7109375" style="252" customWidth="1"/>
    <col min="5901" max="5901" width="9.140625" style="252"/>
    <col min="5902" max="5902" width="11" style="252" bestFit="1" customWidth="1"/>
    <col min="5903" max="6144" width="9.140625" style="252"/>
    <col min="6145" max="6145" width="10.5703125" style="252" customWidth="1"/>
    <col min="6146" max="6146" width="0" style="252" hidden="1" customWidth="1"/>
    <col min="6147" max="6147" width="34.7109375" style="252" customWidth="1"/>
    <col min="6148" max="6148" width="14.28515625" style="252" customWidth="1"/>
    <col min="6149" max="6149" width="14.7109375" style="252" customWidth="1"/>
    <col min="6150" max="6154" width="0" style="252" hidden="1" customWidth="1"/>
    <col min="6155" max="6155" width="8.42578125" style="252" customWidth="1"/>
    <col min="6156" max="6156" width="67.7109375" style="252" customWidth="1"/>
    <col min="6157" max="6157" width="9.140625" style="252"/>
    <col min="6158" max="6158" width="11" style="252" bestFit="1" customWidth="1"/>
    <col min="6159" max="6400" width="9.140625" style="252"/>
    <col min="6401" max="6401" width="10.5703125" style="252" customWidth="1"/>
    <col min="6402" max="6402" width="0" style="252" hidden="1" customWidth="1"/>
    <col min="6403" max="6403" width="34.7109375" style="252" customWidth="1"/>
    <col min="6404" max="6404" width="14.28515625" style="252" customWidth="1"/>
    <col min="6405" max="6405" width="14.7109375" style="252" customWidth="1"/>
    <col min="6406" max="6410" width="0" style="252" hidden="1" customWidth="1"/>
    <col min="6411" max="6411" width="8.42578125" style="252" customWidth="1"/>
    <col min="6412" max="6412" width="67.7109375" style="252" customWidth="1"/>
    <col min="6413" max="6413" width="9.140625" style="252"/>
    <col min="6414" max="6414" width="11" style="252" bestFit="1" customWidth="1"/>
    <col min="6415" max="6656" width="9.140625" style="252"/>
    <col min="6657" max="6657" width="10.5703125" style="252" customWidth="1"/>
    <col min="6658" max="6658" width="0" style="252" hidden="1" customWidth="1"/>
    <col min="6659" max="6659" width="34.7109375" style="252" customWidth="1"/>
    <col min="6660" max="6660" width="14.28515625" style="252" customWidth="1"/>
    <col min="6661" max="6661" width="14.7109375" style="252" customWidth="1"/>
    <col min="6662" max="6666" width="0" style="252" hidden="1" customWidth="1"/>
    <col min="6667" max="6667" width="8.42578125" style="252" customWidth="1"/>
    <col min="6668" max="6668" width="67.7109375" style="252" customWidth="1"/>
    <col min="6669" max="6669" width="9.140625" style="252"/>
    <col min="6670" max="6670" width="11" style="252" bestFit="1" customWidth="1"/>
    <col min="6671" max="6912" width="9.140625" style="252"/>
    <col min="6913" max="6913" width="10.5703125" style="252" customWidth="1"/>
    <col min="6914" max="6914" width="0" style="252" hidden="1" customWidth="1"/>
    <col min="6915" max="6915" width="34.7109375" style="252" customWidth="1"/>
    <col min="6916" max="6916" width="14.28515625" style="252" customWidth="1"/>
    <col min="6917" max="6917" width="14.7109375" style="252" customWidth="1"/>
    <col min="6918" max="6922" width="0" style="252" hidden="1" customWidth="1"/>
    <col min="6923" max="6923" width="8.42578125" style="252" customWidth="1"/>
    <col min="6924" max="6924" width="67.7109375" style="252" customWidth="1"/>
    <col min="6925" max="6925" width="9.140625" style="252"/>
    <col min="6926" max="6926" width="11" style="252" bestFit="1" customWidth="1"/>
    <col min="6927" max="7168" width="9.140625" style="252"/>
    <col min="7169" max="7169" width="10.5703125" style="252" customWidth="1"/>
    <col min="7170" max="7170" width="0" style="252" hidden="1" customWidth="1"/>
    <col min="7171" max="7171" width="34.7109375" style="252" customWidth="1"/>
    <col min="7172" max="7172" width="14.28515625" style="252" customWidth="1"/>
    <col min="7173" max="7173" width="14.7109375" style="252" customWidth="1"/>
    <col min="7174" max="7178" width="0" style="252" hidden="1" customWidth="1"/>
    <col min="7179" max="7179" width="8.42578125" style="252" customWidth="1"/>
    <col min="7180" max="7180" width="67.7109375" style="252" customWidth="1"/>
    <col min="7181" max="7181" width="9.140625" style="252"/>
    <col min="7182" max="7182" width="11" style="252" bestFit="1" customWidth="1"/>
    <col min="7183" max="7424" width="9.140625" style="252"/>
    <col min="7425" max="7425" width="10.5703125" style="252" customWidth="1"/>
    <col min="7426" max="7426" width="0" style="252" hidden="1" customWidth="1"/>
    <col min="7427" max="7427" width="34.7109375" style="252" customWidth="1"/>
    <col min="7428" max="7428" width="14.28515625" style="252" customWidth="1"/>
    <col min="7429" max="7429" width="14.7109375" style="252" customWidth="1"/>
    <col min="7430" max="7434" width="0" style="252" hidden="1" customWidth="1"/>
    <col min="7435" max="7435" width="8.42578125" style="252" customWidth="1"/>
    <col min="7436" max="7436" width="67.7109375" style="252" customWidth="1"/>
    <col min="7437" max="7437" width="9.140625" style="252"/>
    <col min="7438" max="7438" width="11" style="252" bestFit="1" customWidth="1"/>
    <col min="7439" max="7680" width="9.140625" style="252"/>
    <col min="7681" max="7681" width="10.5703125" style="252" customWidth="1"/>
    <col min="7682" max="7682" width="0" style="252" hidden="1" customWidth="1"/>
    <col min="7683" max="7683" width="34.7109375" style="252" customWidth="1"/>
    <col min="7684" max="7684" width="14.28515625" style="252" customWidth="1"/>
    <col min="7685" max="7685" width="14.7109375" style="252" customWidth="1"/>
    <col min="7686" max="7690" width="0" style="252" hidden="1" customWidth="1"/>
    <col min="7691" max="7691" width="8.42578125" style="252" customWidth="1"/>
    <col min="7692" max="7692" width="67.7109375" style="252" customWidth="1"/>
    <col min="7693" max="7693" width="9.140625" style="252"/>
    <col min="7694" max="7694" width="11" style="252" bestFit="1" customWidth="1"/>
    <col min="7695" max="7936" width="9.140625" style="252"/>
    <col min="7937" max="7937" width="10.5703125" style="252" customWidth="1"/>
    <col min="7938" max="7938" width="0" style="252" hidden="1" customWidth="1"/>
    <col min="7939" max="7939" width="34.7109375" style="252" customWidth="1"/>
    <col min="7940" max="7940" width="14.28515625" style="252" customWidth="1"/>
    <col min="7941" max="7941" width="14.7109375" style="252" customWidth="1"/>
    <col min="7942" max="7946" width="0" style="252" hidden="1" customWidth="1"/>
    <col min="7947" max="7947" width="8.42578125" style="252" customWidth="1"/>
    <col min="7948" max="7948" width="67.7109375" style="252" customWidth="1"/>
    <col min="7949" max="7949" width="9.140625" style="252"/>
    <col min="7950" max="7950" width="11" style="252" bestFit="1" customWidth="1"/>
    <col min="7951" max="8192" width="9.140625" style="252"/>
    <col min="8193" max="8193" width="10.5703125" style="252" customWidth="1"/>
    <col min="8194" max="8194" width="0" style="252" hidden="1" customWidth="1"/>
    <col min="8195" max="8195" width="34.7109375" style="252" customWidth="1"/>
    <col min="8196" max="8196" width="14.28515625" style="252" customWidth="1"/>
    <col min="8197" max="8197" width="14.7109375" style="252" customWidth="1"/>
    <col min="8198" max="8202" width="0" style="252" hidden="1" customWidth="1"/>
    <col min="8203" max="8203" width="8.42578125" style="252" customWidth="1"/>
    <col min="8204" max="8204" width="67.7109375" style="252" customWidth="1"/>
    <col min="8205" max="8205" width="9.140625" style="252"/>
    <col min="8206" max="8206" width="11" style="252" bestFit="1" customWidth="1"/>
    <col min="8207" max="8448" width="9.140625" style="252"/>
    <col min="8449" max="8449" width="10.5703125" style="252" customWidth="1"/>
    <col min="8450" max="8450" width="0" style="252" hidden="1" customWidth="1"/>
    <col min="8451" max="8451" width="34.7109375" style="252" customWidth="1"/>
    <col min="8452" max="8452" width="14.28515625" style="252" customWidth="1"/>
    <col min="8453" max="8453" width="14.7109375" style="252" customWidth="1"/>
    <col min="8454" max="8458" width="0" style="252" hidden="1" customWidth="1"/>
    <col min="8459" max="8459" width="8.42578125" style="252" customWidth="1"/>
    <col min="8460" max="8460" width="67.7109375" style="252" customWidth="1"/>
    <col min="8461" max="8461" width="9.140625" style="252"/>
    <col min="8462" max="8462" width="11" style="252" bestFit="1" customWidth="1"/>
    <col min="8463" max="8704" width="9.140625" style="252"/>
    <col min="8705" max="8705" width="10.5703125" style="252" customWidth="1"/>
    <col min="8706" max="8706" width="0" style="252" hidden="1" customWidth="1"/>
    <col min="8707" max="8707" width="34.7109375" style="252" customWidth="1"/>
    <col min="8708" max="8708" width="14.28515625" style="252" customWidth="1"/>
    <col min="8709" max="8709" width="14.7109375" style="252" customWidth="1"/>
    <col min="8710" max="8714" width="0" style="252" hidden="1" customWidth="1"/>
    <col min="8715" max="8715" width="8.42578125" style="252" customWidth="1"/>
    <col min="8716" max="8716" width="67.7109375" style="252" customWidth="1"/>
    <col min="8717" max="8717" width="9.140625" style="252"/>
    <col min="8718" max="8718" width="11" style="252" bestFit="1" customWidth="1"/>
    <col min="8719" max="8960" width="9.140625" style="252"/>
    <col min="8961" max="8961" width="10.5703125" style="252" customWidth="1"/>
    <col min="8962" max="8962" width="0" style="252" hidden="1" customWidth="1"/>
    <col min="8963" max="8963" width="34.7109375" style="252" customWidth="1"/>
    <col min="8964" max="8964" width="14.28515625" style="252" customWidth="1"/>
    <col min="8965" max="8965" width="14.7109375" style="252" customWidth="1"/>
    <col min="8966" max="8970" width="0" style="252" hidden="1" customWidth="1"/>
    <col min="8971" max="8971" width="8.42578125" style="252" customWidth="1"/>
    <col min="8972" max="8972" width="67.7109375" style="252" customWidth="1"/>
    <col min="8973" max="8973" width="9.140625" style="252"/>
    <col min="8974" max="8974" width="11" style="252" bestFit="1" customWidth="1"/>
    <col min="8975" max="9216" width="9.140625" style="252"/>
    <col min="9217" max="9217" width="10.5703125" style="252" customWidth="1"/>
    <col min="9218" max="9218" width="0" style="252" hidden="1" customWidth="1"/>
    <col min="9219" max="9219" width="34.7109375" style="252" customWidth="1"/>
    <col min="9220" max="9220" width="14.28515625" style="252" customWidth="1"/>
    <col min="9221" max="9221" width="14.7109375" style="252" customWidth="1"/>
    <col min="9222" max="9226" width="0" style="252" hidden="1" customWidth="1"/>
    <col min="9227" max="9227" width="8.42578125" style="252" customWidth="1"/>
    <col min="9228" max="9228" width="67.7109375" style="252" customWidth="1"/>
    <col min="9229" max="9229" width="9.140625" style="252"/>
    <col min="9230" max="9230" width="11" style="252" bestFit="1" customWidth="1"/>
    <col min="9231" max="9472" width="9.140625" style="252"/>
    <col min="9473" max="9473" width="10.5703125" style="252" customWidth="1"/>
    <col min="9474" max="9474" width="0" style="252" hidden="1" customWidth="1"/>
    <col min="9475" max="9475" width="34.7109375" style="252" customWidth="1"/>
    <col min="9476" max="9476" width="14.28515625" style="252" customWidth="1"/>
    <col min="9477" max="9477" width="14.7109375" style="252" customWidth="1"/>
    <col min="9478" max="9482" width="0" style="252" hidden="1" customWidth="1"/>
    <col min="9483" max="9483" width="8.42578125" style="252" customWidth="1"/>
    <col min="9484" max="9484" width="67.7109375" style="252" customWidth="1"/>
    <col min="9485" max="9485" width="9.140625" style="252"/>
    <col min="9486" max="9486" width="11" style="252" bestFit="1" customWidth="1"/>
    <col min="9487" max="9728" width="9.140625" style="252"/>
    <col min="9729" max="9729" width="10.5703125" style="252" customWidth="1"/>
    <col min="9730" max="9730" width="0" style="252" hidden="1" customWidth="1"/>
    <col min="9731" max="9731" width="34.7109375" style="252" customWidth="1"/>
    <col min="9732" max="9732" width="14.28515625" style="252" customWidth="1"/>
    <col min="9733" max="9733" width="14.7109375" style="252" customWidth="1"/>
    <col min="9734" max="9738" width="0" style="252" hidden="1" customWidth="1"/>
    <col min="9739" max="9739" width="8.42578125" style="252" customWidth="1"/>
    <col min="9740" max="9740" width="67.7109375" style="252" customWidth="1"/>
    <col min="9741" max="9741" width="9.140625" style="252"/>
    <col min="9742" max="9742" width="11" style="252" bestFit="1" customWidth="1"/>
    <col min="9743" max="9984" width="9.140625" style="252"/>
    <col min="9985" max="9985" width="10.5703125" style="252" customWidth="1"/>
    <col min="9986" max="9986" width="0" style="252" hidden="1" customWidth="1"/>
    <col min="9987" max="9987" width="34.7109375" style="252" customWidth="1"/>
    <col min="9988" max="9988" width="14.28515625" style="252" customWidth="1"/>
    <col min="9989" max="9989" width="14.7109375" style="252" customWidth="1"/>
    <col min="9990" max="9994" width="0" style="252" hidden="1" customWidth="1"/>
    <col min="9995" max="9995" width="8.42578125" style="252" customWidth="1"/>
    <col min="9996" max="9996" width="67.7109375" style="252" customWidth="1"/>
    <col min="9997" max="9997" width="9.140625" style="252"/>
    <col min="9998" max="9998" width="11" style="252" bestFit="1" customWidth="1"/>
    <col min="9999" max="10240" width="9.140625" style="252"/>
    <col min="10241" max="10241" width="10.5703125" style="252" customWidth="1"/>
    <col min="10242" max="10242" width="0" style="252" hidden="1" customWidth="1"/>
    <col min="10243" max="10243" width="34.7109375" style="252" customWidth="1"/>
    <col min="10244" max="10244" width="14.28515625" style="252" customWidth="1"/>
    <col min="10245" max="10245" width="14.7109375" style="252" customWidth="1"/>
    <col min="10246" max="10250" width="0" style="252" hidden="1" customWidth="1"/>
    <col min="10251" max="10251" width="8.42578125" style="252" customWidth="1"/>
    <col min="10252" max="10252" width="67.7109375" style="252" customWidth="1"/>
    <col min="10253" max="10253" width="9.140625" style="252"/>
    <col min="10254" max="10254" width="11" style="252" bestFit="1" customWidth="1"/>
    <col min="10255" max="10496" width="9.140625" style="252"/>
    <col min="10497" max="10497" width="10.5703125" style="252" customWidth="1"/>
    <col min="10498" max="10498" width="0" style="252" hidden="1" customWidth="1"/>
    <col min="10499" max="10499" width="34.7109375" style="252" customWidth="1"/>
    <col min="10500" max="10500" width="14.28515625" style="252" customWidth="1"/>
    <col min="10501" max="10501" width="14.7109375" style="252" customWidth="1"/>
    <col min="10502" max="10506" width="0" style="252" hidden="1" customWidth="1"/>
    <col min="10507" max="10507" width="8.42578125" style="252" customWidth="1"/>
    <col min="10508" max="10508" width="67.7109375" style="252" customWidth="1"/>
    <col min="10509" max="10509" width="9.140625" style="252"/>
    <col min="10510" max="10510" width="11" style="252" bestFit="1" customWidth="1"/>
    <col min="10511" max="10752" width="9.140625" style="252"/>
    <col min="10753" max="10753" width="10.5703125" style="252" customWidth="1"/>
    <col min="10754" max="10754" width="0" style="252" hidden="1" customWidth="1"/>
    <col min="10755" max="10755" width="34.7109375" style="252" customWidth="1"/>
    <col min="10756" max="10756" width="14.28515625" style="252" customWidth="1"/>
    <col min="10757" max="10757" width="14.7109375" style="252" customWidth="1"/>
    <col min="10758" max="10762" width="0" style="252" hidden="1" customWidth="1"/>
    <col min="10763" max="10763" width="8.42578125" style="252" customWidth="1"/>
    <col min="10764" max="10764" width="67.7109375" style="252" customWidth="1"/>
    <col min="10765" max="10765" width="9.140625" style="252"/>
    <col min="10766" max="10766" width="11" style="252" bestFit="1" customWidth="1"/>
    <col min="10767" max="11008" width="9.140625" style="252"/>
    <col min="11009" max="11009" width="10.5703125" style="252" customWidth="1"/>
    <col min="11010" max="11010" width="0" style="252" hidden="1" customWidth="1"/>
    <col min="11011" max="11011" width="34.7109375" style="252" customWidth="1"/>
    <col min="11012" max="11012" width="14.28515625" style="252" customWidth="1"/>
    <col min="11013" max="11013" width="14.7109375" style="252" customWidth="1"/>
    <col min="11014" max="11018" width="0" style="252" hidden="1" customWidth="1"/>
    <col min="11019" max="11019" width="8.42578125" style="252" customWidth="1"/>
    <col min="11020" max="11020" width="67.7109375" style="252" customWidth="1"/>
    <col min="11021" max="11021" width="9.140625" style="252"/>
    <col min="11022" max="11022" width="11" style="252" bestFit="1" customWidth="1"/>
    <col min="11023" max="11264" width="9.140625" style="252"/>
    <col min="11265" max="11265" width="10.5703125" style="252" customWidth="1"/>
    <col min="11266" max="11266" width="0" style="252" hidden="1" customWidth="1"/>
    <col min="11267" max="11267" width="34.7109375" style="252" customWidth="1"/>
    <col min="11268" max="11268" width="14.28515625" style="252" customWidth="1"/>
    <col min="11269" max="11269" width="14.7109375" style="252" customWidth="1"/>
    <col min="11270" max="11274" width="0" style="252" hidden="1" customWidth="1"/>
    <col min="11275" max="11275" width="8.42578125" style="252" customWidth="1"/>
    <col min="11276" max="11276" width="67.7109375" style="252" customWidth="1"/>
    <col min="11277" max="11277" width="9.140625" style="252"/>
    <col min="11278" max="11278" width="11" style="252" bestFit="1" customWidth="1"/>
    <col min="11279" max="11520" width="9.140625" style="252"/>
    <col min="11521" max="11521" width="10.5703125" style="252" customWidth="1"/>
    <col min="11522" max="11522" width="0" style="252" hidden="1" customWidth="1"/>
    <col min="11523" max="11523" width="34.7109375" style="252" customWidth="1"/>
    <col min="11524" max="11524" width="14.28515625" style="252" customWidth="1"/>
    <col min="11525" max="11525" width="14.7109375" style="252" customWidth="1"/>
    <col min="11526" max="11530" width="0" style="252" hidden="1" customWidth="1"/>
    <col min="11531" max="11531" width="8.42578125" style="252" customWidth="1"/>
    <col min="11532" max="11532" width="67.7109375" style="252" customWidth="1"/>
    <col min="11533" max="11533" width="9.140625" style="252"/>
    <col min="11534" max="11534" width="11" style="252" bestFit="1" customWidth="1"/>
    <col min="11535" max="11776" width="9.140625" style="252"/>
    <col min="11777" max="11777" width="10.5703125" style="252" customWidth="1"/>
    <col min="11778" max="11778" width="0" style="252" hidden="1" customWidth="1"/>
    <col min="11779" max="11779" width="34.7109375" style="252" customWidth="1"/>
    <col min="11780" max="11780" width="14.28515625" style="252" customWidth="1"/>
    <col min="11781" max="11781" width="14.7109375" style="252" customWidth="1"/>
    <col min="11782" max="11786" width="0" style="252" hidden="1" customWidth="1"/>
    <col min="11787" max="11787" width="8.42578125" style="252" customWidth="1"/>
    <col min="11788" max="11788" width="67.7109375" style="252" customWidth="1"/>
    <col min="11789" max="11789" width="9.140625" style="252"/>
    <col min="11790" max="11790" width="11" style="252" bestFit="1" customWidth="1"/>
    <col min="11791" max="12032" width="9.140625" style="252"/>
    <col min="12033" max="12033" width="10.5703125" style="252" customWidth="1"/>
    <col min="12034" max="12034" width="0" style="252" hidden="1" customWidth="1"/>
    <col min="12035" max="12035" width="34.7109375" style="252" customWidth="1"/>
    <col min="12036" max="12036" width="14.28515625" style="252" customWidth="1"/>
    <col min="12037" max="12037" width="14.7109375" style="252" customWidth="1"/>
    <col min="12038" max="12042" width="0" style="252" hidden="1" customWidth="1"/>
    <col min="12043" max="12043" width="8.42578125" style="252" customWidth="1"/>
    <col min="12044" max="12044" width="67.7109375" style="252" customWidth="1"/>
    <col min="12045" max="12045" width="9.140625" style="252"/>
    <col min="12046" max="12046" width="11" style="252" bestFit="1" customWidth="1"/>
    <col min="12047" max="12288" width="9.140625" style="252"/>
    <col min="12289" max="12289" width="10.5703125" style="252" customWidth="1"/>
    <col min="12290" max="12290" width="0" style="252" hidden="1" customWidth="1"/>
    <col min="12291" max="12291" width="34.7109375" style="252" customWidth="1"/>
    <col min="12292" max="12292" width="14.28515625" style="252" customWidth="1"/>
    <col min="12293" max="12293" width="14.7109375" style="252" customWidth="1"/>
    <col min="12294" max="12298" width="0" style="252" hidden="1" customWidth="1"/>
    <col min="12299" max="12299" width="8.42578125" style="252" customWidth="1"/>
    <col min="12300" max="12300" width="67.7109375" style="252" customWidth="1"/>
    <col min="12301" max="12301" width="9.140625" style="252"/>
    <col min="12302" max="12302" width="11" style="252" bestFit="1" customWidth="1"/>
    <col min="12303" max="12544" width="9.140625" style="252"/>
    <col min="12545" max="12545" width="10.5703125" style="252" customWidth="1"/>
    <col min="12546" max="12546" width="0" style="252" hidden="1" customWidth="1"/>
    <col min="12547" max="12547" width="34.7109375" style="252" customWidth="1"/>
    <col min="12548" max="12548" width="14.28515625" style="252" customWidth="1"/>
    <col min="12549" max="12549" width="14.7109375" style="252" customWidth="1"/>
    <col min="12550" max="12554" width="0" style="252" hidden="1" customWidth="1"/>
    <col min="12555" max="12555" width="8.42578125" style="252" customWidth="1"/>
    <col min="12556" max="12556" width="67.7109375" style="252" customWidth="1"/>
    <col min="12557" max="12557" width="9.140625" style="252"/>
    <col min="12558" max="12558" width="11" style="252" bestFit="1" customWidth="1"/>
    <col min="12559" max="12800" width="9.140625" style="252"/>
    <col min="12801" max="12801" width="10.5703125" style="252" customWidth="1"/>
    <col min="12802" max="12802" width="0" style="252" hidden="1" customWidth="1"/>
    <col min="12803" max="12803" width="34.7109375" style="252" customWidth="1"/>
    <col min="12804" max="12804" width="14.28515625" style="252" customWidth="1"/>
    <col min="12805" max="12805" width="14.7109375" style="252" customWidth="1"/>
    <col min="12806" max="12810" width="0" style="252" hidden="1" customWidth="1"/>
    <col min="12811" max="12811" width="8.42578125" style="252" customWidth="1"/>
    <col min="12812" max="12812" width="67.7109375" style="252" customWidth="1"/>
    <col min="12813" max="12813" width="9.140625" style="252"/>
    <col min="12814" max="12814" width="11" style="252" bestFit="1" customWidth="1"/>
    <col min="12815" max="13056" width="9.140625" style="252"/>
    <col min="13057" max="13057" width="10.5703125" style="252" customWidth="1"/>
    <col min="13058" max="13058" width="0" style="252" hidden="1" customWidth="1"/>
    <col min="13059" max="13059" width="34.7109375" style="252" customWidth="1"/>
    <col min="13060" max="13060" width="14.28515625" style="252" customWidth="1"/>
    <col min="13061" max="13061" width="14.7109375" style="252" customWidth="1"/>
    <col min="13062" max="13066" width="0" style="252" hidden="1" customWidth="1"/>
    <col min="13067" max="13067" width="8.42578125" style="252" customWidth="1"/>
    <col min="13068" max="13068" width="67.7109375" style="252" customWidth="1"/>
    <col min="13069" max="13069" width="9.140625" style="252"/>
    <col min="13070" max="13070" width="11" style="252" bestFit="1" customWidth="1"/>
    <col min="13071" max="13312" width="9.140625" style="252"/>
    <col min="13313" max="13313" width="10.5703125" style="252" customWidth="1"/>
    <col min="13314" max="13314" width="0" style="252" hidden="1" customWidth="1"/>
    <col min="13315" max="13315" width="34.7109375" style="252" customWidth="1"/>
    <col min="13316" max="13316" width="14.28515625" style="252" customWidth="1"/>
    <col min="13317" max="13317" width="14.7109375" style="252" customWidth="1"/>
    <col min="13318" max="13322" width="0" style="252" hidden="1" customWidth="1"/>
    <col min="13323" max="13323" width="8.42578125" style="252" customWidth="1"/>
    <col min="13324" max="13324" width="67.7109375" style="252" customWidth="1"/>
    <col min="13325" max="13325" width="9.140625" style="252"/>
    <col min="13326" max="13326" width="11" style="252" bestFit="1" customWidth="1"/>
    <col min="13327" max="13568" width="9.140625" style="252"/>
    <col min="13569" max="13569" width="10.5703125" style="252" customWidth="1"/>
    <col min="13570" max="13570" width="0" style="252" hidden="1" customWidth="1"/>
    <col min="13571" max="13571" width="34.7109375" style="252" customWidth="1"/>
    <col min="13572" max="13572" width="14.28515625" style="252" customWidth="1"/>
    <col min="13573" max="13573" width="14.7109375" style="252" customWidth="1"/>
    <col min="13574" max="13578" width="0" style="252" hidden="1" customWidth="1"/>
    <col min="13579" max="13579" width="8.42578125" style="252" customWidth="1"/>
    <col min="13580" max="13580" width="67.7109375" style="252" customWidth="1"/>
    <col min="13581" max="13581" width="9.140625" style="252"/>
    <col min="13582" max="13582" width="11" style="252" bestFit="1" customWidth="1"/>
    <col min="13583" max="13824" width="9.140625" style="252"/>
    <col min="13825" max="13825" width="10.5703125" style="252" customWidth="1"/>
    <col min="13826" max="13826" width="0" style="252" hidden="1" customWidth="1"/>
    <col min="13827" max="13827" width="34.7109375" style="252" customWidth="1"/>
    <col min="13828" max="13828" width="14.28515625" style="252" customWidth="1"/>
    <col min="13829" max="13829" width="14.7109375" style="252" customWidth="1"/>
    <col min="13830" max="13834" width="0" style="252" hidden="1" customWidth="1"/>
    <col min="13835" max="13835" width="8.42578125" style="252" customWidth="1"/>
    <col min="13836" max="13836" width="67.7109375" style="252" customWidth="1"/>
    <col min="13837" max="13837" width="9.140625" style="252"/>
    <col min="13838" max="13838" width="11" style="252" bestFit="1" customWidth="1"/>
    <col min="13839" max="14080" width="9.140625" style="252"/>
    <col min="14081" max="14081" width="10.5703125" style="252" customWidth="1"/>
    <col min="14082" max="14082" width="0" style="252" hidden="1" customWidth="1"/>
    <col min="14083" max="14083" width="34.7109375" style="252" customWidth="1"/>
    <col min="14084" max="14084" width="14.28515625" style="252" customWidth="1"/>
    <col min="14085" max="14085" width="14.7109375" style="252" customWidth="1"/>
    <col min="14086" max="14090" width="0" style="252" hidden="1" customWidth="1"/>
    <col min="14091" max="14091" width="8.42578125" style="252" customWidth="1"/>
    <col min="14092" max="14092" width="67.7109375" style="252" customWidth="1"/>
    <col min="14093" max="14093" width="9.140625" style="252"/>
    <col min="14094" max="14094" width="11" style="252" bestFit="1" customWidth="1"/>
    <col min="14095" max="14336" width="9.140625" style="252"/>
    <col min="14337" max="14337" width="10.5703125" style="252" customWidth="1"/>
    <col min="14338" max="14338" width="0" style="252" hidden="1" customWidth="1"/>
    <col min="14339" max="14339" width="34.7109375" style="252" customWidth="1"/>
    <col min="14340" max="14340" width="14.28515625" style="252" customWidth="1"/>
    <col min="14341" max="14341" width="14.7109375" style="252" customWidth="1"/>
    <col min="14342" max="14346" width="0" style="252" hidden="1" customWidth="1"/>
    <col min="14347" max="14347" width="8.42578125" style="252" customWidth="1"/>
    <col min="14348" max="14348" width="67.7109375" style="252" customWidth="1"/>
    <col min="14349" max="14349" width="9.140625" style="252"/>
    <col min="14350" max="14350" width="11" style="252" bestFit="1" customWidth="1"/>
    <col min="14351" max="14592" width="9.140625" style="252"/>
    <col min="14593" max="14593" width="10.5703125" style="252" customWidth="1"/>
    <col min="14594" max="14594" width="0" style="252" hidden="1" customWidth="1"/>
    <col min="14595" max="14595" width="34.7109375" style="252" customWidth="1"/>
    <col min="14596" max="14596" width="14.28515625" style="252" customWidth="1"/>
    <col min="14597" max="14597" width="14.7109375" style="252" customWidth="1"/>
    <col min="14598" max="14602" width="0" style="252" hidden="1" customWidth="1"/>
    <col min="14603" max="14603" width="8.42578125" style="252" customWidth="1"/>
    <col min="14604" max="14604" width="67.7109375" style="252" customWidth="1"/>
    <col min="14605" max="14605" width="9.140625" style="252"/>
    <col min="14606" max="14606" width="11" style="252" bestFit="1" customWidth="1"/>
    <col min="14607" max="14848" width="9.140625" style="252"/>
    <col min="14849" max="14849" width="10.5703125" style="252" customWidth="1"/>
    <col min="14850" max="14850" width="0" style="252" hidden="1" customWidth="1"/>
    <col min="14851" max="14851" width="34.7109375" style="252" customWidth="1"/>
    <col min="14852" max="14852" width="14.28515625" style="252" customWidth="1"/>
    <col min="14853" max="14853" width="14.7109375" style="252" customWidth="1"/>
    <col min="14854" max="14858" width="0" style="252" hidden="1" customWidth="1"/>
    <col min="14859" max="14859" width="8.42578125" style="252" customWidth="1"/>
    <col min="14860" max="14860" width="67.7109375" style="252" customWidth="1"/>
    <col min="14861" max="14861" width="9.140625" style="252"/>
    <col min="14862" max="14862" width="11" style="252" bestFit="1" customWidth="1"/>
    <col min="14863" max="15104" width="9.140625" style="252"/>
    <col min="15105" max="15105" width="10.5703125" style="252" customWidth="1"/>
    <col min="15106" max="15106" width="0" style="252" hidden="1" customWidth="1"/>
    <col min="15107" max="15107" width="34.7109375" style="252" customWidth="1"/>
    <col min="15108" max="15108" width="14.28515625" style="252" customWidth="1"/>
    <col min="15109" max="15109" width="14.7109375" style="252" customWidth="1"/>
    <col min="15110" max="15114" width="0" style="252" hidden="1" customWidth="1"/>
    <col min="15115" max="15115" width="8.42578125" style="252" customWidth="1"/>
    <col min="15116" max="15116" width="67.7109375" style="252" customWidth="1"/>
    <col min="15117" max="15117" width="9.140625" style="252"/>
    <col min="15118" max="15118" width="11" style="252" bestFit="1" customWidth="1"/>
    <col min="15119" max="15360" width="9.140625" style="252"/>
    <col min="15361" max="15361" width="10.5703125" style="252" customWidth="1"/>
    <col min="15362" max="15362" width="0" style="252" hidden="1" customWidth="1"/>
    <col min="15363" max="15363" width="34.7109375" style="252" customWidth="1"/>
    <col min="15364" max="15364" width="14.28515625" style="252" customWidth="1"/>
    <col min="15365" max="15365" width="14.7109375" style="252" customWidth="1"/>
    <col min="15366" max="15370" width="0" style="252" hidden="1" customWidth="1"/>
    <col min="15371" max="15371" width="8.42578125" style="252" customWidth="1"/>
    <col min="15372" max="15372" width="67.7109375" style="252" customWidth="1"/>
    <col min="15373" max="15373" width="9.140625" style="252"/>
    <col min="15374" max="15374" width="11" style="252" bestFit="1" customWidth="1"/>
    <col min="15375" max="15616" width="9.140625" style="252"/>
    <col min="15617" max="15617" width="10.5703125" style="252" customWidth="1"/>
    <col min="15618" max="15618" width="0" style="252" hidden="1" customWidth="1"/>
    <col min="15619" max="15619" width="34.7109375" style="252" customWidth="1"/>
    <col min="15620" max="15620" width="14.28515625" style="252" customWidth="1"/>
    <col min="15621" max="15621" width="14.7109375" style="252" customWidth="1"/>
    <col min="15622" max="15626" width="0" style="252" hidden="1" customWidth="1"/>
    <col min="15627" max="15627" width="8.42578125" style="252" customWidth="1"/>
    <col min="15628" max="15628" width="67.7109375" style="252" customWidth="1"/>
    <col min="15629" max="15629" width="9.140625" style="252"/>
    <col min="15630" max="15630" width="11" style="252" bestFit="1" customWidth="1"/>
    <col min="15631" max="15872" width="9.140625" style="252"/>
    <col min="15873" max="15873" width="10.5703125" style="252" customWidth="1"/>
    <col min="15874" max="15874" width="0" style="252" hidden="1" customWidth="1"/>
    <col min="15875" max="15875" width="34.7109375" style="252" customWidth="1"/>
    <col min="15876" max="15876" width="14.28515625" style="252" customWidth="1"/>
    <col min="15877" max="15877" width="14.7109375" style="252" customWidth="1"/>
    <col min="15878" max="15882" width="0" style="252" hidden="1" customWidth="1"/>
    <col min="15883" max="15883" width="8.42578125" style="252" customWidth="1"/>
    <col min="15884" max="15884" width="67.7109375" style="252" customWidth="1"/>
    <col min="15885" max="15885" width="9.140625" style="252"/>
    <col min="15886" max="15886" width="11" style="252" bestFit="1" customWidth="1"/>
    <col min="15887" max="16128" width="9.140625" style="252"/>
    <col min="16129" max="16129" width="10.5703125" style="252" customWidth="1"/>
    <col min="16130" max="16130" width="0" style="252" hidden="1" customWidth="1"/>
    <col min="16131" max="16131" width="34.7109375" style="252" customWidth="1"/>
    <col min="16132" max="16132" width="14.28515625" style="252" customWidth="1"/>
    <col min="16133" max="16133" width="14.7109375" style="252" customWidth="1"/>
    <col min="16134" max="16138" width="0" style="252" hidden="1" customWidth="1"/>
    <col min="16139" max="16139" width="8.42578125" style="252" customWidth="1"/>
    <col min="16140" max="16140" width="67.7109375" style="252" customWidth="1"/>
    <col min="16141" max="16141" width="9.140625" style="252"/>
    <col min="16142" max="16142" width="11" style="252" bestFit="1" customWidth="1"/>
    <col min="16143" max="16384" width="9.140625" style="252"/>
  </cols>
  <sheetData>
    <row r="1" spans="1:12" ht="26.25" customHeight="1">
      <c r="A1" s="541" t="s">
        <v>1367</v>
      </c>
      <c r="B1" s="541"/>
      <c r="C1" s="541"/>
      <c r="D1" s="541"/>
      <c r="E1" s="541"/>
      <c r="F1" s="541"/>
      <c r="G1" s="541"/>
      <c r="H1" s="541"/>
      <c r="I1" s="541"/>
      <c r="J1" s="541"/>
      <c r="K1" s="541"/>
      <c r="L1" s="541"/>
    </row>
    <row r="2" spans="1:12" ht="12.75" customHeight="1">
      <c r="A2" s="542" t="s">
        <v>1491</v>
      </c>
      <c r="B2" s="542"/>
      <c r="C2" s="542"/>
      <c r="D2" s="542"/>
      <c r="E2" s="542"/>
      <c r="F2" s="262"/>
      <c r="G2" s="262"/>
      <c r="H2" s="262"/>
      <c r="I2" s="262"/>
      <c r="J2" s="262"/>
      <c r="K2" s="262"/>
      <c r="L2" s="281"/>
    </row>
    <row r="3" spans="1:12" ht="12.75" customHeight="1">
      <c r="A3" s="282" t="s">
        <v>1376</v>
      </c>
      <c r="B3" s="263"/>
      <c r="C3" s="283" t="s">
        <v>1492</v>
      </c>
      <c r="D3" s="256"/>
      <c r="E3" s="256"/>
      <c r="F3" s="253"/>
      <c r="G3" s="253"/>
      <c r="H3" s="253"/>
      <c r="I3" s="253"/>
      <c r="J3" s="256"/>
      <c r="K3" s="256"/>
      <c r="L3" s="264"/>
    </row>
    <row r="4" spans="1:12" ht="12.75" customHeight="1">
      <c r="A4" s="543" t="s">
        <v>1344</v>
      </c>
      <c r="B4" s="543" t="s">
        <v>1345</v>
      </c>
      <c r="C4" s="545" t="s">
        <v>2</v>
      </c>
      <c r="D4" s="254" t="s">
        <v>6</v>
      </c>
      <c r="E4" s="254" t="s">
        <v>7</v>
      </c>
      <c r="F4" s="547" t="s">
        <v>1337</v>
      </c>
      <c r="G4" s="548"/>
      <c r="H4" s="548"/>
      <c r="I4" s="549"/>
      <c r="J4" s="543" t="s">
        <v>1338</v>
      </c>
      <c r="K4" s="543" t="s">
        <v>1339</v>
      </c>
      <c r="L4" s="543" t="s">
        <v>1340</v>
      </c>
    </row>
    <row r="5" spans="1:12" ht="63.75" customHeight="1">
      <c r="A5" s="544"/>
      <c r="B5" s="544"/>
      <c r="C5" s="546"/>
      <c r="D5" s="539" t="s">
        <v>23</v>
      </c>
      <c r="E5" s="539" t="s">
        <v>23</v>
      </c>
      <c r="F5" s="262" t="s">
        <v>1341</v>
      </c>
      <c r="G5" s="255" t="s">
        <v>27</v>
      </c>
      <c r="H5" s="262" t="s">
        <v>1342</v>
      </c>
      <c r="I5" s="262" t="s">
        <v>29</v>
      </c>
      <c r="J5" s="544"/>
      <c r="K5" s="550"/>
      <c r="L5" s="544"/>
    </row>
    <row r="6" spans="1:12" ht="12.75" customHeight="1">
      <c r="A6" s="544"/>
      <c r="B6" s="544"/>
      <c r="C6" s="546"/>
      <c r="D6" s="540"/>
      <c r="E6" s="540"/>
      <c r="F6" s="256" t="s">
        <v>30</v>
      </c>
      <c r="G6" s="256" t="s">
        <v>31</v>
      </c>
      <c r="H6" s="257" t="s">
        <v>32</v>
      </c>
      <c r="I6" s="257" t="s">
        <v>33</v>
      </c>
      <c r="J6" s="544"/>
      <c r="K6" s="257"/>
      <c r="L6" s="544"/>
    </row>
    <row r="7" spans="1:12" ht="12.75" customHeight="1">
      <c r="A7" s="544"/>
      <c r="B7" s="544"/>
      <c r="C7" s="546"/>
      <c r="D7" s="540"/>
      <c r="E7" s="540"/>
      <c r="F7" s="256" t="s">
        <v>38</v>
      </c>
      <c r="G7" s="256" t="s">
        <v>38</v>
      </c>
      <c r="H7" s="256" t="s">
        <v>38</v>
      </c>
      <c r="I7" s="256" t="s">
        <v>38</v>
      </c>
      <c r="J7" s="544"/>
      <c r="K7" s="257" t="s">
        <v>39</v>
      </c>
      <c r="L7" s="544"/>
    </row>
    <row r="8" spans="1:12">
      <c r="A8" s="261"/>
      <c r="B8" s="261"/>
      <c r="C8" s="284" t="s">
        <v>1493</v>
      </c>
      <c r="D8" s="285"/>
      <c r="E8" s="285"/>
      <c r="F8" s="253">
        <f>SUM(F11:F142)</f>
        <v>28.69027777780866</v>
      </c>
      <c r="G8" s="253">
        <f>SUM(G11:G142)</f>
        <v>1.4263888888890506</v>
      </c>
      <c r="H8" s="253">
        <f>SUM(H11:H142)</f>
        <v>0.11388888889632653</v>
      </c>
      <c r="I8" s="253">
        <f>SUM(I11:I142)</f>
        <v>145.27361111115897</v>
      </c>
      <c r="J8" s="260"/>
      <c r="K8" s="257"/>
      <c r="L8" s="261"/>
    </row>
    <row r="9" spans="1:12">
      <c r="A9" s="286"/>
      <c r="B9" s="286">
        <v>2</v>
      </c>
      <c r="C9" s="286">
        <v>3</v>
      </c>
      <c r="D9" s="286">
        <v>4</v>
      </c>
      <c r="E9" s="286">
        <v>5</v>
      </c>
      <c r="F9" s="286">
        <v>6</v>
      </c>
      <c r="G9" s="286">
        <v>7</v>
      </c>
      <c r="H9" s="286">
        <v>8</v>
      </c>
      <c r="I9" s="287">
        <v>9</v>
      </c>
      <c r="J9" s="287"/>
      <c r="K9" s="286">
        <v>11</v>
      </c>
      <c r="L9" s="286">
        <v>12</v>
      </c>
    </row>
    <row r="10" spans="1:12">
      <c r="A10" s="288"/>
      <c r="B10" s="289"/>
      <c r="C10" s="290" t="s">
        <v>1494</v>
      </c>
      <c r="D10" s="286"/>
      <c r="E10" s="286"/>
      <c r="F10" s="286">
        <f>SUBTOTAL(9,F9:F9)</f>
        <v>6</v>
      </c>
      <c r="G10" s="286">
        <f>SUBTOTAL(9,G9:G9)</f>
        <v>7</v>
      </c>
      <c r="H10" s="286">
        <f>SUBTOTAL(9,H9:H9)</f>
        <v>8</v>
      </c>
      <c r="I10" s="287">
        <f>SUBTOTAL(9,I9:I9)</f>
        <v>9</v>
      </c>
      <c r="J10" s="291"/>
      <c r="K10" s="286"/>
      <c r="L10" s="286"/>
    </row>
    <row r="11" spans="1:12" ht="25.5">
      <c r="A11" s="265" t="s">
        <v>324</v>
      </c>
      <c r="B11" s="292">
        <v>307091</v>
      </c>
      <c r="C11" s="293" t="s">
        <v>483</v>
      </c>
      <c r="D11" s="294">
        <v>43662.363888888889</v>
      </c>
      <c r="E11" s="294">
        <v>43662.84652777778</v>
      </c>
      <c r="F11" s="295">
        <f t="shared" ref="F11:F22" si="0">IF(OR(E11="***",E11=""),0,IF(RIGHT(K11)="T",(+E11-D11),0))</f>
        <v>0.48263888889050577</v>
      </c>
      <c r="G11" s="295">
        <f t="shared" ref="G11:G22" si="1">IF(OR(E11="***",E11=""),0,IF(RIGHT(K11)="U",(+E11-D11),0))</f>
        <v>0</v>
      </c>
      <c r="H11" s="295">
        <f t="shared" ref="H11:H22" si="2">IF(OR(E11="***",E11=""),0,IF(RIGHT(K11)="C",(+E11-D11),0))</f>
        <v>0</v>
      </c>
      <c r="I11" s="295">
        <f t="shared" ref="I11:I22" si="3">IF(OR(E11="***",E11=""),0,IF(RIGHT(K11)="D",(+E11-D11),0))</f>
        <v>0</v>
      </c>
      <c r="J11" s="296" t="s">
        <v>1495</v>
      </c>
      <c r="K11" s="297" t="s">
        <v>462</v>
      </c>
      <c r="L11" s="298" t="s">
        <v>1394</v>
      </c>
    </row>
    <row r="12" spans="1:12" ht="25.5">
      <c r="A12" s="265" t="s">
        <v>324</v>
      </c>
      <c r="B12" s="299">
        <v>307116</v>
      </c>
      <c r="C12" s="280" t="s">
        <v>483</v>
      </c>
      <c r="D12" s="294">
        <v>43667.529861111114</v>
      </c>
      <c r="E12" s="294">
        <v>43667.643055555556</v>
      </c>
      <c r="F12" s="295">
        <f t="shared" si="0"/>
        <v>0</v>
      </c>
      <c r="G12" s="295">
        <f t="shared" si="1"/>
        <v>0.1131944444423425</v>
      </c>
      <c r="H12" s="295">
        <f t="shared" si="2"/>
        <v>0</v>
      </c>
      <c r="I12" s="295">
        <f t="shared" si="3"/>
        <v>0</v>
      </c>
      <c r="J12" s="296" t="s">
        <v>492</v>
      </c>
      <c r="K12" s="300" t="s">
        <v>463</v>
      </c>
      <c r="L12" s="301" t="s">
        <v>1377</v>
      </c>
    </row>
    <row r="13" spans="1:12" ht="15">
      <c r="A13" s="265" t="s">
        <v>324</v>
      </c>
      <c r="B13" s="292">
        <v>307128</v>
      </c>
      <c r="C13" s="280" t="s">
        <v>483</v>
      </c>
      <c r="D13" s="294">
        <v>43670.627083333333</v>
      </c>
      <c r="E13" s="294">
        <v>43670.696527777778</v>
      </c>
      <c r="F13" s="295">
        <f t="shared" si="0"/>
        <v>6.9444444445252884E-2</v>
      </c>
      <c r="G13" s="295">
        <f t="shared" si="1"/>
        <v>0</v>
      </c>
      <c r="H13" s="295">
        <f t="shared" si="2"/>
        <v>0</v>
      </c>
      <c r="I13" s="295">
        <f t="shared" si="3"/>
        <v>0</v>
      </c>
      <c r="J13" s="296" t="s">
        <v>492</v>
      </c>
      <c r="K13" s="297" t="s">
        <v>1085</v>
      </c>
      <c r="L13" s="302" t="s">
        <v>1395</v>
      </c>
    </row>
    <row r="14" spans="1:12" ht="30">
      <c r="A14" s="265" t="s">
        <v>325</v>
      </c>
      <c r="B14" s="299">
        <v>307117</v>
      </c>
      <c r="C14" s="280" t="s">
        <v>326</v>
      </c>
      <c r="D14" s="294">
        <v>43667.529861111114</v>
      </c>
      <c r="E14" s="294">
        <v>43667.60833333333</v>
      </c>
      <c r="F14" s="295">
        <f t="shared" si="0"/>
        <v>0</v>
      </c>
      <c r="G14" s="295">
        <f t="shared" si="1"/>
        <v>7.847222221607808E-2</v>
      </c>
      <c r="H14" s="295">
        <f t="shared" si="2"/>
        <v>0</v>
      </c>
      <c r="I14" s="295">
        <f t="shared" si="3"/>
        <v>0</v>
      </c>
      <c r="J14" s="296" t="s">
        <v>492</v>
      </c>
      <c r="K14" s="300" t="s">
        <v>463</v>
      </c>
      <c r="L14" s="303" t="s">
        <v>1396</v>
      </c>
    </row>
    <row r="15" spans="1:12" ht="25.5">
      <c r="A15" s="265" t="s">
        <v>1091</v>
      </c>
      <c r="B15" s="299">
        <v>307050</v>
      </c>
      <c r="C15" s="280" t="s">
        <v>1092</v>
      </c>
      <c r="D15" s="294">
        <v>43655.511805555558</v>
      </c>
      <c r="E15" s="294">
        <v>43655.592361111114</v>
      </c>
      <c r="F15" s="295">
        <f t="shared" si="0"/>
        <v>8.0555555556202307E-2</v>
      </c>
      <c r="G15" s="295">
        <f t="shared" si="1"/>
        <v>0</v>
      </c>
      <c r="H15" s="295">
        <f t="shared" si="2"/>
        <v>0</v>
      </c>
      <c r="I15" s="295">
        <f t="shared" si="3"/>
        <v>0</v>
      </c>
      <c r="J15" s="296" t="s">
        <v>492</v>
      </c>
      <c r="K15" s="304" t="s">
        <v>1397</v>
      </c>
      <c r="L15" s="280" t="s">
        <v>1398</v>
      </c>
    </row>
    <row r="16" spans="1:12" ht="30">
      <c r="A16" s="265" t="s">
        <v>1091</v>
      </c>
      <c r="B16" s="299">
        <v>307107</v>
      </c>
      <c r="C16" s="280" t="s">
        <v>1092</v>
      </c>
      <c r="D16" s="294">
        <v>43665.513194444444</v>
      </c>
      <c r="E16" s="294">
        <v>43665.573611111111</v>
      </c>
      <c r="F16" s="295">
        <f t="shared" si="0"/>
        <v>6.0416666667151731E-2</v>
      </c>
      <c r="G16" s="295">
        <f t="shared" si="1"/>
        <v>0</v>
      </c>
      <c r="H16" s="295">
        <f t="shared" si="2"/>
        <v>0</v>
      </c>
      <c r="I16" s="295">
        <f t="shared" si="3"/>
        <v>0</v>
      </c>
      <c r="J16" s="296" t="s">
        <v>492</v>
      </c>
      <c r="K16" s="297" t="s">
        <v>1098</v>
      </c>
      <c r="L16" s="303" t="s">
        <v>1399</v>
      </c>
    </row>
    <row r="17" spans="1:12" ht="15">
      <c r="A17" s="265" t="s">
        <v>1091</v>
      </c>
      <c r="B17" s="292">
        <v>307109</v>
      </c>
      <c r="C17" s="280" t="s">
        <v>1092</v>
      </c>
      <c r="D17" s="294">
        <v>43665.640277777777</v>
      </c>
      <c r="E17" s="305">
        <v>43665.750694444447</v>
      </c>
      <c r="F17" s="295">
        <f t="shared" si="0"/>
        <v>0.11041666667006211</v>
      </c>
      <c r="G17" s="295">
        <f t="shared" si="1"/>
        <v>0</v>
      </c>
      <c r="H17" s="295">
        <f t="shared" si="2"/>
        <v>0</v>
      </c>
      <c r="I17" s="295">
        <f t="shared" si="3"/>
        <v>0</v>
      </c>
      <c r="J17" s="296" t="s">
        <v>1496</v>
      </c>
      <c r="K17" s="297" t="s">
        <v>461</v>
      </c>
      <c r="L17" s="306" t="s">
        <v>1400</v>
      </c>
    </row>
    <row r="18" spans="1:12">
      <c r="A18" s="307" t="s">
        <v>568</v>
      </c>
      <c r="B18" s="251">
        <v>307001</v>
      </c>
      <c r="C18" s="308" t="s">
        <v>481</v>
      </c>
      <c r="D18" s="294">
        <v>43647.718055555553</v>
      </c>
      <c r="E18" s="294">
        <v>43647.761111111111</v>
      </c>
      <c r="F18" s="295">
        <f t="shared" si="0"/>
        <v>4.3055555557657499E-2</v>
      </c>
      <c r="G18" s="295">
        <f t="shared" si="1"/>
        <v>0</v>
      </c>
      <c r="H18" s="295">
        <f t="shared" si="2"/>
        <v>0</v>
      </c>
      <c r="I18" s="295">
        <f t="shared" si="3"/>
        <v>0</v>
      </c>
      <c r="J18" s="296" t="s">
        <v>492</v>
      </c>
      <c r="K18" s="304" t="s">
        <v>1098</v>
      </c>
      <c r="L18" s="309" t="s">
        <v>1401</v>
      </c>
    </row>
    <row r="19" spans="1:12" ht="30">
      <c r="A19" s="265" t="s">
        <v>568</v>
      </c>
      <c r="B19" s="299">
        <v>307106</v>
      </c>
      <c r="C19" s="280" t="s">
        <v>481</v>
      </c>
      <c r="D19" s="294">
        <v>43665.513194444444</v>
      </c>
      <c r="E19" s="294">
        <v>43665.572222222225</v>
      </c>
      <c r="F19" s="295">
        <f t="shared" si="0"/>
        <v>5.9027777781011537E-2</v>
      </c>
      <c r="G19" s="295">
        <f t="shared" si="1"/>
        <v>0</v>
      </c>
      <c r="H19" s="295">
        <f t="shared" si="2"/>
        <v>0</v>
      </c>
      <c r="I19" s="295">
        <f t="shared" si="3"/>
        <v>0</v>
      </c>
      <c r="J19" s="296" t="s">
        <v>492</v>
      </c>
      <c r="K19" s="297" t="s">
        <v>1098</v>
      </c>
      <c r="L19" s="303" t="s">
        <v>1399</v>
      </c>
    </row>
    <row r="20" spans="1:12" ht="15">
      <c r="A20" s="265" t="s">
        <v>568</v>
      </c>
      <c r="B20" s="292">
        <v>307108</v>
      </c>
      <c r="C20" s="280" t="s">
        <v>481</v>
      </c>
      <c r="D20" s="294">
        <v>43665.638194444444</v>
      </c>
      <c r="E20" s="294">
        <v>43665.759722222225</v>
      </c>
      <c r="F20" s="295">
        <f t="shared" si="0"/>
        <v>0.12152777778101154</v>
      </c>
      <c r="G20" s="295">
        <f t="shared" si="1"/>
        <v>0</v>
      </c>
      <c r="H20" s="295">
        <f t="shared" si="2"/>
        <v>0</v>
      </c>
      <c r="I20" s="295">
        <f t="shared" si="3"/>
        <v>0</v>
      </c>
      <c r="J20" s="296" t="s">
        <v>1497</v>
      </c>
      <c r="K20" s="297" t="s">
        <v>461</v>
      </c>
      <c r="L20" s="306" t="s">
        <v>1400</v>
      </c>
    </row>
    <row r="21" spans="1:12" ht="15">
      <c r="A21" s="265" t="s">
        <v>313</v>
      </c>
      <c r="B21" s="292">
        <v>307035</v>
      </c>
      <c r="C21" s="280" t="s">
        <v>314</v>
      </c>
      <c r="D21" s="294">
        <v>43653.310416666667</v>
      </c>
      <c r="E21" s="294">
        <v>43653.621527777781</v>
      </c>
      <c r="F21" s="295">
        <f t="shared" si="0"/>
        <v>0.31111111111385981</v>
      </c>
      <c r="G21" s="295">
        <f t="shared" si="1"/>
        <v>0</v>
      </c>
      <c r="H21" s="295">
        <f t="shared" si="2"/>
        <v>0</v>
      </c>
      <c r="I21" s="295">
        <f t="shared" si="3"/>
        <v>0</v>
      </c>
      <c r="J21" s="296" t="s">
        <v>1498</v>
      </c>
      <c r="K21" s="297" t="s">
        <v>462</v>
      </c>
      <c r="L21" s="303" t="s">
        <v>1402</v>
      </c>
    </row>
    <row r="22" spans="1:12" ht="15">
      <c r="A22" s="265" t="s">
        <v>315</v>
      </c>
      <c r="B22" s="292">
        <v>307165</v>
      </c>
      <c r="C22" s="293" t="s">
        <v>316</v>
      </c>
      <c r="D22" s="294">
        <v>43677.440972222219</v>
      </c>
      <c r="E22" s="294">
        <v>43677.531944444447</v>
      </c>
      <c r="F22" s="295">
        <f t="shared" si="0"/>
        <v>9.0972222227719612E-2</v>
      </c>
      <c r="G22" s="295">
        <f t="shared" si="1"/>
        <v>0</v>
      </c>
      <c r="H22" s="295">
        <f t="shared" si="2"/>
        <v>0</v>
      </c>
      <c r="I22" s="295">
        <f t="shared" si="3"/>
        <v>0</v>
      </c>
      <c r="J22" s="296" t="s">
        <v>1499</v>
      </c>
      <c r="K22" s="297" t="s">
        <v>461</v>
      </c>
      <c r="L22" s="309" t="s">
        <v>1403</v>
      </c>
    </row>
    <row r="23" spans="1:12" ht="15">
      <c r="A23" s="307" t="s">
        <v>48</v>
      </c>
      <c r="B23" s="310">
        <v>307007</v>
      </c>
      <c r="C23" s="293" t="s">
        <v>49</v>
      </c>
      <c r="D23" s="294">
        <v>43648.279861111114</v>
      </c>
      <c r="E23" s="294">
        <v>43648.650694444441</v>
      </c>
      <c r="F23" s="295">
        <f t="shared" ref="F23:F37" si="4">IF(OR(E23="***",E23=""),0,IF(RIGHT(K23)="T",(+E23-D23),0))</f>
        <v>0</v>
      </c>
      <c r="G23" s="295">
        <f t="shared" ref="G23:G37" si="5">IF(OR(E23="***",E23=""),0,IF(RIGHT(K23)="U",(+E23-D23),0))</f>
        <v>0</v>
      </c>
      <c r="H23" s="295">
        <f t="shared" ref="H23:H37" si="6">IF(OR(E23="***",E23=""),0,IF(RIGHT(K23)="C",(+E23-D23),0))</f>
        <v>0</v>
      </c>
      <c r="I23" s="295">
        <f t="shared" ref="I23:I37" si="7">IF(OR(E23="***",E23=""),0,IF(RIGHT(K23)="D",(+E23-D23),0))</f>
        <v>0.3708333333270275</v>
      </c>
      <c r="J23" s="296" t="s">
        <v>1387</v>
      </c>
      <c r="K23" s="300" t="s">
        <v>50</v>
      </c>
      <c r="L23" s="306" t="s">
        <v>1378</v>
      </c>
    </row>
    <row r="24" spans="1:12" ht="15">
      <c r="A24" s="265" t="s">
        <v>48</v>
      </c>
      <c r="B24" s="310">
        <v>307034</v>
      </c>
      <c r="C24" s="311" t="s">
        <v>49</v>
      </c>
      <c r="D24" s="294">
        <v>43653.268055555556</v>
      </c>
      <c r="E24" s="294">
        <v>43653.867361111108</v>
      </c>
      <c r="F24" s="295">
        <f t="shared" si="4"/>
        <v>0</v>
      </c>
      <c r="G24" s="295">
        <f t="shared" si="5"/>
        <v>0</v>
      </c>
      <c r="H24" s="295">
        <f t="shared" si="6"/>
        <v>0</v>
      </c>
      <c r="I24" s="295">
        <f t="shared" si="7"/>
        <v>0.59930555555183673</v>
      </c>
      <c r="J24" s="296" t="s">
        <v>1500</v>
      </c>
      <c r="K24" s="297" t="s">
        <v>50</v>
      </c>
      <c r="L24" s="306" t="s">
        <v>1404</v>
      </c>
    </row>
    <row r="25" spans="1:12" ht="15">
      <c r="A25" s="265" t="s">
        <v>48</v>
      </c>
      <c r="B25" s="292">
        <v>307044</v>
      </c>
      <c r="C25" s="280" t="s">
        <v>49</v>
      </c>
      <c r="D25" s="294">
        <v>43655.087500000001</v>
      </c>
      <c r="E25" s="294">
        <v>43656.268055555556</v>
      </c>
      <c r="F25" s="295">
        <f t="shared" si="4"/>
        <v>0</v>
      </c>
      <c r="G25" s="295">
        <f t="shared" si="5"/>
        <v>0</v>
      </c>
      <c r="H25" s="295">
        <f t="shared" si="6"/>
        <v>0</v>
      </c>
      <c r="I25" s="295">
        <f t="shared" si="7"/>
        <v>1.1805555555547471</v>
      </c>
      <c r="J25" s="296" t="s">
        <v>1501</v>
      </c>
      <c r="K25" s="300" t="s">
        <v>50</v>
      </c>
      <c r="L25" s="306" t="s">
        <v>1405</v>
      </c>
    </row>
    <row r="26" spans="1:12" ht="15">
      <c r="A26" s="265" t="s">
        <v>48</v>
      </c>
      <c r="B26" s="299">
        <v>307057</v>
      </c>
      <c r="C26" s="280" t="s">
        <v>49</v>
      </c>
      <c r="D26" s="294">
        <v>43656.338194444441</v>
      </c>
      <c r="E26" s="294">
        <v>43656.412499999999</v>
      </c>
      <c r="F26" s="295">
        <f t="shared" si="4"/>
        <v>0</v>
      </c>
      <c r="G26" s="295">
        <f t="shared" si="5"/>
        <v>0</v>
      </c>
      <c r="H26" s="295">
        <f t="shared" si="6"/>
        <v>0</v>
      </c>
      <c r="I26" s="295">
        <f t="shared" si="7"/>
        <v>7.4305555557657499E-2</v>
      </c>
      <c r="J26" s="296" t="s">
        <v>1502</v>
      </c>
      <c r="K26" s="300" t="s">
        <v>50</v>
      </c>
      <c r="L26" s="306" t="s">
        <v>1406</v>
      </c>
    </row>
    <row r="27" spans="1:12" ht="15">
      <c r="A27" s="265" t="s">
        <v>48</v>
      </c>
      <c r="B27" s="299">
        <v>307075</v>
      </c>
      <c r="C27" s="280" t="s">
        <v>49</v>
      </c>
      <c r="D27" s="294">
        <v>43659.336111111108</v>
      </c>
      <c r="E27" s="294">
        <v>43659.95416666667</v>
      </c>
      <c r="F27" s="295">
        <f t="shared" si="4"/>
        <v>0</v>
      </c>
      <c r="G27" s="295">
        <f t="shared" si="5"/>
        <v>0</v>
      </c>
      <c r="H27" s="295">
        <f t="shared" si="6"/>
        <v>0</v>
      </c>
      <c r="I27" s="295">
        <f t="shared" si="7"/>
        <v>0.61805555556202307</v>
      </c>
      <c r="J27" s="296" t="s">
        <v>1503</v>
      </c>
      <c r="K27" s="297" t="s">
        <v>50</v>
      </c>
      <c r="L27" s="306" t="s">
        <v>1407</v>
      </c>
    </row>
    <row r="28" spans="1:12" ht="15">
      <c r="A28" s="265" t="s">
        <v>48</v>
      </c>
      <c r="B28" s="299">
        <v>307087</v>
      </c>
      <c r="C28" s="293" t="s">
        <v>49</v>
      </c>
      <c r="D28" s="294">
        <v>43661.299305555556</v>
      </c>
      <c r="E28" s="294">
        <v>43665.447916666664</v>
      </c>
      <c r="F28" s="295">
        <f t="shared" si="4"/>
        <v>0</v>
      </c>
      <c r="G28" s="295">
        <f t="shared" si="5"/>
        <v>0</v>
      </c>
      <c r="H28" s="295">
        <f t="shared" si="6"/>
        <v>0</v>
      </c>
      <c r="I28" s="295">
        <f t="shared" si="7"/>
        <v>4.148611111108039</v>
      </c>
      <c r="J28" s="296" t="s">
        <v>1504</v>
      </c>
      <c r="K28" s="300" t="s">
        <v>50</v>
      </c>
      <c r="L28" s="306" t="s">
        <v>1373</v>
      </c>
    </row>
    <row r="29" spans="1:12" ht="15">
      <c r="A29" s="265" t="s">
        <v>48</v>
      </c>
      <c r="B29" s="292">
        <v>307119</v>
      </c>
      <c r="C29" s="293" t="s">
        <v>49</v>
      </c>
      <c r="D29" s="294">
        <v>43669.283333333333</v>
      </c>
      <c r="E29" s="294">
        <v>43669.439583333333</v>
      </c>
      <c r="F29" s="295">
        <f t="shared" si="4"/>
        <v>0</v>
      </c>
      <c r="G29" s="295">
        <f t="shared" si="5"/>
        <v>0</v>
      </c>
      <c r="H29" s="295">
        <f t="shared" si="6"/>
        <v>0</v>
      </c>
      <c r="I29" s="295">
        <f t="shared" si="7"/>
        <v>0.15625</v>
      </c>
      <c r="J29" s="296" t="s">
        <v>1505</v>
      </c>
      <c r="K29" s="297" t="s">
        <v>50</v>
      </c>
      <c r="L29" s="306" t="s">
        <v>1379</v>
      </c>
    </row>
    <row r="30" spans="1:12" ht="15">
      <c r="A30" s="307" t="s">
        <v>52</v>
      </c>
      <c r="B30" s="292">
        <v>306167</v>
      </c>
      <c r="C30" s="280" t="s">
        <v>53</v>
      </c>
      <c r="D30" s="294">
        <v>43647</v>
      </c>
      <c r="E30" s="294">
        <v>43647.6</v>
      </c>
      <c r="F30" s="295">
        <f t="shared" si="4"/>
        <v>0</v>
      </c>
      <c r="G30" s="295">
        <f t="shared" si="5"/>
        <v>0</v>
      </c>
      <c r="H30" s="295">
        <f t="shared" si="6"/>
        <v>0</v>
      </c>
      <c r="I30" s="295">
        <f t="shared" si="7"/>
        <v>0.59999999999854481</v>
      </c>
      <c r="J30" s="296" t="s">
        <v>1388</v>
      </c>
      <c r="K30" s="297" t="s">
        <v>50</v>
      </c>
      <c r="L30" s="306" t="s">
        <v>1378</v>
      </c>
    </row>
    <row r="31" spans="1:12" ht="15">
      <c r="A31" s="307" t="s">
        <v>52</v>
      </c>
      <c r="B31" s="299">
        <v>307025</v>
      </c>
      <c r="C31" s="280" t="s">
        <v>53</v>
      </c>
      <c r="D31" s="294">
        <v>43652.150694444441</v>
      </c>
      <c r="E31" s="294">
        <v>43652.904166666667</v>
      </c>
      <c r="F31" s="295">
        <f t="shared" si="4"/>
        <v>0</v>
      </c>
      <c r="G31" s="295">
        <f t="shared" si="5"/>
        <v>0</v>
      </c>
      <c r="H31" s="295">
        <f t="shared" si="6"/>
        <v>0</v>
      </c>
      <c r="I31" s="295">
        <f t="shared" si="7"/>
        <v>0.75347222222626442</v>
      </c>
      <c r="J31" s="296" t="s">
        <v>1506</v>
      </c>
      <c r="K31" s="297" t="s">
        <v>50</v>
      </c>
      <c r="L31" s="306" t="s">
        <v>1408</v>
      </c>
    </row>
    <row r="32" spans="1:12" ht="15">
      <c r="A32" s="265" t="s">
        <v>52</v>
      </c>
      <c r="B32" s="292">
        <v>307040</v>
      </c>
      <c r="C32" s="280" t="s">
        <v>53</v>
      </c>
      <c r="D32" s="294">
        <v>43654.172222222223</v>
      </c>
      <c r="E32" s="294">
        <v>43654.879861111112</v>
      </c>
      <c r="F32" s="295">
        <f t="shared" si="4"/>
        <v>0</v>
      </c>
      <c r="G32" s="295">
        <f t="shared" si="5"/>
        <v>0</v>
      </c>
      <c r="H32" s="295">
        <f t="shared" si="6"/>
        <v>0</v>
      </c>
      <c r="I32" s="295">
        <f t="shared" si="7"/>
        <v>0.70763888888905058</v>
      </c>
      <c r="J32" s="296" t="s">
        <v>1507</v>
      </c>
      <c r="K32" s="300" t="s">
        <v>50</v>
      </c>
      <c r="L32" s="306" t="s">
        <v>1409</v>
      </c>
    </row>
    <row r="33" spans="1:12" ht="15">
      <c r="A33" s="265" t="s">
        <v>52</v>
      </c>
      <c r="B33" s="299">
        <v>307053</v>
      </c>
      <c r="C33" s="280" t="s">
        <v>53</v>
      </c>
      <c r="D33" s="294">
        <v>43656.140277777777</v>
      </c>
      <c r="E33" s="294">
        <v>43658.818055555559</v>
      </c>
      <c r="F33" s="295">
        <f t="shared" si="4"/>
        <v>0</v>
      </c>
      <c r="G33" s="295">
        <f t="shared" si="5"/>
        <v>0</v>
      </c>
      <c r="H33" s="295">
        <f t="shared" si="6"/>
        <v>0</v>
      </c>
      <c r="I33" s="295">
        <f t="shared" si="7"/>
        <v>2.6777777777824667</v>
      </c>
      <c r="J33" s="296" t="s">
        <v>1508</v>
      </c>
      <c r="K33" s="297" t="s">
        <v>50</v>
      </c>
      <c r="L33" s="306" t="s">
        <v>1406</v>
      </c>
    </row>
    <row r="34" spans="1:12" ht="15">
      <c r="A34" s="265" t="s">
        <v>52</v>
      </c>
      <c r="B34" s="310">
        <v>307080</v>
      </c>
      <c r="C34" s="311" t="s">
        <v>53</v>
      </c>
      <c r="D34" s="294">
        <v>43660.322916666664</v>
      </c>
      <c r="E34" s="294">
        <v>43660.895833333336</v>
      </c>
      <c r="F34" s="295">
        <f t="shared" si="4"/>
        <v>0</v>
      </c>
      <c r="G34" s="295">
        <f t="shared" si="5"/>
        <v>0</v>
      </c>
      <c r="H34" s="295">
        <f t="shared" si="6"/>
        <v>0</v>
      </c>
      <c r="I34" s="295">
        <f t="shared" si="7"/>
        <v>0.57291666667151731</v>
      </c>
      <c r="J34" s="296" t="s">
        <v>1509</v>
      </c>
      <c r="K34" s="297" t="s">
        <v>50</v>
      </c>
      <c r="L34" s="306" t="s">
        <v>1406</v>
      </c>
    </row>
    <row r="35" spans="1:12" ht="15">
      <c r="A35" s="265" t="s">
        <v>52</v>
      </c>
      <c r="B35" s="292">
        <v>307112</v>
      </c>
      <c r="C35" s="293" t="s">
        <v>53</v>
      </c>
      <c r="D35" s="294">
        <v>43666.285416666666</v>
      </c>
      <c r="E35" s="294">
        <v>43667.938888888886</v>
      </c>
      <c r="F35" s="295">
        <f t="shared" si="4"/>
        <v>0</v>
      </c>
      <c r="G35" s="295">
        <f t="shared" si="5"/>
        <v>0</v>
      </c>
      <c r="H35" s="295">
        <f t="shared" si="6"/>
        <v>0</v>
      </c>
      <c r="I35" s="295">
        <f t="shared" si="7"/>
        <v>1.6534722222204437</v>
      </c>
      <c r="J35" s="296" t="s">
        <v>1510</v>
      </c>
      <c r="K35" s="297" t="s">
        <v>50</v>
      </c>
      <c r="L35" s="306" t="s">
        <v>1380</v>
      </c>
    </row>
    <row r="36" spans="1:12" ht="45">
      <c r="A36" s="265" t="s">
        <v>52</v>
      </c>
      <c r="B36" s="292">
        <v>307129</v>
      </c>
      <c r="C36" s="293" t="s">
        <v>53</v>
      </c>
      <c r="D36" s="294">
        <v>43670.67291666667</v>
      </c>
      <c r="E36" s="294">
        <v>43670.680555555555</v>
      </c>
      <c r="F36" s="295">
        <f t="shared" si="4"/>
        <v>7.6388888846850023E-3</v>
      </c>
      <c r="G36" s="295">
        <f t="shared" si="5"/>
        <v>0</v>
      </c>
      <c r="H36" s="295">
        <f t="shared" si="6"/>
        <v>0</v>
      </c>
      <c r="I36" s="295">
        <f t="shared" si="7"/>
        <v>0</v>
      </c>
      <c r="J36" s="296" t="s">
        <v>492</v>
      </c>
      <c r="K36" s="300" t="s">
        <v>1098</v>
      </c>
      <c r="L36" s="303" t="s">
        <v>1410</v>
      </c>
    </row>
    <row r="37" spans="1:12" ht="25.5">
      <c r="A37" s="265" t="s">
        <v>52</v>
      </c>
      <c r="B37" s="292">
        <v>307124</v>
      </c>
      <c r="C37" s="293" t="s">
        <v>53</v>
      </c>
      <c r="D37" s="294">
        <v>43670.680555555555</v>
      </c>
      <c r="E37" s="294">
        <v>43674.84097222222</v>
      </c>
      <c r="F37" s="295">
        <f t="shared" si="4"/>
        <v>0</v>
      </c>
      <c r="G37" s="295">
        <f t="shared" si="5"/>
        <v>0</v>
      </c>
      <c r="H37" s="295">
        <f t="shared" si="6"/>
        <v>0</v>
      </c>
      <c r="I37" s="295">
        <f t="shared" si="7"/>
        <v>4.1604166666656965</v>
      </c>
      <c r="J37" s="296" t="s">
        <v>492</v>
      </c>
      <c r="K37" s="297" t="s">
        <v>50</v>
      </c>
      <c r="L37" s="309" t="s">
        <v>1411</v>
      </c>
    </row>
    <row r="38" spans="1:12" ht="15">
      <c r="A38" s="265" t="s">
        <v>1099</v>
      </c>
      <c r="B38" s="292">
        <v>307143</v>
      </c>
      <c r="C38" s="280" t="s">
        <v>1100</v>
      </c>
      <c r="D38" s="294">
        <v>43673.167361111111</v>
      </c>
      <c r="E38" s="294">
        <v>43673.425000000003</v>
      </c>
      <c r="F38" s="295">
        <f t="shared" ref="F38:F44" si="8">IF(OR(E38="***",E38=""),0,IF(RIGHT(K38)="T",(+E38-D38),0))</f>
        <v>0</v>
      </c>
      <c r="G38" s="295">
        <f t="shared" ref="G38:G44" si="9">IF(OR(E38="***",E38=""),0,IF(RIGHT(K38)="U",(+E38-D38),0))</f>
        <v>0</v>
      </c>
      <c r="H38" s="295">
        <f t="shared" ref="H38:H44" si="10">IF(OR(E38="***",E38=""),0,IF(RIGHT(K38)="C",(+E38-D38),0))</f>
        <v>0</v>
      </c>
      <c r="I38" s="295">
        <f t="shared" ref="I38:I44" si="11">IF(OR(E38="***",E38=""),0,IF(RIGHT(K38)="D",(+E38-D38),0))</f>
        <v>0.25763888889196096</v>
      </c>
      <c r="J38" s="296" t="s">
        <v>1511</v>
      </c>
      <c r="K38" s="300" t="s">
        <v>50</v>
      </c>
      <c r="L38" s="306" t="s">
        <v>1412</v>
      </c>
    </row>
    <row r="39" spans="1:12" ht="15">
      <c r="A39" s="307" t="s">
        <v>1104</v>
      </c>
      <c r="B39" s="299">
        <v>307018</v>
      </c>
      <c r="C39" s="280" t="s">
        <v>1105</v>
      </c>
      <c r="D39" s="294">
        <v>43650.723611111112</v>
      </c>
      <c r="E39" s="294">
        <v>43652.584722222222</v>
      </c>
      <c r="F39" s="295">
        <f t="shared" si="8"/>
        <v>0</v>
      </c>
      <c r="G39" s="295">
        <f t="shared" si="9"/>
        <v>0</v>
      </c>
      <c r="H39" s="295">
        <f t="shared" si="10"/>
        <v>0</v>
      </c>
      <c r="I39" s="295">
        <f t="shared" si="11"/>
        <v>1.8611111111094942</v>
      </c>
      <c r="J39" s="296" t="s">
        <v>1512</v>
      </c>
      <c r="K39" s="297" t="s">
        <v>50</v>
      </c>
      <c r="L39" s="306" t="s">
        <v>1413</v>
      </c>
    </row>
    <row r="40" spans="1:12" ht="15">
      <c r="A40" s="265" t="s">
        <v>1104</v>
      </c>
      <c r="B40" s="292">
        <v>307045</v>
      </c>
      <c r="C40" s="280" t="s">
        <v>1105</v>
      </c>
      <c r="D40" s="294">
        <v>43655.20208333333</v>
      </c>
      <c r="E40" s="294">
        <v>43655.850694444445</v>
      </c>
      <c r="F40" s="295">
        <f t="shared" si="8"/>
        <v>0</v>
      </c>
      <c r="G40" s="295">
        <f t="shared" si="9"/>
        <v>0</v>
      </c>
      <c r="H40" s="295">
        <f t="shared" si="10"/>
        <v>0</v>
      </c>
      <c r="I40" s="295">
        <f t="shared" si="11"/>
        <v>0.648611111115315</v>
      </c>
      <c r="J40" s="296" t="s">
        <v>1513</v>
      </c>
      <c r="K40" s="297" t="s">
        <v>50</v>
      </c>
      <c r="L40" s="306" t="s">
        <v>1414</v>
      </c>
    </row>
    <row r="41" spans="1:12" ht="15">
      <c r="A41" s="265" t="s">
        <v>1104</v>
      </c>
      <c r="B41" s="299">
        <v>307055</v>
      </c>
      <c r="C41" s="280" t="s">
        <v>1105</v>
      </c>
      <c r="D41" s="294">
        <v>43656.17291666667</v>
      </c>
      <c r="E41" s="294">
        <v>43656.651388888888</v>
      </c>
      <c r="F41" s="295">
        <f t="shared" si="8"/>
        <v>0</v>
      </c>
      <c r="G41" s="295">
        <f t="shared" si="9"/>
        <v>0</v>
      </c>
      <c r="H41" s="295">
        <f t="shared" si="10"/>
        <v>0</v>
      </c>
      <c r="I41" s="295">
        <f t="shared" si="11"/>
        <v>0.47847222221753327</v>
      </c>
      <c r="J41" s="296" t="s">
        <v>1514</v>
      </c>
      <c r="K41" s="300" t="s">
        <v>50</v>
      </c>
      <c r="L41" s="306" t="s">
        <v>1414</v>
      </c>
    </row>
    <row r="42" spans="1:12" ht="15">
      <c r="A42" s="265" t="s">
        <v>1104</v>
      </c>
      <c r="B42" s="299">
        <v>307083</v>
      </c>
      <c r="C42" s="311" t="s">
        <v>1105</v>
      </c>
      <c r="D42" s="294">
        <v>43660.415277777778</v>
      </c>
      <c r="E42" s="294">
        <v>43660.824305555558</v>
      </c>
      <c r="F42" s="295">
        <f t="shared" si="8"/>
        <v>0</v>
      </c>
      <c r="G42" s="295">
        <f t="shared" si="9"/>
        <v>0</v>
      </c>
      <c r="H42" s="295">
        <f t="shared" si="10"/>
        <v>0</v>
      </c>
      <c r="I42" s="295">
        <f t="shared" si="11"/>
        <v>0.40902777777955635</v>
      </c>
      <c r="J42" s="296" t="s">
        <v>1515</v>
      </c>
      <c r="K42" s="297" t="s">
        <v>50</v>
      </c>
      <c r="L42" s="306" t="s">
        <v>1415</v>
      </c>
    </row>
    <row r="43" spans="1:12" ht="15">
      <c r="A43" s="265" t="s">
        <v>1104</v>
      </c>
      <c r="B43" s="299">
        <v>307090</v>
      </c>
      <c r="C43" s="280" t="s">
        <v>1105</v>
      </c>
      <c r="D43" s="294">
        <v>43661.668055555558</v>
      </c>
      <c r="E43" s="294">
        <v>43662.824999999997</v>
      </c>
      <c r="F43" s="295">
        <f t="shared" si="8"/>
        <v>0</v>
      </c>
      <c r="G43" s="295">
        <f t="shared" si="9"/>
        <v>0</v>
      </c>
      <c r="H43" s="295">
        <f t="shared" si="10"/>
        <v>0</v>
      </c>
      <c r="I43" s="295">
        <f t="shared" si="11"/>
        <v>1.1569444444394321</v>
      </c>
      <c r="J43" s="296" t="s">
        <v>1516</v>
      </c>
      <c r="K43" s="297" t="s">
        <v>50</v>
      </c>
      <c r="L43" s="306" t="s">
        <v>1416</v>
      </c>
    </row>
    <row r="44" spans="1:12" ht="15">
      <c r="A44" s="307" t="s">
        <v>61</v>
      </c>
      <c r="B44" s="299">
        <v>307011</v>
      </c>
      <c r="C44" s="293" t="s">
        <v>62</v>
      </c>
      <c r="D44" s="294">
        <v>43648.703472222223</v>
      </c>
      <c r="E44" s="294">
        <v>43648.822222222225</v>
      </c>
      <c r="F44" s="295">
        <f t="shared" si="8"/>
        <v>0</v>
      </c>
      <c r="G44" s="295">
        <f t="shared" si="9"/>
        <v>0</v>
      </c>
      <c r="H44" s="295">
        <f t="shared" si="10"/>
        <v>0</v>
      </c>
      <c r="I44" s="295">
        <f t="shared" si="11"/>
        <v>0.11875000000145519</v>
      </c>
      <c r="J44" s="296" t="s">
        <v>1517</v>
      </c>
      <c r="K44" s="297" t="s">
        <v>1097</v>
      </c>
      <c r="L44" s="306" t="s">
        <v>1417</v>
      </c>
    </row>
    <row r="45" spans="1:12" ht="15">
      <c r="A45" s="307" t="s">
        <v>63</v>
      </c>
      <c r="B45" s="312">
        <v>307005</v>
      </c>
      <c r="C45" s="313" t="s">
        <v>64</v>
      </c>
      <c r="D45" s="294">
        <v>43648.260416666664</v>
      </c>
      <c r="E45" s="294">
        <v>43648.894444444442</v>
      </c>
      <c r="F45" s="295">
        <f t="shared" ref="F45:F51" si="12">IF(OR(E45="***",E45=""),0,IF(RIGHT(K45)="T",(+E45-D45),0))</f>
        <v>0</v>
      </c>
      <c r="G45" s="295">
        <f t="shared" ref="G45:G51" si="13">IF(OR(E45="***",E45=""),0,IF(RIGHT(K45)="U",(+E45-D45),0))</f>
        <v>0</v>
      </c>
      <c r="H45" s="295">
        <f t="shared" ref="H45:H51" si="14">IF(OR(E45="***",E45=""),0,IF(RIGHT(K45)="C",(+E45-D45),0))</f>
        <v>0</v>
      </c>
      <c r="I45" s="295">
        <f t="shared" ref="I45:I51" si="15">IF(OR(E45="***",E45=""),0,IF(RIGHT(K45)="D",(+E45-D45),0))</f>
        <v>0.63402777777810115</v>
      </c>
      <c r="J45" s="296" t="s">
        <v>1518</v>
      </c>
      <c r="K45" s="297" t="s">
        <v>50</v>
      </c>
      <c r="L45" s="306" t="s">
        <v>1418</v>
      </c>
    </row>
    <row r="46" spans="1:12" ht="15">
      <c r="A46" s="307" t="s">
        <v>63</v>
      </c>
      <c r="B46" s="310">
        <v>307012</v>
      </c>
      <c r="C46" s="313" t="s">
        <v>64</v>
      </c>
      <c r="D46" s="294">
        <v>43649.345138888886</v>
      </c>
      <c r="E46" s="294">
        <v>43653.829861111109</v>
      </c>
      <c r="F46" s="295">
        <f t="shared" si="12"/>
        <v>0</v>
      </c>
      <c r="G46" s="295">
        <f t="shared" si="13"/>
        <v>0</v>
      </c>
      <c r="H46" s="295">
        <f t="shared" si="14"/>
        <v>0</v>
      </c>
      <c r="I46" s="295">
        <f t="shared" si="15"/>
        <v>4.484722222223354</v>
      </c>
      <c r="J46" s="296" t="s">
        <v>1519</v>
      </c>
      <c r="K46" s="297" t="s">
        <v>50</v>
      </c>
      <c r="L46" s="306" t="s">
        <v>1419</v>
      </c>
    </row>
    <row r="47" spans="1:12" ht="15">
      <c r="A47" s="265" t="s">
        <v>63</v>
      </c>
      <c r="B47" s="292">
        <v>307041</v>
      </c>
      <c r="C47" s="293" t="s">
        <v>64</v>
      </c>
      <c r="D47" s="294">
        <v>43654.330555555556</v>
      </c>
      <c r="E47" s="294">
        <v>43654.882638888892</v>
      </c>
      <c r="F47" s="295">
        <f t="shared" si="12"/>
        <v>0</v>
      </c>
      <c r="G47" s="295">
        <f t="shared" si="13"/>
        <v>0</v>
      </c>
      <c r="H47" s="295">
        <f t="shared" si="14"/>
        <v>0</v>
      </c>
      <c r="I47" s="295">
        <f t="shared" si="15"/>
        <v>0.55208333333575865</v>
      </c>
      <c r="J47" s="296" t="s">
        <v>1520</v>
      </c>
      <c r="K47" s="297" t="s">
        <v>50</v>
      </c>
      <c r="L47" s="306" t="s">
        <v>1409</v>
      </c>
    </row>
    <row r="48" spans="1:12" ht="15">
      <c r="A48" s="265" t="s">
        <v>63</v>
      </c>
      <c r="B48" s="292">
        <v>307043</v>
      </c>
      <c r="C48" s="293" t="s">
        <v>64</v>
      </c>
      <c r="D48" s="294">
        <v>43655.079861111109</v>
      </c>
      <c r="E48" s="294">
        <v>43656.390972222223</v>
      </c>
      <c r="F48" s="295">
        <f t="shared" si="12"/>
        <v>0</v>
      </c>
      <c r="G48" s="295">
        <f t="shared" si="13"/>
        <v>0</v>
      </c>
      <c r="H48" s="295">
        <f t="shared" si="14"/>
        <v>0</v>
      </c>
      <c r="I48" s="295">
        <f t="shared" si="15"/>
        <v>1.3111111111138598</v>
      </c>
      <c r="J48" s="296" t="s">
        <v>1521</v>
      </c>
      <c r="K48" s="297" t="s">
        <v>50</v>
      </c>
      <c r="L48" s="306" t="s">
        <v>1419</v>
      </c>
    </row>
    <row r="49" spans="1:12" ht="15">
      <c r="A49" s="265" t="s">
        <v>63</v>
      </c>
      <c r="B49" s="299">
        <v>307078</v>
      </c>
      <c r="C49" s="280" t="s">
        <v>64</v>
      </c>
      <c r="D49" s="294">
        <v>43660.255555555559</v>
      </c>
      <c r="E49" s="294">
        <v>43660.832638888889</v>
      </c>
      <c r="F49" s="295">
        <f t="shared" si="12"/>
        <v>0</v>
      </c>
      <c r="G49" s="295">
        <f t="shared" si="13"/>
        <v>0</v>
      </c>
      <c r="H49" s="295">
        <f t="shared" si="14"/>
        <v>0</v>
      </c>
      <c r="I49" s="295">
        <f t="shared" si="15"/>
        <v>0.57708333332993789</v>
      </c>
      <c r="J49" s="296" t="s">
        <v>1522</v>
      </c>
      <c r="K49" s="297" t="s">
        <v>50</v>
      </c>
      <c r="L49" s="306" t="s">
        <v>1095</v>
      </c>
    </row>
    <row r="50" spans="1:12" ht="15">
      <c r="A50" s="265" t="s">
        <v>63</v>
      </c>
      <c r="B50" s="292">
        <v>307113</v>
      </c>
      <c r="C50" s="280" t="s">
        <v>64</v>
      </c>
      <c r="D50" s="294">
        <v>43666.781944444447</v>
      </c>
      <c r="E50" s="294">
        <v>43668.881944444445</v>
      </c>
      <c r="F50" s="295">
        <f t="shared" si="12"/>
        <v>0</v>
      </c>
      <c r="G50" s="295">
        <f t="shared" si="13"/>
        <v>0</v>
      </c>
      <c r="H50" s="295">
        <f t="shared" si="14"/>
        <v>0</v>
      </c>
      <c r="I50" s="295">
        <f t="shared" si="15"/>
        <v>2.0999999999985448</v>
      </c>
      <c r="J50" s="296" t="s">
        <v>1523</v>
      </c>
      <c r="K50" s="297" t="s">
        <v>50</v>
      </c>
      <c r="L50" s="306" t="s">
        <v>1420</v>
      </c>
    </row>
    <row r="51" spans="1:12" ht="15">
      <c r="A51" s="265" t="s">
        <v>63</v>
      </c>
      <c r="B51" s="292">
        <v>307126</v>
      </c>
      <c r="C51" s="293" t="s">
        <v>64</v>
      </c>
      <c r="D51" s="294">
        <v>43670.697916666664</v>
      </c>
      <c r="E51" s="294">
        <v>43674.82916666667</v>
      </c>
      <c r="F51" s="295">
        <f t="shared" si="12"/>
        <v>0</v>
      </c>
      <c r="G51" s="295">
        <f t="shared" si="13"/>
        <v>0</v>
      </c>
      <c r="H51" s="295">
        <f t="shared" si="14"/>
        <v>0</v>
      </c>
      <c r="I51" s="295">
        <f t="shared" si="15"/>
        <v>4.1312500000058208</v>
      </c>
      <c r="J51" s="296" t="s">
        <v>1524</v>
      </c>
      <c r="K51" s="297" t="s">
        <v>50</v>
      </c>
      <c r="L51" s="306" t="s">
        <v>1420</v>
      </c>
    </row>
    <row r="52" spans="1:12" ht="15">
      <c r="A52" s="265" t="s">
        <v>65</v>
      </c>
      <c r="B52" s="299">
        <v>307054</v>
      </c>
      <c r="C52" s="293" t="s">
        <v>66</v>
      </c>
      <c r="D52" s="294">
        <v>43656.17083333333</v>
      </c>
      <c r="E52" s="294">
        <v>43659.947916666664</v>
      </c>
      <c r="F52" s="295">
        <f t="shared" ref="F52:F57" si="16">IF(OR(E52="***",E52=""),0,IF(RIGHT(K52)="T",(+E52-D52),0))</f>
        <v>0</v>
      </c>
      <c r="G52" s="295">
        <f t="shared" ref="G52:G57" si="17">IF(OR(E52="***",E52=""),0,IF(RIGHT(K52)="U",(+E52-D52),0))</f>
        <v>0</v>
      </c>
      <c r="H52" s="295">
        <f t="shared" ref="H52:H57" si="18">IF(OR(E52="***",E52=""),0,IF(RIGHT(K52)="C",(+E52-D52),0))</f>
        <v>0</v>
      </c>
      <c r="I52" s="295">
        <f t="shared" ref="I52:I57" si="19">IF(OR(E52="***",E52=""),0,IF(RIGHT(K52)="D",(+E52-D52),0))</f>
        <v>3.7770833333343035</v>
      </c>
      <c r="J52" s="296" t="s">
        <v>1525</v>
      </c>
      <c r="K52" s="300" t="s">
        <v>50</v>
      </c>
      <c r="L52" s="306" t="s">
        <v>1421</v>
      </c>
    </row>
    <row r="53" spans="1:12" ht="15">
      <c r="A53" s="265" t="s">
        <v>65</v>
      </c>
      <c r="B53" s="299">
        <v>307088</v>
      </c>
      <c r="C53" s="293" t="s">
        <v>66</v>
      </c>
      <c r="D53" s="294">
        <v>43661.662499999999</v>
      </c>
      <c r="E53" s="294">
        <v>43666.431944444441</v>
      </c>
      <c r="F53" s="295">
        <f t="shared" si="16"/>
        <v>0</v>
      </c>
      <c r="G53" s="295">
        <f t="shared" si="17"/>
        <v>0</v>
      </c>
      <c r="H53" s="295">
        <f t="shared" si="18"/>
        <v>0</v>
      </c>
      <c r="I53" s="295">
        <f t="shared" si="19"/>
        <v>4.7694444444423425</v>
      </c>
      <c r="J53" s="296" t="s">
        <v>1526</v>
      </c>
      <c r="K53" s="300" t="s">
        <v>50</v>
      </c>
      <c r="L53" s="306" t="s">
        <v>1375</v>
      </c>
    </row>
    <row r="54" spans="1:12" ht="15">
      <c r="A54" s="265" t="s">
        <v>65</v>
      </c>
      <c r="B54" s="292">
        <v>307118</v>
      </c>
      <c r="C54" s="280" t="s">
        <v>66</v>
      </c>
      <c r="D54" s="294">
        <v>43669.236805555556</v>
      </c>
      <c r="E54" s="294">
        <v>43669.611111111109</v>
      </c>
      <c r="F54" s="295">
        <f t="shared" si="16"/>
        <v>0</v>
      </c>
      <c r="G54" s="295">
        <f t="shared" si="17"/>
        <v>0</v>
      </c>
      <c r="H54" s="295">
        <f t="shared" si="18"/>
        <v>0</v>
      </c>
      <c r="I54" s="295">
        <f t="shared" si="19"/>
        <v>0.37430555555329192</v>
      </c>
      <c r="J54" s="296" t="s">
        <v>1527</v>
      </c>
      <c r="K54" s="300" t="s">
        <v>50</v>
      </c>
      <c r="L54" s="306" t="s">
        <v>1420</v>
      </c>
    </row>
    <row r="55" spans="1:12" ht="15">
      <c r="A55" s="265" t="s">
        <v>69</v>
      </c>
      <c r="B55" s="292">
        <v>307100</v>
      </c>
      <c r="C55" s="280" t="s">
        <v>70</v>
      </c>
      <c r="D55" s="294">
        <v>43664.149305555555</v>
      </c>
      <c r="E55" s="294">
        <v>43665.611805555556</v>
      </c>
      <c r="F55" s="295">
        <f t="shared" si="16"/>
        <v>0</v>
      </c>
      <c r="G55" s="295">
        <f t="shared" si="17"/>
        <v>0</v>
      </c>
      <c r="H55" s="295">
        <f t="shared" si="18"/>
        <v>0</v>
      </c>
      <c r="I55" s="295">
        <f t="shared" si="19"/>
        <v>1.4625000000014552</v>
      </c>
      <c r="J55" s="296" t="s">
        <v>1528</v>
      </c>
      <c r="K55" s="300" t="s">
        <v>50</v>
      </c>
      <c r="L55" s="306" t="s">
        <v>1095</v>
      </c>
    </row>
    <row r="56" spans="1:12" ht="15">
      <c r="A56" s="265" t="s">
        <v>69</v>
      </c>
      <c r="B56" s="304">
        <v>307114</v>
      </c>
      <c r="C56" s="293" t="s">
        <v>70</v>
      </c>
      <c r="D56" s="294">
        <v>43667.254166666666</v>
      </c>
      <c r="E56" s="294">
        <v>43668.404861111114</v>
      </c>
      <c r="F56" s="295">
        <f t="shared" si="16"/>
        <v>0</v>
      </c>
      <c r="G56" s="295">
        <f t="shared" si="17"/>
        <v>0</v>
      </c>
      <c r="H56" s="295">
        <f t="shared" si="18"/>
        <v>0</v>
      </c>
      <c r="I56" s="295">
        <f t="shared" si="19"/>
        <v>1.1506944444481633</v>
      </c>
      <c r="J56" s="296" t="s">
        <v>1529</v>
      </c>
      <c r="K56" s="300" t="s">
        <v>50</v>
      </c>
      <c r="L56" s="306" t="s">
        <v>1422</v>
      </c>
    </row>
    <row r="57" spans="1:12" ht="15">
      <c r="A57" s="265" t="s">
        <v>69</v>
      </c>
      <c r="B57" s="304">
        <v>307136</v>
      </c>
      <c r="C57" s="293" t="s">
        <v>70</v>
      </c>
      <c r="D57" s="294">
        <v>43672.088194444441</v>
      </c>
      <c r="E57" s="294">
        <v>43675.658333333333</v>
      </c>
      <c r="F57" s="295">
        <f t="shared" si="16"/>
        <v>0</v>
      </c>
      <c r="G57" s="295">
        <f t="shared" si="17"/>
        <v>0</v>
      </c>
      <c r="H57" s="295">
        <f t="shared" si="18"/>
        <v>0</v>
      </c>
      <c r="I57" s="295">
        <f t="shared" si="19"/>
        <v>3.570138888891961</v>
      </c>
      <c r="J57" s="296" t="s">
        <v>1530</v>
      </c>
      <c r="K57" s="300" t="s">
        <v>50</v>
      </c>
      <c r="L57" s="306" t="s">
        <v>1095</v>
      </c>
    </row>
    <row r="58" spans="1:12" ht="15">
      <c r="A58" s="307" t="s">
        <v>71</v>
      </c>
      <c r="B58" s="251">
        <v>307017</v>
      </c>
      <c r="C58" s="280" t="s">
        <v>72</v>
      </c>
      <c r="D58" s="294">
        <v>43650.719444444447</v>
      </c>
      <c r="E58" s="294">
        <v>43652.851388888892</v>
      </c>
      <c r="F58" s="295">
        <f t="shared" ref="F58:F63" si="20">IF(OR(E58="***",E58=""),0,IF(RIGHT(K58)="T",(+E58-D58),0))</f>
        <v>0</v>
      </c>
      <c r="G58" s="295">
        <f t="shared" ref="G58:G63" si="21">IF(OR(E58="***",E58=""),0,IF(RIGHT(K58)="U",(+E58-D58),0))</f>
        <v>0</v>
      </c>
      <c r="H58" s="295">
        <f t="shared" ref="H58:H63" si="22">IF(OR(E58="***",E58=""),0,IF(RIGHT(K58)="C",(+E58-D58),0))</f>
        <v>0</v>
      </c>
      <c r="I58" s="295">
        <f t="shared" ref="I58:I63" si="23">IF(OR(E58="***",E58=""),0,IF(RIGHT(K58)="D",(+E58-D58),0))</f>
        <v>2.1319444444452529</v>
      </c>
      <c r="J58" s="296" t="s">
        <v>1531</v>
      </c>
      <c r="K58" s="300" t="s">
        <v>50</v>
      </c>
      <c r="L58" s="306" t="s">
        <v>1409</v>
      </c>
    </row>
    <row r="59" spans="1:12" ht="15">
      <c r="A59" s="265" t="s">
        <v>71</v>
      </c>
      <c r="B59" s="292">
        <v>307036</v>
      </c>
      <c r="C59" s="280" t="s">
        <v>72</v>
      </c>
      <c r="D59" s="294">
        <v>43653.419444444444</v>
      </c>
      <c r="E59" s="294">
        <v>43653.821527777778</v>
      </c>
      <c r="F59" s="295">
        <f t="shared" si="20"/>
        <v>0</v>
      </c>
      <c r="G59" s="295">
        <f t="shared" si="21"/>
        <v>0</v>
      </c>
      <c r="H59" s="295">
        <f t="shared" si="22"/>
        <v>0</v>
      </c>
      <c r="I59" s="295">
        <f t="shared" si="23"/>
        <v>0.40208333333430346</v>
      </c>
      <c r="J59" s="296" t="s">
        <v>1532</v>
      </c>
      <c r="K59" s="297" t="s">
        <v>50</v>
      </c>
      <c r="L59" s="306" t="s">
        <v>1409</v>
      </c>
    </row>
    <row r="60" spans="1:12" ht="15">
      <c r="A60" s="265" t="s">
        <v>71</v>
      </c>
      <c r="B60" s="299">
        <v>307056</v>
      </c>
      <c r="C60" s="280" t="s">
        <v>72</v>
      </c>
      <c r="D60" s="294">
        <v>43656.335416666669</v>
      </c>
      <c r="E60" s="294">
        <v>43657.36041666667</v>
      </c>
      <c r="F60" s="295">
        <f t="shared" si="20"/>
        <v>0</v>
      </c>
      <c r="G60" s="295">
        <f t="shared" si="21"/>
        <v>0</v>
      </c>
      <c r="H60" s="295">
        <f t="shared" si="22"/>
        <v>0</v>
      </c>
      <c r="I60" s="295">
        <f t="shared" si="23"/>
        <v>1.0250000000014552</v>
      </c>
      <c r="J60" s="296" t="s">
        <v>1533</v>
      </c>
      <c r="K60" s="297" t="s">
        <v>50</v>
      </c>
      <c r="L60" s="306" t="s">
        <v>1423</v>
      </c>
    </row>
    <row r="61" spans="1:12" ht="15">
      <c r="A61" s="265" t="s">
        <v>71</v>
      </c>
      <c r="B61" s="310">
        <v>307081</v>
      </c>
      <c r="C61" s="280" t="s">
        <v>72</v>
      </c>
      <c r="D61" s="294">
        <v>43660.383333333331</v>
      </c>
      <c r="E61" s="294">
        <v>43660.82916666667</v>
      </c>
      <c r="F61" s="295">
        <f t="shared" si="20"/>
        <v>0</v>
      </c>
      <c r="G61" s="295">
        <f t="shared" si="21"/>
        <v>0</v>
      </c>
      <c r="H61" s="295">
        <f t="shared" si="22"/>
        <v>0</v>
      </c>
      <c r="I61" s="295">
        <f t="shared" si="23"/>
        <v>0.44583333333866904</v>
      </c>
      <c r="J61" s="296" t="s">
        <v>1534</v>
      </c>
      <c r="K61" s="297" t="s">
        <v>50</v>
      </c>
      <c r="L61" s="306" t="s">
        <v>1406</v>
      </c>
    </row>
    <row r="62" spans="1:12" ht="15">
      <c r="A62" s="265" t="s">
        <v>71</v>
      </c>
      <c r="B62" s="299">
        <v>307089</v>
      </c>
      <c r="C62" s="293" t="s">
        <v>72</v>
      </c>
      <c r="D62" s="294">
        <v>43661.664583333331</v>
      </c>
      <c r="E62" s="294">
        <v>43662.630555555559</v>
      </c>
      <c r="F62" s="295">
        <f t="shared" si="20"/>
        <v>0</v>
      </c>
      <c r="G62" s="295">
        <f t="shared" si="21"/>
        <v>0</v>
      </c>
      <c r="H62" s="295">
        <f t="shared" si="22"/>
        <v>0</v>
      </c>
      <c r="I62" s="295">
        <f t="shared" si="23"/>
        <v>0.96597222222771961</v>
      </c>
      <c r="J62" s="296" t="s">
        <v>1526</v>
      </c>
      <c r="K62" s="297" t="s">
        <v>50</v>
      </c>
      <c r="L62" s="306" t="s">
        <v>1375</v>
      </c>
    </row>
    <row r="63" spans="1:12" ht="15">
      <c r="A63" s="265" t="s">
        <v>71</v>
      </c>
      <c r="B63" s="292">
        <v>307132</v>
      </c>
      <c r="C63" s="293" t="s">
        <v>72</v>
      </c>
      <c r="D63" s="294">
        <v>43671.172222222223</v>
      </c>
      <c r="E63" s="294">
        <v>43671.839583333334</v>
      </c>
      <c r="F63" s="295">
        <f t="shared" si="20"/>
        <v>0</v>
      </c>
      <c r="G63" s="295">
        <f t="shared" si="21"/>
        <v>0</v>
      </c>
      <c r="H63" s="295">
        <f t="shared" si="22"/>
        <v>0</v>
      </c>
      <c r="I63" s="295">
        <f t="shared" si="23"/>
        <v>0.66736111111094942</v>
      </c>
      <c r="J63" s="296" t="s">
        <v>1535</v>
      </c>
      <c r="K63" s="297" t="s">
        <v>50</v>
      </c>
      <c r="L63" s="306" t="s">
        <v>1420</v>
      </c>
    </row>
    <row r="64" spans="1:12" ht="15">
      <c r="A64" s="265" t="s">
        <v>73</v>
      </c>
      <c r="B64" s="292">
        <v>307042</v>
      </c>
      <c r="C64" s="314" t="s">
        <v>74</v>
      </c>
      <c r="D64" s="294">
        <v>43654.595833333333</v>
      </c>
      <c r="E64" s="294">
        <v>43654.927083333336</v>
      </c>
      <c r="F64" s="295">
        <f t="shared" ref="F64:F95" si="24">IF(OR(E64="***",E64=""),0,IF(RIGHT(K64)="T",(+E64-D64),0))</f>
        <v>0</v>
      </c>
      <c r="G64" s="295">
        <f t="shared" ref="G64:G95" si="25">IF(OR(E64="***",E64=""),0,IF(RIGHT(K64)="U",(+E64-D64),0))</f>
        <v>0</v>
      </c>
      <c r="H64" s="295">
        <f t="shared" ref="H64:H95" si="26">IF(OR(E64="***",E64=""),0,IF(RIGHT(K64)="C",(+E64-D64),0))</f>
        <v>0</v>
      </c>
      <c r="I64" s="295">
        <f t="shared" ref="I64:I95" si="27">IF(OR(E64="***",E64=""),0,IF(RIGHT(K64)="D",(+E64-D64),0))</f>
        <v>0.33125000000291038</v>
      </c>
      <c r="J64" s="296" t="s">
        <v>1536</v>
      </c>
      <c r="K64" s="297" t="s">
        <v>460</v>
      </c>
      <c r="L64" s="306" t="s">
        <v>1424</v>
      </c>
    </row>
    <row r="65" spans="1:12" ht="15">
      <c r="A65" s="265" t="s">
        <v>73</v>
      </c>
      <c r="B65" s="299">
        <v>307065</v>
      </c>
      <c r="C65" s="280" t="s">
        <v>74</v>
      </c>
      <c r="D65" s="294">
        <v>43657.370833333334</v>
      </c>
      <c r="E65" s="294">
        <v>43657.588888888888</v>
      </c>
      <c r="F65" s="295">
        <f t="shared" si="24"/>
        <v>0.21805555555329192</v>
      </c>
      <c r="G65" s="295">
        <f t="shared" si="25"/>
        <v>0</v>
      </c>
      <c r="H65" s="295">
        <f t="shared" si="26"/>
        <v>0</v>
      </c>
      <c r="I65" s="295">
        <f t="shared" si="27"/>
        <v>0</v>
      </c>
      <c r="J65" s="296" t="s">
        <v>1537</v>
      </c>
      <c r="K65" s="297" t="s">
        <v>461</v>
      </c>
      <c r="L65" s="306" t="s">
        <v>1425</v>
      </c>
    </row>
    <row r="66" spans="1:12">
      <c r="A66" s="265" t="s">
        <v>536</v>
      </c>
      <c r="B66" s="292">
        <v>307152</v>
      </c>
      <c r="C66" s="280" t="s">
        <v>530</v>
      </c>
      <c r="D66" s="294">
        <v>43675.328472222223</v>
      </c>
      <c r="E66" s="294">
        <v>43675.842361111114</v>
      </c>
      <c r="F66" s="295">
        <f t="shared" si="24"/>
        <v>0</v>
      </c>
      <c r="G66" s="295">
        <f t="shared" si="25"/>
        <v>0</v>
      </c>
      <c r="H66" s="295">
        <f t="shared" si="26"/>
        <v>0</v>
      </c>
      <c r="I66" s="295">
        <f t="shared" si="27"/>
        <v>0.51388888889050577</v>
      </c>
      <c r="J66" s="296" t="s">
        <v>1538</v>
      </c>
      <c r="K66" s="304" t="s">
        <v>464</v>
      </c>
      <c r="L66" s="309" t="s">
        <v>1426</v>
      </c>
    </row>
    <row r="67" spans="1:12" ht="15">
      <c r="A67" s="265" t="s">
        <v>536</v>
      </c>
      <c r="B67" s="292">
        <v>307155</v>
      </c>
      <c r="C67" s="280" t="s">
        <v>530</v>
      </c>
      <c r="D67" s="294">
        <v>43676.343055555553</v>
      </c>
      <c r="E67" s="294">
        <v>43676.813888888886</v>
      </c>
      <c r="F67" s="295">
        <f t="shared" si="24"/>
        <v>0</v>
      </c>
      <c r="G67" s="295">
        <f t="shared" si="25"/>
        <v>0</v>
      </c>
      <c r="H67" s="295">
        <f t="shared" si="26"/>
        <v>0</v>
      </c>
      <c r="I67" s="295">
        <f t="shared" si="27"/>
        <v>0.47083333333284827</v>
      </c>
      <c r="J67" s="296" t="s">
        <v>1539</v>
      </c>
      <c r="K67" s="315" t="s">
        <v>464</v>
      </c>
      <c r="L67" s="309" t="s">
        <v>1426</v>
      </c>
    </row>
    <row r="68" spans="1:12" ht="15">
      <c r="A68" s="265" t="s">
        <v>536</v>
      </c>
      <c r="B68" s="292">
        <v>307164</v>
      </c>
      <c r="C68" s="280" t="s">
        <v>530</v>
      </c>
      <c r="D68" s="294">
        <v>43677.356944444444</v>
      </c>
      <c r="E68" s="294">
        <v>43677.784722222219</v>
      </c>
      <c r="F68" s="295">
        <f t="shared" si="24"/>
        <v>0</v>
      </c>
      <c r="G68" s="295">
        <f t="shared" si="25"/>
        <v>0</v>
      </c>
      <c r="H68" s="295">
        <f t="shared" si="26"/>
        <v>0</v>
      </c>
      <c r="I68" s="295">
        <f t="shared" si="27"/>
        <v>0.42777777777519077</v>
      </c>
      <c r="J68" s="296" t="s">
        <v>1540</v>
      </c>
      <c r="K68" s="297" t="s">
        <v>464</v>
      </c>
      <c r="L68" s="309" t="s">
        <v>1426</v>
      </c>
    </row>
    <row r="69" spans="1:12" ht="15">
      <c r="A69" s="307" t="s">
        <v>75</v>
      </c>
      <c r="B69" s="292">
        <v>306120</v>
      </c>
      <c r="C69" s="280" t="s">
        <v>76</v>
      </c>
      <c r="D69" s="294">
        <v>43647</v>
      </c>
      <c r="E69" s="294">
        <v>43650.893750000003</v>
      </c>
      <c r="F69" s="295">
        <f t="shared" si="24"/>
        <v>0</v>
      </c>
      <c r="G69" s="295">
        <f t="shared" si="25"/>
        <v>0</v>
      </c>
      <c r="H69" s="295">
        <f t="shared" si="26"/>
        <v>0</v>
      </c>
      <c r="I69" s="295">
        <f t="shared" si="27"/>
        <v>3.8937500000029104</v>
      </c>
      <c r="J69" s="296" t="s">
        <v>1389</v>
      </c>
      <c r="K69" s="297" t="s">
        <v>50</v>
      </c>
      <c r="L69" s="306" t="s">
        <v>1381</v>
      </c>
    </row>
    <row r="70" spans="1:12" ht="15">
      <c r="A70" s="265" t="s">
        <v>75</v>
      </c>
      <c r="B70" s="299">
        <v>307064</v>
      </c>
      <c r="C70" s="280" t="s">
        <v>76</v>
      </c>
      <c r="D70" s="294">
        <v>43657.176388888889</v>
      </c>
      <c r="E70" s="294">
        <v>43663.951388888891</v>
      </c>
      <c r="F70" s="295">
        <f t="shared" si="24"/>
        <v>0</v>
      </c>
      <c r="G70" s="295">
        <f t="shared" si="25"/>
        <v>0</v>
      </c>
      <c r="H70" s="295">
        <f t="shared" si="26"/>
        <v>0</v>
      </c>
      <c r="I70" s="295">
        <f t="shared" si="27"/>
        <v>6.7750000000014552</v>
      </c>
      <c r="J70" s="296" t="s">
        <v>1541</v>
      </c>
      <c r="K70" s="297" t="s">
        <v>50</v>
      </c>
      <c r="L70" s="306" t="s">
        <v>1427</v>
      </c>
    </row>
    <row r="71" spans="1:12" ht="15">
      <c r="A71" s="265" t="s">
        <v>75</v>
      </c>
      <c r="B71" s="312">
        <v>307127</v>
      </c>
      <c r="C71" s="313" t="s">
        <v>76</v>
      </c>
      <c r="D71" s="294">
        <v>43670.761805555558</v>
      </c>
      <c r="E71" s="294">
        <v>43671.857638888891</v>
      </c>
      <c r="F71" s="295">
        <f t="shared" si="24"/>
        <v>0</v>
      </c>
      <c r="G71" s="295">
        <f t="shared" si="25"/>
        <v>0</v>
      </c>
      <c r="H71" s="295">
        <f t="shared" si="26"/>
        <v>0</v>
      </c>
      <c r="I71" s="295">
        <f t="shared" si="27"/>
        <v>1.0958333333328483</v>
      </c>
      <c r="J71" s="296" t="s">
        <v>1542</v>
      </c>
      <c r="K71" s="297" t="s">
        <v>50</v>
      </c>
      <c r="L71" s="306" t="s">
        <v>1428</v>
      </c>
    </row>
    <row r="72" spans="1:12" ht="15">
      <c r="A72" s="265" t="s">
        <v>77</v>
      </c>
      <c r="B72" s="299">
        <v>307019</v>
      </c>
      <c r="C72" s="280" t="s">
        <v>78</v>
      </c>
      <c r="D72" s="294">
        <v>43651.36041666667</v>
      </c>
      <c r="E72" s="294">
        <v>43657.663194444445</v>
      </c>
      <c r="F72" s="295">
        <f t="shared" si="24"/>
        <v>0</v>
      </c>
      <c r="G72" s="295">
        <f t="shared" si="25"/>
        <v>0</v>
      </c>
      <c r="H72" s="295">
        <f t="shared" si="26"/>
        <v>0</v>
      </c>
      <c r="I72" s="295">
        <f t="shared" si="27"/>
        <v>6.3027777777751908</v>
      </c>
      <c r="J72" s="296" t="s">
        <v>1543</v>
      </c>
      <c r="K72" s="297" t="s">
        <v>50</v>
      </c>
      <c r="L72" s="306" t="s">
        <v>1429</v>
      </c>
    </row>
    <row r="73" spans="1:12" ht="15">
      <c r="A73" s="265" t="s">
        <v>77</v>
      </c>
      <c r="B73" s="292">
        <v>307101</v>
      </c>
      <c r="C73" s="280" t="s">
        <v>78</v>
      </c>
      <c r="D73" s="294">
        <v>43664.159722222219</v>
      </c>
      <c r="E73" s="294">
        <v>43666.434027777781</v>
      </c>
      <c r="F73" s="295">
        <f t="shared" si="24"/>
        <v>0</v>
      </c>
      <c r="G73" s="295">
        <f t="shared" si="25"/>
        <v>0</v>
      </c>
      <c r="H73" s="295">
        <f t="shared" si="26"/>
        <v>0</v>
      </c>
      <c r="I73" s="295">
        <f t="shared" si="27"/>
        <v>2.2743055555620231</v>
      </c>
      <c r="J73" s="296" t="s">
        <v>1544</v>
      </c>
      <c r="K73" s="297" t="s">
        <v>50</v>
      </c>
      <c r="L73" s="306" t="s">
        <v>1427</v>
      </c>
    </row>
    <row r="74" spans="1:12" ht="15">
      <c r="A74" s="265" t="s">
        <v>77</v>
      </c>
      <c r="B74" s="292">
        <v>307137</v>
      </c>
      <c r="C74" s="293" t="s">
        <v>78</v>
      </c>
      <c r="D74" s="294">
        <v>43672.129861111112</v>
      </c>
      <c r="E74" s="294">
        <v>43677.041666666664</v>
      </c>
      <c r="F74" s="295">
        <f t="shared" si="24"/>
        <v>0</v>
      </c>
      <c r="G74" s="295">
        <f t="shared" si="25"/>
        <v>0</v>
      </c>
      <c r="H74" s="295">
        <f t="shared" si="26"/>
        <v>0</v>
      </c>
      <c r="I74" s="295">
        <f t="shared" si="27"/>
        <v>4.9118055555518367</v>
      </c>
      <c r="J74" s="296" t="s">
        <v>1545</v>
      </c>
      <c r="K74" s="297" t="s">
        <v>50</v>
      </c>
      <c r="L74" s="306" t="s">
        <v>1430</v>
      </c>
    </row>
    <row r="75" spans="1:12" ht="15">
      <c r="A75" s="265" t="s">
        <v>81</v>
      </c>
      <c r="B75" s="299">
        <v>307049</v>
      </c>
      <c r="C75" s="280" t="s">
        <v>82</v>
      </c>
      <c r="D75" s="294">
        <v>43655.340277777781</v>
      </c>
      <c r="E75" s="294">
        <v>43657.953472222223</v>
      </c>
      <c r="F75" s="295">
        <f t="shared" si="24"/>
        <v>0</v>
      </c>
      <c r="G75" s="295">
        <f t="shared" si="25"/>
        <v>0</v>
      </c>
      <c r="H75" s="295">
        <f t="shared" si="26"/>
        <v>0</v>
      </c>
      <c r="I75" s="295">
        <f t="shared" si="27"/>
        <v>2.6131944444423425</v>
      </c>
      <c r="J75" s="296" t="s">
        <v>1546</v>
      </c>
      <c r="K75" s="297" t="s">
        <v>50</v>
      </c>
      <c r="L75" s="306" t="s">
        <v>1431</v>
      </c>
    </row>
    <row r="76" spans="1:12" ht="15">
      <c r="A76" s="265" t="s">
        <v>81</v>
      </c>
      <c r="B76" s="292">
        <v>307135</v>
      </c>
      <c r="C76" s="280" t="s">
        <v>82</v>
      </c>
      <c r="D76" s="294">
        <v>43671.304861111108</v>
      </c>
      <c r="E76" s="294">
        <v>43676.926388888889</v>
      </c>
      <c r="F76" s="295">
        <f t="shared" si="24"/>
        <v>0</v>
      </c>
      <c r="G76" s="295">
        <f t="shared" si="25"/>
        <v>0</v>
      </c>
      <c r="H76" s="295">
        <f t="shared" si="26"/>
        <v>0</v>
      </c>
      <c r="I76" s="295">
        <f t="shared" si="27"/>
        <v>5.6215277777810115</v>
      </c>
      <c r="J76" s="296" t="s">
        <v>1547</v>
      </c>
      <c r="K76" s="297" t="s">
        <v>50</v>
      </c>
      <c r="L76" s="306" t="s">
        <v>1432</v>
      </c>
    </row>
    <row r="77" spans="1:12" ht="30">
      <c r="A77" s="265" t="s">
        <v>83</v>
      </c>
      <c r="B77" s="299">
        <v>307060</v>
      </c>
      <c r="C77" s="280" t="s">
        <v>84</v>
      </c>
      <c r="D77" s="294">
        <v>43656.408333333333</v>
      </c>
      <c r="E77" s="294">
        <v>43656.512499999997</v>
      </c>
      <c r="F77" s="295">
        <f t="shared" si="24"/>
        <v>0</v>
      </c>
      <c r="G77" s="295">
        <f t="shared" si="25"/>
        <v>0.10416666666424135</v>
      </c>
      <c r="H77" s="295">
        <f t="shared" si="26"/>
        <v>0</v>
      </c>
      <c r="I77" s="295">
        <f t="shared" si="27"/>
        <v>0</v>
      </c>
      <c r="J77" s="296" t="s">
        <v>492</v>
      </c>
      <c r="K77" s="297" t="s">
        <v>463</v>
      </c>
      <c r="L77" s="303" t="s">
        <v>1433</v>
      </c>
    </row>
    <row r="78" spans="1:12" ht="30">
      <c r="A78" s="265" t="s">
        <v>85</v>
      </c>
      <c r="B78" s="299">
        <v>307061</v>
      </c>
      <c r="C78" s="311" t="s">
        <v>86</v>
      </c>
      <c r="D78" s="294">
        <v>43656.408333333333</v>
      </c>
      <c r="E78" s="294">
        <v>43656.513194444444</v>
      </c>
      <c r="F78" s="295">
        <f t="shared" si="24"/>
        <v>0</v>
      </c>
      <c r="G78" s="295">
        <f t="shared" si="25"/>
        <v>0.10486111111094942</v>
      </c>
      <c r="H78" s="295">
        <f t="shared" si="26"/>
        <v>0</v>
      </c>
      <c r="I78" s="295">
        <f t="shared" si="27"/>
        <v>0</v>
      </c>
      <c r="J78" s="296" t="s">
        <v>492</v>
      </c>
      <c r="K78" s="300" t="s">
        <v>463</v>
      </c>
      <c r="L78" s="303" t="s">
        <v>1433</v>
      </c>
    </row>
    <row r="79" spans="1:12" ht="25.5">
      <c r="A79" s="265" t="s">
        <v>85</v>
      </c>
      <c r="B79" s="292">
        <v>307095</v>
      </c>
      <c r="C79" s="280" t="s">
        <v>86</v>
      </c>
      <c r="D79" s="294">
        <v>43663.318055555559</v>
      </c>
      <c r="E79" s="294">
        <v>43663.354861111111</v>
      </c>
      <c r="F79" s="295">
        <f t="shared" si="24"/>
        <v>0</v>
      </c>
      <c r="G79" s="295">
        <f t="shared" si="25"/>
        <v>3.6805555551836733E-2</v>
      </c>
      <c r="H79" s="295">
        <f t="shared" si="26"/>
        <v>0</v>
      </c>
      <c r="I79" s="295">
        <f t="shared" si="27"/>
        <v>0</v>
      </c>
      <c r="J79" s="296" t="s">
        <v>492</v>
      </c>
      <c r="K79" s="297" t="s">
        <v>463</v>
      </c>
      <c r="L79" s="309" t="s">
        <v>1434</v>
      </c>
    </row>
    <row r="80" spans="1:12" ht="15">
      <c r="A80" s="265" t="s">
        <v>97</v>
      </c>
      <c r="B80" s="312">
        <v>307092</v>
      </c>
      <c r="C80" s="313" t="s">
        <v>98</v>
      </c>
      <c r="D80" s="294">
        <v>43662.472916666666</v>
      </c>
      <c r="E80" s="294">
        <v>43662.57916666667</v>
      </c>
      <c r="F80" s="295">
        <f t="shared" si="24"/>
        <v>0.10625000000436557</v>
      </c>
      <c r="G80" s="295">
        <f t="shared" si="25"/>
        <v>0</v>
      </c>
      <c r="H80" s="295">
        <f t="shared" si="26"/>
        <v>0</v>
      </c>
      <c r="I80" s="295">
        <f t="shared" si="27"/>
        <v>0</v>
      </c>
      <c r="J80" s="296" t="s">
        <v>1548</v>
      </c>
      <c r="K80" s="297" t="s">
        <v>462</v>
      </c>
      <c r="L80" s="306" t="s">
        <v>1435</v>
      </c>
    </row>
    <row r="81" spans="1:12" ht="25.5">
      <c r="A81" s="265" t="s">
        <v>97</v>
      </c>
      <c r="B81" s="312">
        <v>307120</v>
      </c>
      <c r="C81" s="313" t="s">
        <v>98</v>
      </c>
      <c r="D81" s="294">
        <v>43669.430555555555</v>
      </c>
      <c r="E81" s="294">
        <v>43669.433333333334</v>
      </c>
      <c r="F81" s="295">
        <f t="shared" si="24"/>
        <v>2.7777777795563452E-3</v>
      </c>
      <c r="G81" s="295">
        <f t="shared" si="25"/>
        <v>0</v>
      </c>
      <c r="H81" s="295">
        <f t="shared" si="26"/>
        <v>0</v>
      </c>
      <c r="I81" s="295">
        <f t="shared" si="27"/>
        <v>0</v>
      </c>
      <c r="J81" s="296" t="s">
        <v>1549</v>
      </c>
      <c r="K81" s="297" t="s">
        <v>462</v>
      </c>
      <c r="L81" s="309" t="s">
        <v>1436</v>
      </c>
    </row>
    <row r="82" spans="1:12" ht="25.5">
      <c r="A82" s="265" t="s">
        <v>97</v>
      </c>
      <c r="B82" s="292">
        <v>307121</v>
      </c>
      <c r="C82" s="293" t="s">
        <v>98</v>
      </c>
      <c r="D82" s="294">
        <v>43669.76666666667</v>
      </c>
      <c r="E82" s="294">
        <v>43669.770138888889</v>
      </c>
      <c r="F82" s="295">
        <f t="shared" si="24"/>
        <v>3.4722222189884633E-3</v>
      </c>
      <c r="G82" s="295">
        <f t="shared" si="25"/>
        <v>0</v>
      </c>
      <c r="H82" s="295">
        <f t="shared" si="26"/>
        <v>0</v>
      </c>
      <c r="I82" s="295">
        <f t="shared" si="27"/>
        <v>0</v>
      </c>
      <c r="J82" s="296" t="s">
        <v>1550</v>
      </c>
      <c r="K82" s="297" t="s">
        <v>462</v>
      </c>
      <c r="L82" s="309" t="s">
        <v>1437</v>
      </c>
    </row>
    <row r="83" spans="1:12" ht="38.25">
      <c r="A83" s="265" t="s">
        <v>427</v>
      </c>
      <c r="B83" s="292">
        <v>307157</v>
      </c>
      <c r="C83" s="280" t="s">
        <v>538</v>
      </c>
      <c r="D83" s="294">
        <v>43676.504166666666</v>
      </c>
      <c r="E83" s="294">
        <v>43676.547222222223</v>
      </c>
      <c r="F83" s="295">
        <f t="shared" si="24"/>
        <v>0</v>
      </c>
      <c r="G83" s="295">
        <f t="shared" si="25"/>
        <v>4.3055555557657499E-2</v>
      </c>
      <c r="H83" s="295">
        <f t="shared" si="26"/>
        <v>0</v>
      </c>
      <c r="I83" s="295">
        <f t="shared" si="27"/>
        <v>0</v>
      </c>
      <c r="J83" s="296" t="s">
        <v>492</v>
      </c>
      <c r="K83" s="316" t="s">
        <v>463</v>
      </c>
      <c r="L83" s="317" t="s">
        <v>1438</v>
      </c>
    </row>
    <row r="84" spans="1:12" ht="15">
      <c r="A84" s="265" t="s">
        <v>104</v>
      </c>
      <c r="B84" s="299">
        <v>307058</v>
      </c>
      <c r="C84" s="280" t="s">
        <v>1096</v>
      </c>
      <c r="D84" s="294">
        <v>43656.368055555555</v>
      </c>
      <c r="E84" s="294">
        <v>43656.823611111111</v>
      </c>
      <c r="F84" s="295">
        <f t="shared" si="24"/>
        <v>0</v>
      </c>
      <c r="G84" s="295">
        <f t="shared" si="25"/>
        <v>0</v>
      </c>
      <c r="H84" s="295">
        <f t="shared" si="26"/>
        <v>0</v>
      </c>
      <c r="I84" s="295">
        <f t="shared" si="27"/>
        <v>0.45555555555620231</v>
      </c>
      <c r="J84" s="296" t="s">
        <v>1551</v>
      </c>
      <c r="K84" s="297" t="s">
        <v>460</v>
      </c>
      <c r="L84" s="306" t="s">
        <v>1424</v>
      </c>
    </row>
    <row r="85" spans="1:12" ht="15">
      <c r="A85" s="265" t="s">
        <v>106</v>
      </c>
      <c r="B85" s="299">
        <v>307066</v>
      </c>
      <c r="C85" s="280" t="s">
        <v>1149</v>
      </c>
      <c r="D85" s="294">
        <v>43657.393055555556</v>
      </c>
      <c r="E85" s="294">
        <v>43657.82708333333</v>
      </c>
      <c r="F85" s="295">
        <f t="shared" si="24"/>
        <v>0</v>
      </c>
      <c r="G85" s="295">
        <f t="shared" si="25"/>
        <v>0</v>
      </c>
      <c r="H85" s="295">
        <f t="shared" si="26"/>
        <v>0</v>
      </c>
      <c r="I85" s="295">
        <f t="shared" si="27"/>
        <v>0.43402777777373558</v>
      </c>
      <c r="J85" s="296" t="s">
        <v>1552</v>
      </c>
      <c r="K85" s="297" t="s">
        <v>460</v>
      </c>
      <c r="L85" s="306" t="s">
        <v>1439</v>
      </c>
    </row>
    <row r="86" spans="1:12" ht="15">
      <c r="A86" s="265" t="s">
        <v>106</v>
      </c>
      <c r="B86" s="299">
        <v>307077</v>
      </c>
      <c r="C86" s="280" t="s">
        <v>1149</v>
      </c>
      <c r="D86" s="294">
        <v>43659.341666666667</v>
      </c>
      <c r="E86" s="294">
        <v>43659.563194444447</v>
      </c>
      <c r="F86" s="295">
        <f t="shared" si="24"/>
        <v>0</v>
      </c>
      <c r="G86" s="295">
        <f t="shared" si="25"/>
        <v>0</v>
      </c>
      <c r="H86" s="295">
        <f t="shared" si="26"/>
        <v>0</v>
      </c>
      <c r="I86" s="295">
        <f t="shared" si="27"/>
        <v>0.22152777777955635</v>
      </c>
      <c r="J86" s="296" t="s">
        <v>1553</v>
      </c>
      <c r="K86" s="297" t="s">
        <v>50</v>
      </c>
      <c r="L86" s="306" t="s">
        <v>1440</v>
      </c>
    </row>
    <row r="87" spans="1:12" ht="15">
      <c r="A87" s="265" t="s">
        <v>108</v>
      </c>
      <c r="B87" s="299">
        <v>307076</v>
      </c>
      <c r="C87" s="280" t="s">
        <v>500</v>
      </c>
      <c r="D87" s="294">
        <v>43659.336805555555</v>
      </c>
      <c r="E87" s="294">
        <v>43659.838888888888</v>
      </c>
      <c r="F87" s="295">
        <f t="shared" si="24"/>
        <v>0</v>
      </c>
      <c r="G87" s="295">
        <f t="shared" si="25"/>
        <v>0</v>
      </c>
      <c r="H87" s="295">
        <f t="shared" si="26"/>
        <v>0</v>
      </c>
      <c r="I87" s="295">
        <f t="shared" si="27"/>
        <v>0.50208333333284827</v>
      </c>
      <c r="J87" s="296" t="s">
        <v>1553</v>
      </c>
      <c r="K87" s="297" t="s">
        <v>50</v>
      </c>
      <c r="L87" s="306" t="s">
        <v>1441</v>
      </c>
    </row>
    <row r="88" spans="1:12" ht="15">
      <c r="A88" s="265" t="s">
        <v>108</v>
      </c>
      <c r="B88" s="251">
        <v>307079</v>
      </c>
      <c r="C88" s="280" t="s">
        <v>500</v>
      </c>
      <c r="D88" s="294">
        <v>43660.256249999999</v>
      </c>
      <c r="E88" s="294">
        <v>43663.865972222222</v>
      </c>
      <c r="F88" s="295">
        <f t="shared" si="24"/>
        <v>0</v>
      </c>
      <c r="G88" s="295">
        <f t="shared" si="25"/>
        <v>0</v>
      </c>
      <c r="H88" s="295">
        <f t="shared" si="26"/>
        <v>0</v>
      </c>
      <c r="I88" s="295">
        <f t="shared" si="27"/>
        <v>3.609722222223354</v>
      </c>
      <c r="J88" s="296" t="s">
        <v>1522</v>
      </c>
      <c r="K88" s="300" t="s">
        <v>50</v>
      </c>
      <c r="L88" s="306" t="s">
        <v>1442</v>
      </c>
    </row>
    <row r="89" spans="1:12" ht="15">
      <c r="A89" s="265" t="s">
        <v>108</v>
      </c>
      <c r="B89" s="292">
        <v>307110</v>
      </c>
      <c r="C89" s="280" t="s">
        <v>500</v>
      </c>
      <c r="D89" s="294">
        <v>43665.981249999997</v>
      </c>
      <c r="E89" s="294">
        <v>43666.005555555559</v>
      </c>
      <c r="F89" s="295">
        <f t="shared" si="24"/>
        <v>2.4305555562023073E-2</v>
      </c>
      <c r="G89" s="295">
        <f t="shared" si="25"/>
        <v>0</v>
      </c>
      <c r="H89" s="295">
        <f t="shared" si="26"/>
        <v>0</v>
      </c>
      <c r="I89" s="295">
        <f t="shared" si="27"/>
        <v>0</v>
      </c>
      <c r="J89" s="296" t="s">
        <v>492</v>
      </c>
      <c r="K89" s="297" t="s">
        <v>461</v>
      </c>
      <c r="L89" s="306" t="s">
        <v>1443</v>
      </c>
    </row>
    <row r="90" spans="1:12" ht="15">
      <c r="A90" s="307" t="s">
        <v>110</v>
      </c>
      <c r="B90" s="299">
        <v>307027</v>
      </c>
      <c r="C90" s="280" t="s">
        <v>111</v>
      </c>
      <c r="D90" s="294">
        <v>43652.348611111112</v>
      </c>
      <c r="E90" s="294">
        <v>43653.020833333336</v>
      </c>
      <c r="F90" s="295">
        <f t="shared" si="24"/>
        <v>0</v>
      </c>
      <c r="G90" s="295">
        <f t="shared" si="25"/>
        <v>0</v>
      </c>
      <c r="H90" s="295">
        <f t="shared" si="26"/>
        <v>0</v>
      </c>
      <c r="I90" s="295">
        <f t="shared" si="27"/>
        <v>0.67222222222335404</v>
      </c>
      <c r="J90" s="296" t="s">
        <v>1554</v>
      </c>
      <c r="K90" s="297" t="s">
        <v>50</v>
      </c>
      <c r="L90" s="306" t="s">
        <v>1444</v>
      </c>
    </row>
    <row r="91" spans="1:12" ht="15">
      <c r="A91" s="265" t="s">
        <v>110</v>
      </c>
      <c r="B91" s="312">
        <v>307102</v>
      </c>
      <c r="C91" s="311" t="s">
        <v>111</v>
      </c>
      <c r="D91" s="294">
        <v>43664.163888888892</v>
      </c>
      <c r="E91" s="294">
        <v>43666.427083333336</v>
      </c>
      <c r="F91" s="295">
        <f t="shared" si="24"/>
        <v>0</v>
      </c>
      <c r="G91" s="295">
        <f t="shared" si="25"/>
        <v>0</v>
      </c>
      <c r="H91" s="295">
        <f t="shared" si="26"/>
        <v>0</v>
      </c>
      <c r="I91" s="295">
        <f t="shared" si="27"/>
        <v>2.2631944444437977</v>
      </c>
      <c r="J91" s="296" t="s">
        <v>1544</v>
      </c>
      <c r="K91" s="297" t="s">
        <v>50</v>
      </c>
      <c r="L91" s="306" t="s">
        <v>1442</v>
      </c>
    </row>
    <row r="92" spans="1:12" ht="15">
      <c r="A92" s="265" t="s">
        <v>114</v>
      </c>
      <c r="B92" s="251">
        <v>307069</v>
      </c>
      <c r="C92" s="280" t="s">
        <v>715</v>
      </c>
      <c r="D92" s="294">
        <v>43657.520833333336</v>
      </c>
      <c r="E92" s="294">
        <v>43657.751388888886</v>
      </c>
      <c r="F92" s="295">
        <f t="shared" si="24"/>
        <v>0</v>
      </c>
      <c r="G92" s="295">
        <f t="shared" si="25"/>
        <v>0.23055555555038154</v>
      </c>
      <c r="H92" s="295">
        <f t="shared" si="26"/>
        <v>0</v>
      </c>
      <c r="I92" s="295">
        <f t="shared" si="27"/>
        <v>0</v>
      </c>
      <c r="J92" s="296" t="s">
        <v>492</v>
      </c>
      <c r="K92" s="300" t="s">
        <v>463</v>
      </c>
      <c r="L92" s="303" t="s">
        <v>1445</v>
      </c>
    </row>
    <row r="93" spans="1:12" ht="15">
      <c r="A93" s="265" t="s">
        <v>118</v>
      </c>
      <c r="B93" s="310">
        <v>307016</v>
      </c>
      <c r="C93" s="311" t="s">
        <v>119</v>
      </c>
      <c r="D93" s="294">
        <v>43650.713888888888</v>
      </c>
      <c r="E93" s="305">
        <v>43653.832638888889</v>
      </c>
      <c r="F93" s="295">
        <f t="shared" si="24"/>
        <v>0</v>
      </c>
      <c r="G93" s="295">
        <f t="shared" si="25"/>
        <v>0</v>
      </c>
      <c r="H93" s="295">
        <f t="shared" si="26"/>
        <v>0</v>
      </c>
      <c r="I93" s="295">
        <f t="shared" si="27"/>
        <v>3.1187500000014552</v>
      </c>
      <c r="J93" s="296" t="s">
        <v>1555</v>
      </c>
      <c r="K93" s="300" t="s">
        <v>50</v>
      </c>
      <c r="L93" s="306" t="s">
        <v>1446</v>
      </c>
    </row>
    <row r="94" spans="1:12" ht="15">
      <c r="A94" s="265" t="s">
        <v>118</v>
      </c>
      <c r="B94" s="310">
        <v>307048</v>
      </c>
      <c r="C94" s="311" t="s">
        <v>119</v>
      </c>
      <c r="D94" s="294">
        <v>43655.299305555556</v>
      </c>
      <c r="E94" s="305">
        <v>43659.960416666669</v>
      </c>
      <c r="F94" s="295">
        <f t="shared" si="24"/>
        <v>0</v>
      </c>
      <c r="G94" s="295">
        <f t="shared" si="25"/>
        <v>0</v>
      </c>
      <c r="H94" s="295">
        <f t="shared" si="26"/>
        <v>0</v>
      </c>
      <c r="I94" s="295">
        <f t="shared" si="27"/>
        <v>4.6611111111124046</v>
      </c>
      <c r="J94" s="296" t="s">
        <v>1556</v>
      </c>
      <c r="K94" s="300" t="s">
        <v>50</v>
      </c>
      <c r="L94" s="306" t="s">
        <v>1447</v>
      </c>
    </row>
    <row r="95" spans="1:12" ht="15">
      <c r="A95" s="265" t="s">
        <v>122</v>
      </c>
      <c r="B95" s="292">
        <v>307156</v>
      </c>
      <c r="C95" s="280" t="s">
        <v>123</v>
      </c>
      <c r="D95" s="294">
        <v>43676.383333333331</v>
      </c>
      <c r="E95" s="294">
        <v>43676.975694444445</v>
      </c>
      <c r="F95" s="295">
        <f t="shared" si="24"/>
        <v>0</v>
      </c>
      <c r="G95" s="295">
        <f t="shared" si="25"/>
        <v>0</v>
      </c>
      <c r="H95" s="295">
        <f t="shared" si="26"/>
        <v>0</v>
      </c>
      <c r="I95" s="295">
        <f t="shared" si="27"/>
        <v>0.59236111111385981</v>
      </c>
      <c r="J95" s="296" t="s">
        <v>1557</v>
      </c>
      <c r="K95" s="300" t="s">
        <v>460</v>
      </c>
      <c r="L95" s="309" t="s">
        <v>1448</v>
      </c>
    </row>
    <row r="96" spans="1:12" ht="15">
      <c r="A96" s="265" t="s">
        <v>122</v>
      </c>
      <c r="B96" s="292">
        <v>307166</v>
      </c>
      <c r="C96" s="280" t="s">
        <v>123</v>
      </c>
      <c r="D96" s="294">
        <v>43677.552777777775</v>
      </c>
      <c r="E96" s="294">
        <v>43677.696527777778</v>
      </c>
      <c r="F96" s="295">
        <f t="shared" ref="F96:F127" si="28">IF(OR(E96="***",E96=""),0,IF(RIGHT(K96)="T",(+E96-D96),0))</f>
        <v>0</v>
      </c>
      <c r="G96" s="295">
        <f t="shared" ref="G96:G127" si="29">IF(OR(E96="***",E96=""),0,IF(RIGHT(K96)="U",(+E96-D96),0))</f>
        <v>0</v>
      </c>
      <c r="H96" s="295">
        <f t="shared" ref="H96:H127" si="30">IF(OR(E96="***",E96=""),0,IF(RIGHT(K96)="C",(+E96-D96),0))</f>
        <v>0</v>
      </c>
      <c r="I96" s="295">
        <f t="shared" ref="I96:I127" si="31">IF(OR(E96="***",E96=""),0,IF(RIGHT(K96)="D",(+E96-D96),0))</f>
        <v>0.14375000000291038</v>
      </c>
      <c r="J96" s="296" t="s">
        <v>1558</v>
      </c>
      <c r="K96" s="300" t="s">
        <v>460</v>
      </c>
      <c r="L96" s="309" t="s">
        <v>1448</v>
      </c>
    </row>
    <row r="97" spans="1:12" ht="15">
      <c r="A97" s="265" t="s">
        <v>124</v>
      </c>
      <c r="B97" s="299">
        <v>307082</v>
      </c>
      <c r="C97" s="280" t="s">
        <v>125</v>
      </c>
      <c r="D97" s="294">
        <v>43660.412499999999</v>
      </c>
      <c r="E97" s="294">
        <v>43660.870138888888</v>
      </c>
      <c r="F97" s="295">
        <f t="shared" si="28"/>
        <v>0</v>
      </c>
      <c r="G97" s="295">
        <f t="shared" si="29"/>
        <v>0</v>
      </c>
      <c r="H97" s="295">
        <f t="shared" si="30"/>
        <v>0</v>
      </c>
      <c r="I97" s="295">
        <f t="shared" si="31"/>
        <v>0.45763888888905058</v>
      </c>
      <c r="J97" s="296" t="s">
        <v>1559</v>
      </c>
      <c r="K97" s="297" t="s">
        <v>50</v>
      </c>
      <c r="L97" s="306" t="s">
        <v>1449</v>
      </c>
    </row>
    <row r="98" spans="1:12" ht="15">
      <c r="A98" s="265" t="s">
        <v>138</v>
      </c>
      <c r="B98" s="299">
        <v>307084</v>
      </c>
      <c r="C98" s="280" t="s">
        <v>139</v>
      </c>
      <c r="D98" s="294">
        <v>43660.424305555556</v>
      </c>
      <c r="E98" s="305">
        <v>43660.877083333333</v>
      </c>
      <c r="F98" s="295">
        <f t="shared" si="28"/>
        <v>0</v>
      </c>
      <c r="G98" s="295">
        <f t="shared" si="29"/>
        <v>0</v>
      </c>
      <c r="H98" s="295">
        <f t="shared" si="30"/>
        <v>0</v>
      </c>
      <c r="I98" s="295">
        <f t="shared" si="31"/>
        <v>0.45277777777664596</v>
      </c>
      <c r="J98" s="296" t="s">
        <v>1560</v>
      </c>
      <c r="K98" s="300" t="s">
        <v>50</v>
      </c>
      <c r="L98" s="306" t="s">
        <v>1450</v>
      </c>
    </row>
    <row r="99" spans="1:12" ht="30">
      <c r="A99" s="265" t="s">
        <v>144</v>
      </c>
      <c r="B99" s="310">
        <v>307063</v>
      </c>
      <c r="C99" s="311" t="s">
        <v>145</v>
      </c>
      <c r="D99" s="294">
        <v>43657.149305555555</v>
      </c>
      <c r="E99" s="294">
        <v>43657.175000000003</v>
      </c>
      <c r="F99" s="295">
        <f t="shared" si="28"/>
        <v>0</v>
      </c>
      <c r="G99" s="295">
        <f t="shared" si="29"/>
        <v>2.5694444448163267E-2</v>
      </c>
      <c r="H99" s="295">
        <f t="shared" si="30"/>
        <v>0</v>
      </c>
      <c r="I99" s="295">
        <f t="shared" si="31"/>
        <v>0</v>
      </c>
      <c r="J99" s="296" t="s">
        <v>492</v>
      </c>
      <c r="K99" s="300" t="s">
        <v>463</v>
      </c>
      <c r="L99" s="303" t="s">
        <v>1451</v>
      </c>
    </row>
    <row r="100" spans="1:12" ht="30">
      <c r="A100" s="307" t="s">
        <v>431</v>
      </c>
      <c r="B100" s="299">
        <v>307039</v>
      </c>
      <c r="C100" s="293" t="s">
        <v>432</v>
      </c>
      <c r="D100" s="294">
        <v>43653.759722222225</v>
      </c>
      <c r="E100" s="294">
        <v>43653.774305555555</v>
      </c>
      <c r="F100" s="295">
        <f t="shared" si="28"/>
        <v>1.4583333329937886E-2</v>
      </c>
      <c r="G100" s="295">
        <f t="shared" si="29"/>
        <v>0</v>
      </c>
      <c r="H100" s="295">
        <f t="shared" si="30"/>
        <v>0</v>
      </c>
      <c r="I100" s="295">
        <f t="shared" si="31"/>
        <v>0</v>
      </c>
      <c r="J100" s="296" t="s">
        <v>492</v>
      </c>
      <c r="K100" s="297" t="s">
        <v>1098</v>
      </c>
      <c r="L100" s="303" t="s">
        <v>1452</v>
      </c>
    </row>
    <row r="101" spans="1:12" ht="25.5">
      <c r="A101" s="265" t="s">
        <v>148</v>
      </c>
      <c r="B101" s="292">
        <v>307150</v>
      </c>
      <c r="C101" s="280" t="s">
        <v>149</v>
      </c>
      <c r="D101" s="294">
        <v>43675.313888888886</v>
      </c>
      <c r="E101" s="294">
        <v>43678</v>
      </c>
      <c r="F101" s="295">
        <f t="shared" si="28"/>
        <v>0</v>
      </c>
      <c r="G101" s="295">
        <f t="shared" si="29"/>
        <v>0</v>
      </c>
      <c r="H101" s="295">
        <f t="shared" si="30"/>
        <v>0</v>
      </c>
      <c r="I101" s="295">
        <f t="shared" si="31"/>
        <v>2.6861111111138598</v>
      </c>
      <c r="J101" s="296" t="s">
        <v>1561</v>
      </c>
      <c r="K101" s="297" t="s">
        <v>460</v>
      </c>
      <c r="L101" s="309" t="s">
        <v>1453</v>
      </c>
    </row>
    <row r="102" spans="1:12" ht="25.5">
      <c r="A102" s="265" t="s">
        <v>150</v>
      </c>
      <c r="B102" s="292">
        <v>307151</v>
      </c>
      <c r="C102" s="311" t="s">
        <v>151</v>
      </c>
      <c r="D102" s="294">
        <v>43675.31527777778</v>
      </c>
      <c r="E102" s="294">
        <v>43678</v>
      </c>
      <c r="F102" s="295">
        <f t="shared" si="28"/>
        <v>0</v>
      </c>
      <c r="G102" s="295">
        <f t="shared" si="29"/>
        <v>0</v>
      </c>
      <c r="H102" s="295">
        <f t="shared" si="30"/>
        <v>0</v>
      </c>
      <c r="I102" s="295">
        <f t="shared" si="31"/>
        <v>2.6847222222204437</v>
      </c>
      <c r="J102" s="296" t="s">
        <v>1562</v>
      </c>
      <c r="K102" s="297" t="s">
        <v>460</v>
      </c>
      <c r="L102" s="309" t="s">
        <v>1453</v>
      </c>
    </row>
    <row r="103" spans="1:12" ht="25.5">
      <c r="A103" s="265" t="s">
        <v>152</v>
      </c>
      <c r="B103" s="292">
        <v>307153</v>
      </c>
      <c r="C103" s="280" t="s">
        <v>153</v>
      </c>
      <c r="D103" s="294">
        <v>43675.541666666664</v>
      </c>
      <c r="E103" s="294">
        <v>43675.768750000003</v>
      </c>
      <c r="F103" s="295">
        <f t="shared" si="28"/>
        <v>0</v>
      </c>
      <c r="G103" s="295">
        <f t="shared" si="29"/>
        <v>0</v>
      </c>
      <c r="H103" s="295">
        <f t="shared" si="30"/>
        <v>0</v>
      </c>
      <c r="I103" s="295">
        <f t="shared" si="31"/>
        <v>0.22708333333866904</v>
      </c>
      <c r="J103" s="296" t="s">
        <v>1563</v>
      </c>
      <c r="K103" s="316" t="s">
        <v>1097</v>
      </c>
      <c r="L103" s="309" t="s">
        <v>1454</v>
      </c>
    </row>
    <row r="104" spans="1:12" ht="15">
      <c r="A104" s="265" t="s">
        <v>156</v>
      </c>
      <c r="B104" s="292">
        <v>307103</v>
      </c>
      <c r="C104" s="311" t="s">
        <v>157</v>
      </c>
      <c r="D104" s="294">
        <v>43664.352083333331</v>
      </c>
      <c r="E104" s="294">
        <v>43664.835416666669</v>
      </c>
      <c r="F104" s="295">
        <f t="shared" si="28"/>
        <v>0</v>
      </c>
      <c r="G104" s="295">
        <f t="shared" si="29"/>
        <v>0</v>
      </c>
      <c r="H104" s="295">
        <f t="shared" si="30"/>
        <v>0</v>
      </c>
      <c r="I104" s="295">
        <f t="shared" si="31"/>
        <v>0.48333333333721384</v>
      </c>
      <c r="J104" s="296" t="s">
        <v>1564</v>
      </c>
      <c r="K104" s="300" t="s">
        <v>464</v>
      </c>
      <c r="L104" s="309" t="s">
        <v>1455</v>
      </c>
    </row>
    <row r="105" spans="1:12" ht="15">
      <c r="A105" s="318" t="s">
        <v>577</v>
      </c>
      <c r="B105" s="319" t="s">
        <v>1565</v>
      </c>
      <c r="C105" s="320" t="s">
        <v>578</v>
      </c>
      <c r="D105" s="321">
        <v>43658.72152777778</v>
      </c>
      <c r="E105" s="321">
        <v>43658.84375</v>
      </c>
      <c r="F105" s="322">
        <f t="shared" si="28"/>
        <v>0.12222222222044365</v>
      </c>
      <c r="G105" s="322">
        <f t="shared" si="29"/>
        <v>0</v>
      </c>
      <c r="H105" s="322">
        <f t="shared" si="30"/>
        <v>0</v>
      </c>
      <c r="I105" s="322">
        <f t="shared" si="31"/>
        <v>0</v>
      </c>
      <c r="J105" s="323" t="s">
        <v>1566</v>
      </c>
      <c r="K105" s="324" t="s">
        <v>461</v>
      </c>
      <c r="L105" s="325" t="s">
        <v>1567</v>
      </c>
    </row>
    <row r="106" spans="1:12" ht="15">
      <c r="A106" s="265" t="s">
        <v>1256</v>
      </c>
      <c r="B106" s="299">
        <v>307059</v>
      </c>
      <c r="C106" s="280" t="s">
        <v>1113</v>
      </c>
      <c r="D106" s="294">
        <v>43656.401388888888</v>
      </c>
      <c r="E106" s="294">
        <v>43656.842361111114</v>
      </c>
      <c r="F106" s="295">
        <f t="shared" si="28"/>
        <v>0.44097222222626442</v>
      </c>
      <c r="G106" s="295">
        <f t="shared" si="29"/>
        <v>0</v>
      </c>
      <c r="H106" s="295">
        <f t="shared" si="30"/>
        <v>0</v>
      </c>
      <c r="I106" s="295">
        <f t="shared" si="31"/>
        <v>0</v>
      </c>
      <c r="J106" s="296" t="s">
        <v>1568</v>
      </c>
      <c r="K106" s="297" t="s">
        <v>462</v>
      </c>
      <c r="L106" s="306" t="s">
        <v>1456</v>
      </c>
    </row>
    <row r="107" spans="1:12" ht="15">
      <c r="A107" s="265" t="s">
        <v>1346</v>
      </c>
      <c r="B107" s="292">
        <v>307145</v>
      </c>
      <c r="C107" s="311" t="s">
        <v>1390</v>
      </c>
      <c r="D107" s="294">
        <v>43673.554166666669</v>
      </c>
      <c r="E107" s="294">
        <v>43673.656944444447</v>
      </c>
      <c r="F107" s="295">
        <f t="shared" si="28"/>
        <v>0</v>
      </c>
      <c r="G107" s="295">
        <f t="shared" si="29"/>
        <v>0</v>
      </c>
      <c r="H107" s="295">
        <f t="shared" si="30"/>
        <v>0</v>
      </c>
      <c r="I107" s="295">
        <f t="shared" si="31"/>
        <v>0.10277777777810115</v>
      </c>
      <c r="J107" s="296" t="s">
        <v>1569</v>
      </c>
      <c r="K107" s="300" t="s">
        <v>1097</v>
      </c>
      <c r="L107" s="306" t="s">
        <v>1457</v>
      </c>
    </row>
    <row r="108" spans="1:12" ht="15">
      <c r="A108" s="265" t="s">
        <v>1288</v>
      </c>
      <c r="B108" s="292">
        <v>307105</v>
      </c>
      <c r="C108" s="311" t="s">
        <v>1391</v>
      </c>
      <c r="D108" s="294">
        <v>43665.440972222219</v>
      </c>
      <c r="E108" s="294">
        <v>43665.802083333336</v>
      </c>
      <c r="F108" s="295">
        <f t="shared" si="28"/>
        <v>0</v>
      </c>
      <c r="G108" s="295">
        <f t="shared" si="29"/>
        <v>0</v>
      </c>
      <c r="H108" s="295">
        <f t="shared" si="30"/>
        <v>0</v>
      </c>
      <c r="I108" s="295">
        <f t="shared" si="31"/>
        <v>0.36111111111677019</v>
      </c>
      <c r="J108" s="296" t="s">
        <v>1570</v>
      </c>
      <c r="K108" s="297" t="s">
        <v>464</v>
      </c>
      <c r="L108" s="309" t="s">
        <v>1458</v>
      </c>
    </row>
    <row r="109" spans="1:12" ht="25.5">
      <c r="A109" s="265" t="s">
        <v>184</v>
      </c>
      <c r="B109" s="292">
        <v>307140</v>
      </c>
      <c r="C109" s="280" t="s">
        <v>185</v>
      </c>
      <c r="D109" s="294">
        <v>43672.945138888892</v>
      </c>
      <c r="E109" s="294">
        <v>43673.85</v>
      </c>
      <c r="F109" s="295">
        <f t="shared" si="28"/>
        <v>0</v>
      </c>
      <c r="G109" s="295">
        <f t="shared" si="29"/>
        <v>0</v>
      </c>
      <c r="H109" s="295">
        <f t="shared" si="30"/>
        <v>0</v>
      </c>
      <c r="I109" s="295">
        <f t="shared" si="31"/>
        <v>0.90486111110658385</v>
      </c>
      <c r="J109" s="296" t="s">
        <v>1386</v>
      </c>
      <c r="K109" s="300" t="s">
        <v>1459</v>
      </c>
      <c r="L109" s="309" t="s">
        <v>1460</v>
      </c>
    </row>
    <row r="110" spans="1:12" ht="15">
      <c r="A110" s="265" t="s">
        <v>186</v>
      </c>
      <c r="B110" s="251">
        <v>307067</v>
      </c>
      <c r="C110" s="280" t="s">
        <v>187</v>
      </c>
      <c r="D110" s="294">
        <v>43657.413194444445</v>
      </c>
      <c r="E110" s="294">
        <v>43657.486111111109</v>
      </c>
      <c r="F110" s="295">
        <f t="shared" si="28"/>
        <v>0</v>
      </c>
      <c r="G110" s="295">
        <f t="shared" si="29"/>
        <v>7.2916666664241347E-2</v>
      </c>
      <c r="H110" s="295">
        <f t="shared" si="30"/>
        <v>0</v>
      </c>
      <c r="I110" s="295">
        <f t="shared" si="31"/>
        <v>0</v>
      </c>
      <c r="J110" s="296" t="s">
        <v>492</v>
      </c>
      <c r="K110" s="300" t="s">
        <v>463</v>
      </c>
      <c r="L110" s="303" t="s">
        <v>1461</v>
      </c>
    </row>
    <row r="111" spans="1:12">
      <c r="A111" s="265" t="s">
        <v>186</v>
      </c>
      <c r="B111" s="292">
        <v>307148</v>
      </c>
      <c r="C111" s="280" t="s">
        <v>187</v>
      </c>
      <c r="D111" s="294">
        <v>43674.673611111109</v>
      </c>
      <c r="E111" s="294">
        <v>43674.708333333336</v>
      </c>
      <c r="F111" s="295">
        <f t="shared" si="28"/>
        <v>0</v>
      </c>
      <c r="G111" s="295">
        <f t="shared" si="29"/>
        <v>3.4722222226264421E-2</v>
      </c>
      <c r="H111" s="295">
        <f t="shared" si="30"/>
        <v>0</v>
      </c>
      <c r="I111" s="295">
        <f t="shared" si="31"/>
        <v>0</v>
      </c>
      <c r="J111" s="296" t="s">
        <v>492</v>
      </c>
      <c r="K111" s="304" t="s">
        <v>463</v>
      </c>
      <c r="L111" s="309" t="s">
        <v>1462</v>
      </c>
    </row>
    <row r="112" spans="1:12" ht="15">
      <c r="A112" s="265" t="s">
        <v>186</v>
      </c>
      <c r="B112" s="292">
        <v>307154</v>
      </c>
      <c r="C112" s="311" t="s">
        <v>187</v>
      </c>
      <c r="D112" s="294">
        <v>43675.549305555556</v>
      </c>
      <c r="E112" s="294">
        <v>43675.693749999999</v>
      </c>
      <c r="F112" s="295">
        <f t="shared" si="28"/>
        <v>0</v>
      </c>
      <c r="G112" s="295">
        <f t="shared" si="29"/>
        <v>0.1444444444423425</v>
      </c>
      <c r="H112" s="295">
        <f t="shared" si="30"/>
        <v>0</v>
      </c>
      <c r="I112" s="295">
        <f t="shared" si="31"/>
        <v>0</v>
      </c>
      <c r="J112" s="296" t="s">
        <v>1571</v>
      </c>
      <c r="K112" s="300" t="s">
        <v>463</v>
      </c>
      <c r="L112" s="309" t="s">
        <v>1426</v>
      </c>
    </row>
    <row r="113" spans="1:12" ht="25.5">
      <c r="A113" s="265" t="s">
        <v>189</v>
      </c>
      <c r="B113" s="292">
        <v>307138</v>
      </c>
      <c r="C113" s="311" t="s">
        <v>190</v>
      </c>
      <c r="D113" s="294">
        <v>43672.3125</v>
      </c>
      <c r="E113" s="294">
        <v>43672.861111111109</v>
      </c>
      <c r="F113" s="295">
        <f t="shared" si="28"/>
        <v>0.54861111110949423</v>
      </c>
      <c r="G113" s="295">
        <f t="shared" si="29"/>
        <v>0</v>
      </c>
      <c r="H113" s="295">
        <f t="shared" si="30"/>
        <v>0</v>
      </c>
      <c r="I113" s="295">
        <f t="shared" si="31"/>
        <v>0</v>
      </c>
      <c r="J113" s="296" t="s">
        <v>1572</v>
      </c>
      <c r="K113" s="300" t="s">
        <v>462</v>
      </c>
      <c r="L113" s="309" t="s">
        <v>1463</v>
      </c>
    </row>
    <row r="114" spans="1:12" ht="15">
      <c r="A114" s="265" t="s">
        <v>191</v>
      </c>
      <c r="B114" s="292">
        <v>307122</v>
      </c>
      <c r="C114" s="293" t="s">
        <v>192</v>
      </c>
      <c r="D114" s="294">
        <v>43669.477777777778</v>
      </c>
      <c r="E114" s="294">
        <v>43669.666666666664</v>
      </c>
      <c r="F114" s="295">
        <f t="shared" si="28"/>
        <v>0.18888888888614019</v>
      </c>
      <c r="G114" s="295">
        <f t="shared" si="29"/>
        <v>0</v>
      </c>
      <c r="H114" s="295">
        <f t="shared" si="30"/>
        <v>0</v>
      </c>
      <c r="I114" s="295">
        <f t="shared" si="31"/>
        <v>0</v>
      </c>
      <c r="J114" s="296" t="s">
        <v>1573</v>
      </c>
      <c r="K114" s="300" t="s">
        <v>461</v>
      </c>
      <c r="L114" s="309" t="s">
        <v>1464</v>
      </c>
    </row>
    <row r="115" spans="1:12" ht="25.5">
      <c r="A115" s="265" t="s">
        <v>191</v>
      </c>
      <c r="B115" s="292">
        <v>307139</v>
      </c>
      <c r="C115" s="311" t="s">
        <v>192</v>
      </c>
      <c r="D115" s="294">
        <v>43672.438194444447</v>
      </c>
      <c r="E115" s="294">
        <v>43672.861805555556</v>
      </c>
      <c r="F115" s="295">
        <f t="shared" si="28"/>
        <v>0.42361111110949423</v>
      </c>
      <c r="G115" s="295">
        <f t="shared" si="29"/>
        <v>0</v>
      </c>
      <c r="H115" s="295">
        <f t="shared" si="30"/>
        <v>0</v>
      </c>
      <c r="I115" s="295">
        <f t="shared" si="31"/>
        <v>0</v>
      </c>
      <c r="J115" s="296" t="s">
        <v>1574</v>
      </c>
      <c r="K115" s="300" t="s">
        <v>461</v>
      </c>
      <c r="L115" s="309" t="s">
        <v>1465</v>
      </c>
    </row>
    <row r="116" spans="1:12" ht="25.5">
      <c r="A116" s="307" t="s">
        <v>193</v>
      </c>
      <c r="B116" s="299">
        <v>307010</v>
      </c>
      <c r="C116" s="280" t="s">
        <v>194</v>
      </c>
      <c r="D116" s="294">
        <v>43648.554861111108</v>
      </c>
      <c r="E116" s="294">
        <v>43648.603472222225</v>
      </c>
      <c r="F116" s="295">
        <f t="shared" si="28"/>
        <v>0</v>
      </c>
      <c r="G116" s="295">
        <f t="shared" si="29"/>
        <v>4.8611111116770189E-2</v>
      </c>
      <c r="H116" s="295">
        <f t="shared" si="30"/>
        <v>0</v>
      </c>
      <c r="I116" s="295">
        <f t="shared" si="31"/>
        <v>0</v>
      </c>
      <c r="J116" s="296" t="s">
        <v>492</v>
      </c>
      <c r="K116" s="304" t="s">
        <v>463</v>
      </c>
      <c r="L116" s="309" t="s">
        <v>1466</v>
      </c>
    </row>
    <row r="117" spans="1:12" ht="25.5">
      <c r="A117" s="265" t="s">
        <v>193</v>
      </c>
      <c r="B117" s="292">
        <v>307125</v>
      </c>
      <c r="C117" s="293" t="s">
        <v>194</v>
      </c>
      <c r="D117" s="294">
        <v>43670.682638888888</v>
      </c>
      <c r="E117" s="294">
        <v>43670.730555555558</v>
      </c>
      <c r="F117" s="295">
        <f t="shared" si="28"/>
        <v>0</v>
      </c>
      <c r="G117" s="295">
        <f t="shared" si="29"/>
        <v>0</v>
      </c>
      <c r="H117" s="295">
        <f t="shared" si="30"/>
        <v>4.7916666670062114E-2</v>
      </c>
      <c r="I117" s="295">
        <f t="shared" si="31"/>
        <v>0</v>
      </c>
      <c r="J117" s="296" t="s">
        <v>1550</v>
      </c>
      <c r="K117" s="297" t="s">
        <v>1374</v>
      </c>
      <c r="L117" s="309" t="s">
        <v>1467</v>
      </c>
    </row>
    <row r="118" spans="1:12" ht="15">
      <c r="A118" s="265" t="s">
        <v>193</v>
      </c>
      <c r="B118" s="292">
        <v>307159</v>
      </c>
      <c r="C118" s="280" t="s">
        <v>194</v>
      </c>
      <c r="D118" s="294">
        <v>43676.513888888891</v>
      </c>
      <c r="E118" s="294">
        <v>43676.686111111114</v>
      </c>
      <c r="F118" s="295">
        <f t="shared" si="28"/>
        <v>0</v>
      </c>
      <c r="G118" s="295">
        <f t="shared" si="29"/>
        <v>0</v>
      </c>
      <c r="H118" s="295">
        <f t="shared" si="30"/>
        <v>0</v>
      </c>
      <c r="I118" s="295">
        <f t="shared" si="31"/>
        <v>0.17222222222335404</v>
      </c>
      <c r="J118" s="296" t="s">
        <v>1575</v>
      </c>
      <c r="K118" s="297" t="s">
        <v>464</v>
      </c>
      <c r="L118" s="309" t="s">
        <v>1468</v>
      </c>
    </row>
    <row r="119" spans="1:12" ht="15">
      <c r="A119" s="265" t="s">
        <v>195</v>
      </c>
      <c r="B119" s="292">
        <v>307158</v>
      </c>
      <c r="C119" s="280" t="s">
        <v>196</v>
      </c>
      <c r="D119" s="294">
        <v>43676.504166666666</v>
      </c>
      <c r="E119" s="294">
        <v>43676.664583333331</v>
      </c>
      <c r="F119" s="295">
        <f t="shared" si="28"/>
        <v>0</v>
      </c>
      <c r="G119" s="295">
        <f t="shared" si="29"/>
        <v>0</v>
      </c>
      <c r="H119" s="295">
        <f t="shared" si="30"/>
        <v>0</v>
      </c>
      <c r="I119" s="295">
        <f t="shared" si="31"/>
        <v>0.16041666666569654</v>
      </c>
      <c r="J119" s="296" t="s">
        <v>1576</v>
      </c>
      <c r="K119" s="326" t="s">
        <v>464</v>
      </c>
      <c r="L119" s="309" t="s">
        <v>1468</v>
      </c>
    </row>
    <row r="120" spans="1:12" ht="45">
      <c r="A120" s="265" t="s">
        <v>188</v>
      </c>
      <c r="B120" s="299">
        <v>307062</v>
      </c>
      <c r="C120" s="280" t="s">
        <v>197</v>
      </c>
      <c r="D120" s="294">
        <v>43657.017361111109</v>
      </c>
      <c r="E120" s="294">
        <v>43657.033333333333</v>
      </c>
      <c r="F120" s="295">
        <f t="shared" si="28"/>
        <v>0</v>
      </c>
      <c r="G120" s="295">
        <f t="shared" si="29"/>
        <v>1.5972222223354038E-2</v>
      </c>
      <c r="H120" s="295">
        <f t="shared" si="30"/>
        <v>0</v>
      </c>
      <c r="I120" s="295">
        <f t="shared" si="31"/>
        <v>0</v>
      </c>
      <c r="J120" s="296" t="s">
        <v>492</v>
      </c>
      <c r="K120" s="297" t="s">
        <v>463</v>
      </c>
      <c r="L120" s="303" t="s">
        <v>1469</v>
      </c>
    </row>
    <row r="121" spans="1:12" ht="30">
      <c r="A121" s="265" t="s">
        <v>200</v>
      </c>
      <c r="B121" s="299">
        <v>307072</v>
      </c>
      <c r="C121" s="280" t="s">
        <v>201</v>
      </c>
      <c r="D121" s="294">
        <v>43658.601388888892</v>
      </c>
      <c r="E121" s="294">
        <v>43658.618055555555</v>
      </c>
      <c r="F121" s="295">
        <f t="shared" si="28"/>
        <v>0</v>
      </c>
      <c r="G121" s="295">
        <f t="shared" si="29"/>
        <v>1.6666666662786156E-2</v>
      </c>
      <c r="H121" s="295">
        <f t="shared" si="30"/>
        <v>0</v>
      </c>
      <c r="I121" s="295">
        <f t="shared" si="31"/>
        <v>0</v>
      </c>
      <c r="J121" s="296" t="s">
        <v>492</v>
      </c>
      <c r="K121" s="297" t="s">
        <v>463</v>
      </c>
      <c r="L121" s="303" t="s">
        <v>1470</v>
      </c>
    </row>
    <row r="122" spans="1:12" ht="15">
      <c r="A122" s="307" t="s">
        <v>204</v>
      </c>
      <c r="B122" s="299">
        <v>307030</v>
      </c>
      <c r="C122" s="280" t="s">
        <v>205</v>
      </c>
      <c r="D122" s="294">
        <v>43652.503472222219</v>
      </c>
      <c r="E122" s="294">
        <v>43652.536805555559</v>
      </c>
      <c r="F122" s="295">
        <f t="shared" si="28"/>
        <v>0</v>
      </c>
      <c r="G122" s="295">
        <f t="shared" si="29"/>
        <v>3.3333333340124227E-2</v>
      </c>
      <c r="H122" s="295">
        <f t="shared" si="30"/>
        <v>0</v>
      </c>
      <c r="I122" s="295">
        <f t="shared" si="31"/>
        <v>0</v>
      </c>
      <c r="J122" s="296" t="s">
        <v>492</v>
      </c>
      <c r="K122" s="300" t="s">
        <v>1383</v>
      </c>
      <c r="L122" s="309" t="s">
        <v>1471</v>
      </c>
    </row>
    <row r="123" spans="1:12" ht="15">
      <c r="A123" s="265" t="s">
        <v>217</v>
      </c>
      <c r="B123" s="292">
        <v>307094</v>
      </c>
      <c r="C123" s="293" t="s">
        <v>218</v>
      </c>
      <c r="D123" s="294">
        <v>43663.181250000001</v>
      </c>
      <c r="E123" s="294">
        <v>43663.90902777778</v>
      </c>
      <c r="F123" s="295">
        <f t="shared" si="28"/>
        <v>0</v>
      </c>
      <c r="G123" s="295">
        <f t="shared" si="29"/>
        <v>0</v>
      </c>
      <c r="H123" s="295">
        <f t="shared" si="30"/>
        <v>0</v>
      </c>
      <c r="I123" s="295">
        <f t="shared" si="31"/>
        <v>0.72777777777810115</v>
      </c>
      <c r="J123" s="296" t="s">
        <v>1577</v>
      </c>
      <c r="K123" s="297" t="s">
        <v>1097</v>
      </c>
      <c r="L123" s="309" t="s">
        <v>1472</v>
      </c>
    </row>
    <row r="124" spans="1:12" ht="25.5">
      <c r="A124" s="307" t="s">
        <v>219</v>
      </c>
      <c r="B124" s="299">
        <v>307009</v>
      </c>
      <c r="C124" s="293" t="s">
        <v>220</v>
      </c>
      <c r="D124" s="294">
        <v>43648.554861111108</v>
      </c>
      <c r="E124" s="294">
        <v>43648.59652777778</v>
      </c>
      <c r="F124" s="295">
        <f t="shared" si="28"/>
        <v>0</v>
      </c>
      <c r="G124" s="295">
        <f t="shared" si="29"/>
        <v>4.1666666671517305E-2</v>
      </c>
      <c r="H124" s="295">
        <f t="shared" si="30"/>
        <v>0</v>
      </c>
      <c r="I124" s="295">
        <f t="shared" si="31"/>
        <v>0</v>
      </c>
      <c r="J124" s="296" t="s">
        <v>492</v>
      </c>
      <c r="K124" s="316" t="s">
        <v>463</v>
      </c>
      <c r="L124" s="309" t="s">
        <v>1473</v>
      </c>
    </row>
    <row r="125" spans="1:12" ht="25.5">
      <c r="A125" s="307" t="s">
        <v>227</v>
      </c>
      <c r="B125" s="299">
        <v>307029</v>
      </c>
      <c r="C125" s="280" t="s">
        <v>228</v>
      </c>
      <c r="D125" s="294">
        <v>43652.387499999997</v>
      </c>
      <c r="E125" s="294">
        <v>43652.426388888889</v>
      </c>
      <c r="F125" s="295">
        <f t="shared" si="28"/>
        <v>0</v>
      </c>
      <c r="G125" s="295">
        <f t="shared" si="29"/>
        <v>0</v>
      </c>
      <c r="H125" s="295">
        <f t="shared" si="30"/>
        <v>3.888888889196096E-2</v>
      </c>
      <c r="I125" s="295">
        <f t="shared" si="31"/>
        <v>0</v>
      </c>
      <c r="J125" s="296" t="s">
        <v>492</v>
      </c>
      <c r="K125" s="297" t="s">
        <v>1382</v>
      </c>
      <c r="L125" s="309" t="s">
        <v>1474</v>
      </c>
    </row>
    <row r="126" spans="1:12" ht="25.5">
      <c r="A126" s="307" t="s">
        <v>229</v>
      </c>
      <c r="B126" s="299">
        <v>307028</v>
      </c>
      <c r="C126" s="280" t="s">
        <v>230</v>
      </c>
      <c r="D126" s="294">
        <v>43652.387499999997</v>
      </c>
      <c r="E126" s="294">
        <v>43652.414583333331</v>
      </c>
      <c r="F126" s="295">
        <f t="shared" si="28"/>
        <v>0</v>
      </c>
      <c r="G126" s="295">
        <f t="shared" si="29"/>
        <v>0</v>
      </c>
      <c r="H126" s="295">
        <f t="shared" si="30"/>
        <v>2.7083333334303461E-2</v>
      </c>
      <c r="I126" s="295">
        <f t="shared" si="31"/>
        <v>0</v>
      </c>
      <c r="J126" s="296" t="s">
        <v>492</v>
      </c>
      <c r="K126" s="297" t="s">
        <v>1382</v>
      </c>
      <c r="L126" s="309" t="s">
        <v>1475</v>
      </c>
    </row>
    <row r="127" spans="1:12" ht="25.5">
      <c r="A127" s="307" t="s">
        <v>233</v>
      </c>
      <c r="B127" s="299">
        <v>307008</v>
      </c>
      <c r="C127" s="314" t="s">
        <v>234</v>
      </c>
      <c r="D127" s="294">
        <v>43648.524305555555</v>
      </c>
      <c r="E127" s="294">
        <v>43648.805555555555</v>
      </c>
      <c r="F127" s="295">
        <f t="shared" si="28"/>
        <v>0</v>
      </c>
      <c r="G127" s="295">
        <f t="shared" si="29"/>
        <v>0.28125</v>
      </c>
      <c r="H127" s="295">
        <f t="shared" si="30"/>
        <v>0</v>
      </c>
      <c r="I127" s="295">
        <f t="shared" si="31"/>
        <v>0</v>
      </c>
      <c r="J127" s="296" t="s">
        <v>492</v>
      </c>
      <c r="K127" s="304" t="s">
        <v>463</v>
      </c>
      <c r="L127" s="309" t="s">
        <v>1476</v>
      </c>
    </row>
    <row r="128" spans="1:12" ht="15">
      <c r="A128" s="265" t="s">
        <v>1055</v>
      </c>
      <c r="B128" s="292">
        <v>307144</v>
      </c>
      <c r="C128" s="280" t="s">
        <v>480</v>
      </c>
      <c r="D128" s="294">
        <v>43673.512499999997</v>
      </c>
      <c r="E128" s="294">
        <v>43673.601388888892</v>
      </c>
      <c r="F128" s="295">
        <f t="shared" ref="F128:F142" si="32">IF(OR(E128="***",E128=""),0,IF(RIGHT(K128)="T",(+E128-D128),0))</f>
        <v>8.8888888894871343E-2</v>
      </c>
      <c r="G128" s="295">
        <f t="shared" ref="G128:G142" si="33">IF(OR(E128="***",E128=""),0,IF(RIGHT(K128)="U",(+E128-D128),0))</f>
        <v>0</v>
      </c>
      <c r="H128" s="295">
        <f t="shared" ref="H128:H142" si="34">IF(OR(E128="***",E128=""),0,IF(RIGHT(K128)="C",(+E128-D128),0))</f>
        <v>0</v>
      </c>
      <c r="I128" s="295">
        <f t="shared" ref="I128:I142" si="35">IF(OR(E128="***",E128=""),0,IF(RIGHT(K128)="D",(+E128-D128),0))</f>
        <v>0</v>
      </c>
      <c r="J128" s="296" t="s">
        <v>1578</v>
      </c>
      <c r="K128" s="297" t="s">
        <v>461</v>
      </c>
      <c r="L128" s="306" t="s">
        <v>1477</v>
      </c>
    </row>
    <row r="129" spans="1:12" ht="15">
      <c r="A129" s="265" t="s">
        <v>273</v>
      </c>
      <c r="B129" s="299">
        <v>307068</v>
      </c>
      <c r="C129" s="280" t="s">
        <v>274</v>
      </c>
      <c r="D129" s="294">
        <v>43657.429861111108</v>
      </c>
      <c r="E129" s="294">
        <v>43657.827777777777</v>
      </c>
      <c r="F129" s="295">
        <f t="shared" si="32"/>
        <v>0.39791666666860692</v>
      </c>
      <c r="G129" s="295">
        <f t="shared" si="33"/>
        <v>0</v>
      </c>
      <c r="H129" s="295">
        <f t="shared" si="34"/>
        <v>0</v>
      </c>
      <c r="I129" s="295">
        <f t="shared" si="35"/>
        <v>0</v>
      </c>
      <c r="J129" s="296" t="s">
        <v>1579</v>
      </c>
      <c r="K129" s="297" t="s">
        <v>462</v>
      </c>
      <c r="L129" s="306" t="s">
        <v>1478</v>
      </c>
    </row>
    <row r="130" spans="1:12" ht="15">
      <c r="A130" s="307" t="s">
        <v>441</v>
      </c>
      <c r="B130" s="299">
        <v>307037</v>
      </c>
      <c r="C130" s="327" t="s">
        <v>442</v>
      </c>
      <c r="D130" s="294">
        <v>43653.32708333333</v>
      </c>
      <c r="E130" s="294">
        <v>43678</v>
      </c>
      <c r="F130" s="295">
        <f t="shared" si="32"/>
        <v>24.672916666670062</v>
      </c>
      <c r="G130" s="295">
        <f t="shared" si="33"/>
        <v>0</v>
      </c>
      <c r="H130" s="295">
        <f t="shared" si="34"/>
        <v>0</v>
      </c>
      <c r="I130" s="295">
        <f t="shared" si="35"/>
        <v>0</v>
      </c>
      <c r="J130" s="296" t="s">
        <v>492</v>
      </c>
      <c r="K130" s="297" t="s">
        <v>1479</v>
      </c>
      <c r="L130" s="303" t="s">
        <v>1480</v>
      </c>
    </row>
    <row r="131" spans="1:12" ht="25.5">
      <c r="A131" s="307" t="s">
        <v>358</v>
      </c>
      <c r="B131" s="292">
        <v>306087</v>
      </c>
      <c r="C131" s="327" t="s">
        <v>359</v>
      </c>
      <c r="D131" s="294">
        <v>43647</v>
      </c>
      <c r="E131" s="294">
        <v>43650.645138888889</v>
      </c>
      <c r="F131" s="295">
        <f t="shared" si="32"/>
        <v>0</v>
      </c>
      <c r="G131" s="295">
        <f t="shared" si="33"/>
        <v>0</v>
      </c>
      <c r="H131" s="295">
        <f t="shared" si="34"/>
        <v>0</v>
      </c>
      <c r="I131" s="295">
        <f t="shared" si="35"/>
        <v>3.6451388888890506</v>
      </c>
      <c r="J131" s="296" t="s">
        <v>1393</v>
      </c>
      <c r="K131" s="297" t="s">
        <v>465</v>
      </c>
      <c r="L131" s="309" t="s">
        <v>1385</v>
      </c>
    </row>
    <row r="132" spans="1:12" ht="15">
      <c r="A132" s="265" t="s">
        <v>358</v>
      </c>
      <c r="B132" s="299">
        <v>307070</v>
      </c>
      <c r="C132" s="280" t="s">
        <v>359</v>
      </c>
      <c r="D132" s="294">
        <v>43657.879166666666</v>
      </c>
      <c r="E132" s="294">
        <v>43658.324999999997</v>
      </c>
      <c r="F132" s="295">
        <f t="shared" si="32"/>
        <v>0</v>
      </c>
      <c r="G132" s="295">
        <f t="shared" si="33"/>
        <v>0</v>
      </c>
      <c r="H132" s="295">
        <f t="shared" si="34"/>
        <v>0</v>
      </c>
      <c r="I132" s="295">
        <f t="shared" si="35"/>
        <v>0.44583333333139308</v>
      </c>
      <c r="J132" s="296" t="s">
        <v>1580</v>
      </c>
      <c r="K132" s="297" t="s">
        <v>465</v>
      </c>
      <c r="L132" s="306" t="s">
        <v>1481</v>
      </c>
    </row>
    <row r="133" spans="1:12" ht="25.5">
      <c r="A133" s="265" t="s">
        <v>358</v>
      </c>
      <c r="B133" s="292">
        <v>307097</v>
      </c>
      <c r="C133" s="280" t="s">
        <v>359</v>
      </c>
      <c r="D133" s="294">
        <v>43663.818055555559</v>
      </c>
      <c r="E133" s="294">
        <v>43670.768055555556</v>
      </c>
      <c r="F133" s="295">
        <f t="shared" si="32"/>
        <v>0</v>
      </c>
      <c r="G133" s="295">
        <f t="shared" si="33"/>
        <v>0</v>
      </c>
      <c r="H133" s="295">
        <f t="shared" si="34"/>
        <v>0</v>
      </c>
      <c r="I133" s="295">
        <f t="shared" si="35"/>
        <v>6.9499999999970896</v>
      </c>
      <c r="J133" s="296" t="s">
        <v>1581</v>
      </c>
      <c r="K133" s="297" t="s">
        <v>465</v>
      </c>
      <c r="L133" s="280" t="s">
        <v>1482</v>
      </c>
    </row>
    <row r="134" spans="1:12" ht="25.5">
      <c r="A134" s="307" t="s">
        <v>458</v>
      </c>
      <c r="B134" s="299">
        <v>306172</v>
      </c>
      <c r="C134" s="327" t="s">
        <v>457</v>
      </c>
      <c r="D134" s="294">
        <v>43647</v>
      </c>
      <c r="E134" s="294">
        <v>43649.345138888886</v>
      </c>
      <c r="F134" s="295">
        <f t="shared" si="32"/>
        <v>0</v>
      </c>
      <c r="G134" s="295">
        <f t="shared" si="33"/>
        <v>0</v>
      </c>
      <c r="H134" s="295">
        <f t="shared" si="34"/>
        <v>0</v>
      </c>
      <c r="I134" s="295">
        <f t="shared" si="35"/>
        <v>2.3451388888861402</v>
      </c>
      <c r="J134" s="296" t="s">
        <v>1392</v>
      </c>
      <c r="K134" s="297" t="s">
        <v>465</v>
      </c>
      <c r="L134" s="309" t="s">
        <v>1384</v>
      </c>
    </row>
    <row r="135" spans="1:12" ht="15">
      <c r="A135" s="265" t="s">
        <v>458</v>
      </c>
      <c r="B135" s="292">
        <v>307161</v>
      </c>
      <c r="C135" s="327" t="s">
        <v>457</v>
      </c>
      <c r="D135" s="294">
        <v>43676.928472222222</v>
      </c>
      <c r="E135" s="294">
        <v>43677.285416666666</v>
      </c>
      <c r="F135" s="295">
        <f t="shared" si="32"/>
        <v>0</v>
      </c>
      <c r="G135" s="295">
        <f t="shared" si="33"/>
        <v>0</v>
      </c>
      <c r="H135" s="295">
        <f t="shared" si="34"/>
        <v>0</v>
      </c>
      <c r="I135" s="295">
        <f t="shared" si="35"/>
        <v>0.35694444444379769</v>
      </c>
      <c r="J135" s="296" t="s">
        <v>1582</v>
      </c>
      <c r="K135" s="297" t="s">
        <v>465</v>
      </c>
      <c r="L135" s="306" t="s">
        <v>1483</v>
      </c>
    </row>
    <row r="136" spans="1:12" ht="15">
      <c r="A136" s="265" t="s">
        <v>458</v>
      </c>
      <c r="B136" s="292">
        <v>307167</v>
      </c>
      <c r="C136" s="327" t="s">
        <v>457</v>
      </c>
      <c r="D136" s="294">
        <v>43677.90902777778</v>
      </c>
      <c r="E136" s="294">
        <v>43678</v>
      </c>
      <c r="F136" s="295">
        <f t="shared" si="32"/>
        <v>0</v>
      </c>
      <c r="G136" s="295">
        <f t="shared" si="33"/>
        <v>0</v>
      </c>
      <c r="H136" s="295">
        <f t="shared" si="34"/>
        <v>0</v>
      </c>
      <c r="I136" s="295">
        <f t="shared" si="35"/>
        <v>9.0972222220443655E-2</v>
      </c>
      <c r="J136" s="296" t="s">
        <v>1583</v>
      </c>
      <c r="K136" s="297" t="s">
        <v>465</v>
      </c>
      <c r="L136" s="306" t="s">
        <v>1484</v>
      </c>
    </row>
    <row r="137" spans="1:12" ht="25.5">
      <c r="A137" s="265" t="s">
        <v>360</v>
      </c>
      <c r="B137" s="299">
        <v>307014</v>
      </c>
      <c r="C137" s="328" t="s">
        <v>361</v>
      </c>
      <c r="D137" s="294">
        <v>43649.881249999999</v>
      </c>
      <c r="E137" s="294">
        <v>43653.404861111114</v>
      </c>
      <c r="F137" s="295">
        <f t="shared" si="32"/>
        <v>0</v>
      </c>
      <c r="G137" s="295">
        <f t="shared" si="33"/>
        <v>0</v>
      </c>
      <c r="H137" s="295">
        <f t="shared" si="34"/>
        <v>0</v>
      </c>
      <c r="I137" s="295">
        <f t="shared" si="35"/>
        <v>3.523611111115315</v>
      </c>
      <c r="J137" s="296" t="s">
        <v>1584</v>
      </c>
      <c r="K137" s="300" t="s">
        <v>465</v>
      </c>
      <c r="L137" s="309" t="s">
        <v>1485</v>
      </c>
    </row>
    <row r="138" spans="1:12" ht="15">
      <c r="A138" s="265" t="s">
        <v>360</v>
      </c>
      <c r="B138" s="292">
        <v>307160</v>
      </c>
      <c r="C138" s="327" t="s">
        <v>361</v>
      </c>
      <c r="D138" s="294">
        <v>43676.873611111114</v>
      </c>
      <c r="E138" s="294">
        <v>43678</v>
      </c>
      <c r="F138" s="295">
        <f t="shared" si="32"/>
        <v>0</v>
      </c>
      <c r="G138" s="295">
        <f t="shared" si="33"/>
        <v>0</v>
      </c>
      <c r="H138" s="295">
        <f t="shared" si="34"/>
        <v>0</v>
      </c>
      <c r="I138" s="295">
        <f t="shared" si="35"/>
        <v>1.1263888888861402</v>
      </c>
      <c r="J138" s="296" t="s">
        <v>1585</v>
      </c>
      <c r="K138" s="297" t="s">
        <v>465</v>
      </c>
      <c r="L138" s="306" t="s">
        <v>1486</v>
      </c>
    </row>
    <row r="139" spans="1:12" ht="25.5">
      <c r="A139" s="307" t="s">
        <v>383</v>
      </c>
      <c r="B139" s="299">
        <v>307013</v>
      </c>
      <c r="C139" s="306" t="s">
        <v>384</v>
      </c>
      <c r="D139" s="294">
        <v>43649.873611111114</v>
      </c>
      <c r="E139" s="294">
        <v>43650.643055555556</v>
      </c>
      <c r="F139" s="295">
        <f t="shared" si="32"/>
        <v>0</v>
      </c>
      <c r="G139" s="295">
        <f t="shared" si="33"/>
        <v>0</v>
      </c>
      <c r="H139" s="295">
        <f t="shared" si="34"/>
        <v>0</v>
      </c>
      <c r="I139" s="295">
        <f t="shared" si="35"/>
        <v>0.7694444444423425</v>
      </c>
      <c r="J139" s="296" t="s">
        <v>1586</v>
      </c>
      <c r="K139" s="297" t="s">
        <v>465</v>
      </c>
      <c r="L139" s="309" t="s">
        <v>1487</v>
      </c>
    </row>
    <row r="140" spans="1:12" ht="25.5">
      <c r="A140" s="265" t="s">
        <v>383</v>
      </c>
      <c r="B140" s="292">
        <v>307096</v>
      </c>
      <c r="C140" s="280" t="s">
        <v>384</v>
      </c>
      <c r="D140" s="294">
        <v>43663.813888888886</v>
      </c>
      <c r="E140" s="294">
        <v>43670.326388888891</v>
      </c>
      <c r="F140" s="295">
        <f t="shared" si="32"/>
        <v>0</v>
      </c>
      <c r="G140" s="295">
        <f t="shared" si="33"/>
        <v>0</v>
      </c>
      <c r="H140" s="295">
        <f t="shared" si="34"/>
        <v>0</v>
      </c>
      <c r="I140" s="295">
        <f t="shared" si="35"/>
        <v>6.5125000000043656</v>
      </c>
      <c r="J140" s="296" t="s">
        <v>1587</v>
      </c>
      <c r="K140" s="297" t="s">
        <v>465</v>
      </c>
      <c r="L140" s="280" t="s">
        <v>1488</v>
      </c>
    </row>
    <row r="141" spans="1:12" ht="15">
      <c r="A141" s="265" t="s">
        <v>383</v>
      </c>
      <c r="B141" s="292">
        <v>307163</v>
      </c>
      <c r="C141" s="327" t="s">
        <v>384</v>
      </c>
      <c r="D141" s="294">
        <v>43676.934027777781</v>
      </c>
      <c r="E141" s="294">
        <v>43677.286805555559</v>
      </c>
      <c r="F141" s="295">
        <f t="shared" si="32"/>
        <v>0</v>
      </c>
      <c r="G141" s="295">
        <f t="shared" si="33"/>
        <v>0</v>
      </c>
      <c r="H141" s="295">
        <f t="shared" si="34"/>
        <v>0</v>
      </c>
      <c r="I141" s="295">
        <f t="shared" si="35"/>
        <v>0.35277777777810115</v>
      </c>
      <c r="J141" s="296" t="s">
        <v>1588</v>
      </c>
      <c r="K141" s="297" t="s">
        <v>465</v>
      </c>
      <c r="L141" s="306" t="s">
        <v>1489</v>
      </c>
    </row>
    <row r="142" spans="1:12" ht="15">
      <c r="A142" s="265" t="s">
        <v>383</v>
      </c>
      <c r="B142" s="292">
        <v>307168</v>
      </c>
      <c r="C142" s="327" t="s">
        <v>384</v>
      </c>
      <c r="D142" s="294">
        <v>43677.90902777778</v>
      </c>
      <c r="E142" s="294">
        <v>43678</v>
      </c>
      <c r="F142" s="295">
        <f t="shared" si="32"/>
        <v>0</v>
      </c>
      <c r="G142" s="295">
        <f t="shared" si="33"/>
        <v>0</v>
      </c>
      <c r="H142" s="295">
        <f t="shared" si="34"/>
        <v>0</v>
      </c>
      <c r="I142" s="295">
        <f t="shared" si="35"/>
        <v>9.0972222220443655E-2</v>
      </c>
      <c r="J142" s="296" t="s">
        <v>1589</v>
      </c>
      <c r="K142" s="297" t="s">
        <v>465</v>
      </c>
      <c r="L142" s="306" t="s">
        <v>1490</v>
      </c>
    </row>
    <row r="143" spans="1:12" ht="15">
      <c r="A143" s="265"/>
      <c r="B143" s="329"/>
      <c r="C143" s="330" t="s">
        <v>1590</v>
      </c>
      <c r="D143" s="331"/>
      <c r="E143" s="331"/>
      <c r="F143" s="332">
        <f>SUBTOTAL(9,F2:F142)</f>
        <v>63.38055555561732</v>
      </c>
      <c r="G143" s="332">
        <f>SUBTOTAL(9,G2:G142)</f>
        <v>9.8527777777781012</v>
      </c>
      <c r="H143" s="332">
        <f>SUBTOTAL(9,H2:H142)</f>
        <v>8.2277777777926531</v>
      </c>
      <c r="I143" s="332">
        <f>SUBTOTAL(9,I2:I142)</f>
        <v>299.54722222231794</v>
      </c>
      <c r="J143" s="331"/>
      <c r="K143" s="326"/>
      <c r="L143" s="333"/>
    </row>
  </sheetData>
  <autoFilter ref="A9:L142">
    <sortState ref="A10:L141">
      <sortCondition sortBy="cellColor" ref="C10:C141" dxfId="7"/>
      <sortCondition sortBy="cellColor" ref="C10:C141" dxfId="6"/>
      <sortCondition sortBy="cellColor" ref="C10:C141" dxfId="5"/>
      <sortCondition sortBy="cellColor" ref="C10:C141" dxfId="4"/>
      <sortCondition sortBy="cellColor" ref="C10:C141" dxfId="3"/>
      <sortCondition sortBy="cellColor" ref="C10:C141" dxfId="2"/>
      <sortCondition sortBy="cellColor" ref="C10:C141" dxfId="1"/>
      <sortCondition sortBy="cellColor" ref="C10:C141" dxfId="0"/>
    </sortState>
  </autoFilter>
  <mergeCells count="11">
    <mergeCell ref="E5:E7"/>
    <mergeCell ref="A1:L1"/>
    <mergeCell ref="A2:E2"/>
    <mergeCell ref="A4:A7"/>
    <mergeCell ref="B4:B7"/>
    <mergeCell ref="C4:C7"/>
    <mergeCell ref="F4:I4"/>
    <mergeCell ref="J4:J7"/>
    <mergeCell ref="K4:K5"/>
    <mergeCell ref="L4:L7"/>
    <mergeCell ref="D5:D7"/>
  </mergeCells>
  <pageMargins left="0.7" right="0.7" top="0.75" bottom="0.75" header="0.3" footer="0.3"/>
  <pageSetup paperSize="9" scale="6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4"/>
  <sheetViews>
    <sheetView topLeftCell="A99" workbookViewId="0">
      <selection activeCell="T5" sqref="T5:T8"/>
    </sheetView>
  </sheetViews>
  <sheetFormatPr defaultRowHeight="12.75"/>
  <cols>
    <col min="1" max="1" width="5.140625" style="219" customWidth="1"/>
    <col min="2" max="2" width="10.5703125" style="219" customWidth="1"/>
    <col min="3" max="3" width="41.42578125" style="219" customWidth="1"/>
    <col min="4" max="4" width="12.85546875" style="219" customWidth="1"/>
    <col min="5" max="5" width="16.85546875" style="118" customWidth="1"/>
    <col min="6" max="6" width="34.42578125" style="118" customWidth="1"/>
    <col min="7" max="7" width="9.140625" style="118" customWidth="1"/>
    <col min="8" max="8" width="6.42578125" style="118" customWidth="1"/>
    <col min="9" max="9" width="42.85546875" style="119" customWidth="1"/>
    <col min="10" max="10" width="14.85546875" style="118" customWidth="1"/>
  </cols>
  <sheetData>
    <row r="1" spans="1:10" ht="14.25">
      <c r="A1" s="116" t="s">
        <v>1039</v>
      </c>
      <c r="B1" s="116" t="s">
        <v>1040</v>
      </c>
      <c r="C1" s="117" t="s">
        <v>1041</v>
      </c>
      <c r="D1" s="99"/>
      <c r="E1" s="569" t="s">
        <v>1120</v>
      </c>
      <c r="F1" s="570" t="s">
        <v>1121</v>
      </c>
      <c r="G1" s="571" t="s">
        <v>1122</v>
      </c>
      <c r="I1" s="119" t="s">
        <v>1123</v>
      </c>
      <c r="J1" s="120">
        <v>253.14699999999999</v>
      </c>
    </row>
    <row r="2" spans="1:10" ht="14.25">
      <c r="A2" s="116"/>
      <c r="B2" s="116" t="s">
        <v>1042</v>
      </c>
      <c r="C2" s="117"/>
      <c r="D2" s="99"/>
      <c r="E2" s="569"/>
      <c r="F2" s="570"/>
      <c r="G2" s="571"/>
      <c r="I2" s="119" t="s">
        <v>1124</v>
      </c>
      <c r="J2" s="120">
        <v>148.03399999999999</v>
      </c>
    </row>
    <row r="3" spans="1:10" ht="14.25">
      <c r="A3" s="121"/>
      <c r="B3" s="121"/>
      <c r="C3" s="121"/>
      <c r="D3" s="122"/>
      <c r="E3" s="123" t="s">
        <v>48</v>
      </c>
      <c r="F3" s="119" t="s">
        <v>49</v>
      </c>
      <c r="G3" s="124">
        <v>334.4</v>
      </c>
      <c r="I3" s="119" t="s">
        <v>1125</v>
      </c>
      <c r="J3" s="125">
        <v>165.98</v>
      </c>
    </row>
    <row r="4" spans="1:10" ht="14.25">
      <c r="A4" s="126" t="s">
        <v>45</v>
      </c>
      <c r="B4" s="127"/>
      <c r="C4" s="128" t="s">
        <v>46</v>
      </c>
      <c r="D4" s="99"/>
      <c r="E4" s="129" t="s">
        <v>57</v>
      </c>
      <c r="F4" s="130" t="s">
        <v>58</v>
      </c>
      <c r="G4" s="131">
        <v>318.90499999999997</v>
      </c>
      <c r="I4" s="119" t="s">
        <v>56</v>
      </c>
      <c r="J4" s="125">
        <v>355.00799999999998</v>
      </c>
    </row>
    <row r="5" spans="1:10" ht="14.25">
      <c r="A5" s="132">
        <v>1</v>
      </c>
      <c r="B5" s="127" t="s">
        <v>48</v>
      </c>
      <c r="C5" s="91" t="s">
        <v>49</v>
      </c>
      <c r="D5" s="120">
        <v>334.52</v>
      </c>
      <c r="E5" s="123" t="s">
        <v>1126</v>
      </c>
      <c r="F5" s="119" t="s">
        <v>1127</v>
      </c>
      <c r="G5" s="124">
        <v>29.981999999999999</v>
      </c>
      <c r="I5" s="119" t="s">
        <v>1128</v>
      </c>
      <c r="J5" s="120">
        <v>334.52</v>
      </c>
    </row>
    <row r="6" spans="1:10" ht="14.25">
      <c r="A6" s="132">
        <v>2</v>
      </c>
      <c r="B6" s="127" t="s">
        <v>52</v>
      </c>
      <c r="C6" s="91" t="s">
        <v>53</v>
      </c>
      <c r="D6" s="120">
        <v>334.8</v>
      </c>
      <c r="E6" s="123" t="s">
        <v>61</v>
      </c>
      <c r="F6" s="119" t="s">
        <v>62</v>
      </c>
      <c r="G6" s="124">
        <v>29.981999999999999</v>
      </c>
      <c r="I6" s="119" t="s">
        <v>1129</v>
      </c>
      <c r="J6" s="120">
        <v>334.8</v>
      </c>
    </row>
    <row r="7" spans="1:10" ht="14.25">
      <c r="A7" s="132">
        <v>3</v>
      </c>
      <c r="B7" s="127" t="s">
        <v>467</v>
      </c>
      <c r="C7" s="91" t="s">
        <v>468</v>
      </c>
      <c r="D7" s="120">
        <v>148.03399999999999</v>
      </c>
      <c r="E7" s="123" t="s">
        <v>63</v>
      </c>
      <c r="F7" s="119" t="s">
        <v>64</v>
      </c>
      <c r="G7" s="124">
        <v>165.83500000000001</v>
      </c>
      <c r="I7" s="119" t="s">
        <v>1130</v>
      </c>
      <c r="J7" s="133">
        <v>263.94</v>
      </c>
    </row>
    <row r="8" spans="1:10" ht="14.25">
      <c r="A8" s="132">
        <v>4</v>
      </c>
      <c r="B8" s="127" t="s">
        <v>55</v>
      </c>
      <c r="C8" s="91" t="s">
        <v>56</v>
      </c>
      <c r="D8" s="125">
        <v>355.00799999999998</v>
      </c>
      <c r="E8" s="123" t="s">
        <v>65</v>
      </c>
      <c r="F8" s="119" t="s">
        <v>66</v>
      </c>
      <c r="G8" s="124">
        <v>0</v>
      </c>
      <c r="I8" s="119" t="s">
        <v>1131</v>
      </c>
      <c r="J8" s="120">
        <v>129.435</v>
      </c>
    </row>
    <row r="9" spans="1:10" ht="14.25">
      <c r="A9" s="132">
        <v>5</v>
      </c>
      <c r="B9" s="127" t="s">
        <v>57</v>
      </c>
      <c r="C9" s="91" t="s">
        <v>58</v>
      </c>
      <c r="D9" s="134">
        <v>318.91899999999998</v>
      </c>
      <c r="E9" s="123" t="s">
        <v>67</v>
      </c>
      <c r="F9" s="119" t="s">
        <v>68</v>
      </c>
      <c r="G9" s="124">
        <v>212.23</v>
      </c>
      <c r="I9" s="119" t="s">
        <v>1132</v>
      </c>
      <c r="J9" s="120">
        <v>127.934</v>
      </c>
    </row>
    <row r="10" spans="1:10" ht="14.25">
      <c r="A10" s="132">
        <v>6</v>
      </c>
      <c r="B10" s="127" t="s">
        <v>439</v>
      </c>
      <c r="C10" s="91" t="s">
        <v>440</v>
      </c>
      <c r="D10" s="125">
        <v>251.613</v>
      </c>
      <c r="E10" s="123" t="s">
        <v>69</v>
      </c>
      <c r="F10" s="119" t="s">
        <v>70</v>
      </c>
      <c r="G10" s="124">
        <v>209.33</v>
      </c>
      <c r="I10" s="119" t="s">
        <v>1133</v>
      </c>
      <c r="J10" s="120">
        <v>465.8</v>
      </c>
    </row>
    <row r="11" spans="1:10" ht="14.25">
      <c r="A11" s="132">
        <v>7</v>
      </c>
      <c r="B11" s="127" t="s">
        <v>469</v>
      </c>
      <c r="C11" s="91" t="s">
        <v>470</v>
      </c>
      <c r="D11" s="125">
        <v>165.98</v>
      </c>
      <c r="E11" s="135" t="s">
        <v>71</v>
      </c>
      <c r="F11" s="136" t="s">
        <v>72</v>
      </c>
      <c r="G11" s="124">
        <v>209.33</v>
      </c>
      <c r="I11" s="119" t="s">
        <v>1134</v>
      </c>
      <c r="J11" s="572">
        <v>326.17200000000003</v>
      </c>
    </row>
    <row r="12" spans="1:10" ht="14.25">
      <c r="A12" s="132">
        <v>8</v>
      </c>
      <c r="B12" s="127" t="s">
        <v>471</v>
      </c>
      <c r="C12" s="91" t="s">
        <v>472</v>
      </c>
      <c r="D12" s="137">
        <f>56.283+168.68</f>
        <v>224.96300000000002</v>
      </c>
      <c r="E12" s="135" t="s">
        <v>73</v>
      </c>
      <c r="F12" s="136" t="s">
        <v>74</v>
      </c>
      <c r="G12" s="124">
        <v>181.14</v>
      </c>
      <c r="I12" s="119" t="s">
        <v>1135</v>
      </c>
      <c r="J12" s="573"/>
    </row>
    <row r="13" spans="1:10" ht="14.25">
      <c r="A13" s="132">
        <v>9</v>
      </c>
      <c r="B13" s="190" t="s">
        <v>473</v>
      </c>
      <c r="C13" s="159" t="s">
        <v>474</v>
      </c>
      <c r="D13" s="125">
        <v>80.924999999999997</v>
      </c>
      <c r="E13" s="135" t="s">
        <v>75</v>
      </c>
      <c r="F13" s="136" t="s">
        <v>76</v>
      </c>
      <c r="G13" s="124">
        <v>139.72999999999999</v>
      </c>
      <c r="I13" s="119" t="s">
        <v>58</v>
      </c>
      <c r="J13" s="134">
        <v>318.91899999999998</v>
      </c>
    </row>
    <row r="14" spans="1:10" ht="14.25">
      <c r="A14" s="132">
        <v>10</v>
      </c>
      <c r="B14" s="127" t="s">
        <v>502</v>
      </c>
      <c r="C14" s="91" t="s">
        <v>486</v>
      </c>
      <c r="D14" s="98">
        <v>326.17200000000003</v>
      </c>
      <c r="E14" s="135" t="s">
        <v>77</v>
      </c>
      <c r="F14" s="136" t="s">
        <v>78</v>
      </c>
      <c r="G14" s="124">
        <v>139.72999999999999</v>
      </c>
      <c r="I14" s="119" t="s">
        <v>440</v>
      </c>
      <c r="J14" s="125">
        <v>251.613</v>
      </c>
    </row>
    <row r="15" spans="1:10" ht="14.25">
      <c r="A15" s="132">
        <v>11</v>
      </c>
      <c r="B15" s="127" t="s">
        <v>503</v>
      </c>
      <c r="C15" s="91" t="s">
        <v>487</v>
      </c>
      <c r="D15" s="98">
        <v>326.17200000000003</v>
      </c>
      <c r="E15" s="135" t="s">
        <v>79</v>
      </c>
      <c r="F15" s="136" t="s">
        <v>80</v>
      </c>
      <c r="G15" s="124">
        <v>148.93</v>
      </c>
      <c r="I15" s="119" t="s">
        <v>472</v>
      </c>
      <c r="J15" s="137">
        <f>56.283+168.68</f>
        <v>224.96300000000002</v>
      </c>
    </row>
    <row r="16" spans="1:10" ht="14.25">
      <c r="A16" s="132">
        <v>12</v>
      </c>
      <c r="B16" s="127" t="s">
        <v>504</v>
      </c>
      <c r="C16" s="91" t="s">
        <v>485</v>
      </c>
      <c r="D16" s="120">
        <v>465.8</v>
      </c>
      <c r="E16" s="123" t="s">
        <v>81</v>
      </c>
      <c r="F16" s="119" t="s">
        <v>82</v>
      </c>
      <c r="G16" s="124">
        <v>219.18299999999999</v>
      </c>
      <c r="I16" s="119" t="s">
        <v>1136</v>
      </c>
      <c r="J16" s="125">
        <v>80.924999999999997</v>
      </c>
    </row>
    <row r="17" spans="1:10" ht="14.25">
      <c r="A17" s="132">
        <v>13</v>
      </c>
      <c r="B17" s="138" t="s">
        <v>1099</v>
      </c>
      <c r="C17" s="139" t="s">
        <v>1100</v>
      </c>
      <c r="D17" s="99"/>
      <c r="E17" s="140" t="s">
        <v>525</v>
      </c>
      <c r="F17" s="141" t="s">
        <v>513</v>
      </c>
      <c r="G17" s="124">
        <v>189.53</v>
      </c>
      <c r="I17" s="119" t="s">
        <v>1137</v>
      </c>
      <c r="J17" s="142">
        <f>166+72</f>
        <v>238</v>
      </c>
    </row>
    <row r="18" spans="1:10" ht="15">
      <c r="A18" s="132">
        <v>14</v>
      </c>
      <c r="B18" s="138" t="s">
        <v>1104</v>
      </c>
      <c r="C18" s="139" t="s">
        <v>1105</v>
      </c>
      <c r="E18" s="140" t="s">
        <v>505</v>
      </c>
      <c r="F18" s="141" t="s">
        <v>495</v>
      </c>
      <c r="G18" s="124">
        <v>241.78</v>
      </c>
      <c r="I18" s="119" t="s">
        <v>1138</v>
      </c>
      <c r="J18" s="143">
        <f>SUM(J1:J17)</f>
        <v>4019.19</v>
      </c>
    </row>
    <row r="19" spans="1:10" ht="14.25">
      <c r="A19" s="132">
        <v>15</v>
      </c>
      <c r="B19" s="138" t="s">
        <v>1107</v>
      </c>
      <c r="C19" s="144" t="s">
        <v>1106</v>
      </c>
      <c r="E19" s="140" t="s">
        <v>572</v>
      </c>
      <c r="F19" s="141" t="s">
        <v>496</v>
      </c>
      <c r="G19" s="124">
        <v>241.78</v>
      </c>
      <c r="I19" s="119" t="s">
        <v>1139</v>
      </c>
      <c r="J19" s="145">
        <f>35.096+7.917</f>
        <v>43.012999999999998</v>
      </c>
    </row>
    <row r="20" spans="1:10" ht="14.25">
      <c r="A20" s="132">
        <v>16</v>
      </c>
      <c r="B20" s="138" t="s">
        <v>1101</v>
      </c>
      <c r="C20" s="144" t="s">
        <v>1102</v>
      </c>
      <c r="E20" s="123" t="s">
        <v>83</v>
      </c>
      <c r="F20" s="119" t="s">
        <v>84</v>
      </c>
      <c r="G20" s="124">
        <v>9.2149999999999999</v>
      </c>
      <c r="I20" s="119" t="s">
        <v>1140</v>
      </c>
      <c r="J20" s="145">
        <f>35.096+22.063</f>
        <v>57.158999999999992</v>
      </c>
    </row>
    <row r="21" spans="1:10" ht="14.25">
      <c r="A21" s="132">
        <v>17</v>
      </c>
      <c r="B21" s="138" t="s">
        <v>1109</v>
      </c>
      <c r="C21" s="139" t="s">
        <v>1108</v>
      </c>
      <c r="E21" s="123" t="s">
        <v>85</v>
      </c>
      <c r="F21" s="119" t="s">
        <v>86</v>
      </c>
      <c r="G21" s="124">
        <v>9.2149999999999999</v>
      </c>
      <c r="I21" s="119" t="s">
        <v>1141</v>
      </c>
      <c r="J21" s="146">
        <v>29.969000000000001</v>
      </c>
    </row>
    <row r="22" spans="1:10">
      <c r="A22" s="132">
        <v>18</v>
      </c>
      <c r="B22" s="138" t="s">
        <v>1103</v>
      </c>
      <c r="C22" s="104" t="s">
        <v>1114</v>
      </c>
      <c r="E22" s="140" t="s">
        <v>508</v>
      </c>
      <c r="F22" s="141" t="s">
        <v>497</v>
      </c>
      <c r="G22" s="124">
        <v>195.232</v>
      </c>
      <c r="I22" s="119" t="s">
        <v>1142</v>
      </c>
      <c r="J22" s="552">
        <v>167.2</v>
      </c>
    </row>
    <row r="23" spans="1:10">
      <c r="A23" s="132"/>
      <c r="B23" s="127"/>
      <c r="C23" s="147"/>
      <c r="E23" s="140" t="s">
        <v>509</v>
      </c>
      <c r="F23" s="141" t="s">
        <v>498</v>
      </c>
      <c r="G23" s="124">
        <v>195.232</v>
      </c>
      <c r="I23" s="119" t="s">
        <v>1143</v>
      </c>
      <c r="J23" s="560"/>
    </row>
    <row r="24" spans="1:10" ht="14.25">
      <c r="A24" s="132"/>
      <c r="B24" s="127"/>
      <c r="C24" s="147"/>
      <c r="E24" s="140" t="s">
        <v>510</v>
      </c>
      <c r="F24" s="141" t="s">
        <v>506</v>
      </c>
      <c r="G24" s="124">
        <v>185</v>
      </c>
      <c r="I24" s="119" t="s">
        <v>1144</v>
      </c>
      <c r="J24" s="148">
        <v>211.43299999999999</v>
      </c>
    </row>
    <row r="25" spans="1:10" ht="14.25">
      <c r="A25" s="126" t="s">
        <v>59</v>
      </c>
      <c r="B25" s="127"/>
      <c r="C25" s="128" t="s">
        <v>60</v>
      </c>
      <c r="E25" s="140" t="s">
        <v>511</v>
      </c>
      <c r="F25" s="141" t="s">
        <v>507</v>
      </c>
      <c r="G25" s="124">
        <v>185</v>
      </c>
      <c r="I25" s="119" t="s">
        <v>1145</v>
      </c>
      <c r="J25" s="149">
        <v>208.98</v>
      </c>
    </row>
    <row r="26" spans="1:10" ht="14.25">
      <c r="A26" s="132">
        <v>1</v>
      </c>
      <c r="B26" s="127" t="s">
        <v>61</v>
      </c>
      <c r="C26" s="91" t="s">
        <v>62</v>
      </c>
      <c r="D26" s="98">
        <v>29.981999999999999</v>
      </c>
      <c r="E26" s="123" t="s">
        <v>87</v>
      </c>
      <c r="F26" s="119" t="s">
        <v>88</v>
      </c>
      <c r="G26" s="124">
        <v>229.16300000000001</v>
      </c>
      <c r="I26" s="119" t="s">
        <v>1146</v>
      </c>
      <c r="J26" s="148">
        <v>209.51</v>
      </c>
    </row>
    <row r="27" spans="1:10" ht="14.25">
      <c r="A27" s="132">
        <v>2</v>
      </c>
      <c r="B27" s="127" t="s">
        <v>63</v>
      </c>
      <c r="C27" s="91" t="s">
        <v>64</v>
      </c>
      <c r="D27" s="98">
        <v>167.2</v>
      </c>
      <c r="E27" s="123" t="s">
        <v>89</v>
      </c>
      <c r="F27" s="119" t="s">
        <v>90</v>
      </c>
      <c r="G27" s="124">
        <v>229.16300000000001</v>
      </c>
      <c r="I27" s="119" t="s">
        <v>1147</v>
      </c>
      <c r="J27" s="148">
        <v>181.137</v>
      </c>
    </row>
    <row r="28" spans="1:10">
      <c r="A28" s="132">
        <v>3</v>
      </c>
      <c r="B28" s="127" t="s">
        <v>65</v>
      </c>
      <c r="C28" s="91" t="s">
        <v>66</v>
      </c>
      <c r="D28" s="98">
        <v>167.2</v>
      </c>
      <c r="E28" s="135"/>
      <c r="F28" s="136" t="s">
        <v>105</v>
      </c>
      <c r="G28" s="124">
        <v>235.952</v>
      </c>
      <c r="I28" s="119" t="s">
        <v>1148</v>
      </c>
      <c r="J28" s="552">
        <v>254.41</v>
      </c>
    </row>
    <row r="29" spans="1:10">
      <c r="A29" s="132">
        <v>4</v>
      </c>
      <c r="B29" s="127" t="s">
        <v>67</v>
      </c>
      <c r="C29" s="91" t="s">
        <v>68</v>
      </c>
      <c r="D29" s="98">
        <v>212.23</v>
      </c>
      <c r="E29" s="135"/>
      <c r="F29" s="136" t="s">
        <v>1149</v>
      </c>
      <c r="G29" s="124">
        <v>235.952</v>
      </c>
      <c r="I29" s="119" t="s">
        <v>1150</v>
      </c>
      <c r="J29" s="560"/>
    </row>
    <row r="30" spans="1:10">
      <c r="A30" s="132">
        <v>5</v>
      </c>
      <c r="B30" s="127" t="s">
        <v>69</v>
      </c>
      <c r="C30" s="91" t="s">
        <v>70</v>
      </c>
      <c r="D30" s="98">
        <v>209.33</v>
      </c>
      <c r="E30" s="135" t="s">
        <v>97</v>
      </c>
      <c r="F30" s="136" t="s">
        <v>98</v>
      </c>
      <c r="G30" s="124">
        <v>278.8</v>
      </c>
      <c r="I30" s="119" t="s">
        <v>1151</v>
      </c>
      <c r="J30" s="574">
        <v>393.9</v>
      </c>
    </row>
    <row r="31" spans="1:10">
      <c r="A31" s="132">
        <v>6</v>
      </c>
      <c r="B31" s="127" t="s">
        <v>71</v>
      </c>
      <c r="C31" s="91" t="s">
        <v>72</v>
      </c>
      <c r="D31" s="98">
        <v>209.33</v>
      </c>
      <c r="E31" s="135" t="s">
        <v>99</v>
      </c>
      <c r="F31" s="136" t="s">
        <v>100</v>
      </c>
      <c r="G31" s="124">
        <v>92.78</v>
      </c>
      <c r="I31" s="119" t="s">
        <v>1152</v>
      </c>
      <c r="J31" s="575"/>
    </row>
    <row r="32" spans="1:10">
      <c r="A32" s="132">
        <v>7</v>
      </c>
      <c r="B32" s="127" t="s">
        <v>73</v>
      </c>
      <c r="C32" s="91" t="s">
        <v>74</v>
      </c>
      <c r="D32" s="98">
        <v>181.14</v>
      </c>
      <c r="E32" s="135" t="s">
        <v>101</v>
      </c>
      <c r="F32" s="136" t="s">
        <v>102</v>
      </c>
      <c r="G32" s="124">
        <v>92.120999999999995</v>
      </c>
      <c r="I32" s="119" t="s">
        <v>1153</v>
      </c>
      <c r="J32" s="565">
        <v>139.72999999999999</v>
      </c>
    </row>
    <row r="33" spans="1:10">
      <c r="A33" s="132">
        <v>8</v>
      </c>
      <c r="B33" s="127" t="s">
        <v>75</v>
      </c>
      <c r="C33" s="91" t="s">
        <v>76</v>
      </c>
      <c r="D33" s="98">
        <v>139.72999999999999</v>
      </c>
      <c r="E33" s="135"/>
      <c r="F33" s="136" t="s">
        <v>1154</v>
      </c>
      <c r="G33" s="124">
        <v>245.8</v>
      </c>
      <c r="I33" s="119" t="s">
        <v>1155</v>
      </c>
      <c r="J33" s="576"/>
    </row>
    <row r="34" spans="1:10" ht="14.25">
      <c r="A34" s="132">
        <v>9</v>
      </c>
      <c r="B34" s="127" t="s">
        <v>77</v>
      </c>
      <c r="C34" s="91" t="s">
        <v>78</v>
      </c>
      <c r="D34" s="98">
        <v>139.72999999999999</v>
      </c>
      <c r="E34" s="135"/>
      <c r="F34" s="136" t="s">
        <v>1156</v>
      </c>
      <c r="G34" s="124">
        <v>245.8</v>
      </c>
      <c r="I34" s="119" t="s">
        <v>1157</v>
      </c>
      <c r="J34" s="125">
        <v>148.934</v>
      </c>
    </row>
    <row r="35" spans="1:10" ht="14.25">
      <c r="A35" s="132">
        <v>10</v>
      </c>
      <c r="B35" s="127" t="s">
        <v>79</v>
      </c>
      <c r="C35" s="91" t="s">
        <v>80</v>
      </c>
      <c r="D35" s="98">
        <v>148.93</v>
      </c>
      <c r="E35" s="135" t="s">
        <v>108</v>
      </c>
      <c r="F35" s="136" t="s">
        <v>500</v>
      </c>
      <c r="G35" s="124">
        <v>260.05099999999999</v>
      </c>
      <c r="I35" s="119" t="s">
        <v>1158</v>
      </c>
      <c r="J35" s="145">
        <f>L86</f>
        <v>0</v>
      </c>
    </row>
    <row r="36" spans="1:10">
      <c r="A36" s="132">
        <v>11</v>
      </c>
      <c r="B36" s="127" t="s">
        <v>81</v>
      </c>
      <c r="C36" s="91" t="s">
        <v>82</v>
      </c>
      <c r="D36" s="98">
        <v>219.18299999999999</v>
      </c>
      <c r="E36" s="135" t="s">
        <v>110</v>
      </c>
      <c r="F36" s="136" t="s">
        <v>111</v>
      </c>
      <c r="G36" s="124">
        <v>260.05099999999999</v>
      </c>
      <c r="I36" s="119" t="s">
        <v>1159</v>
      </c>
      <c r="J36" s="552">
        <v>13</v>
      </c>
    </row>
    <row r="37" spans="1:10" ht="14.25">
      <c r="A37" s="132">
        <v>12</v>
      </c>
      <c r="B37" s="127" t="s">
        <v>524</v>
      </c>
      <c r="C37" s="91" t="s">
        <v>512</v>
      </c>
      <c r="D37" s="150">
        <f>12.245+41.032+45.514</f>
        <v>98.790999999999997</v>
      </c>
      <c r="E37" s="123" t="s">
        <v>112</v>
      </c>
      <c r="F37" s="119" t="s">
        <v>1160</v>
      </c>
      <c r="G37" s="124">
        <v>45.941000000000003</v>
      </c>
      <c r="I37" s="119" t="s">
        <v>1161</v>
      </c>
      <c r="J37" s="560"/>
    </row>
    <row r="38" spans="1:10">
      <c r="A38" s="132">
        <v>13</v>
      </c>
      <c r="B38" s="127" t="s">
        <v>525</v>
      </c>
      <c r="C38" s="91" t="s">
        <v>513</v>
      </c>
      <c r="D38" s="98">
        <v>189.53</v>
      </c>
      <c r="E38" s="123" t="s">
        <v>114</v>
      </c>
      <c r="F38" s="119" t="s">
        <v>115</v>
      </c>
      <c r="G38" s="124">
        <v>45.941000000000003</v>
      </c>
      <c r="I38" s="119" t="s">
        <v>1162</v>
      </c>
      <c r="J38" s="552">
        <v>229.16300000000001</v>
      </c>
    </row>
    <row r="39" spans="1:10">
      <c r="A39" s="132">
        <v>14</v>
      </c>
      <c r="B39" s="127" t="s">
        <v>505</v>
      </c>
      <c r="C39" s="91" t="s">
        <v>495</v>
      </c>
      <c r="D39" s="98">
        <v>241.78</v>
      </c>
      <c r="E39" s="123" t="s">
        <v>116</v>
      </c>
      <c r="F39" s="119" t="s">
        <v>117</v>
      </c>
      <c r="G39" s="124">
        <v>240</v>
      </c>
      <c r="I39" s="119" t="s">
        <v>1163</v>
      </c>
      <c r="J39" s="560"/>
    </row>
    <row r="40" spans="1:10">
      <c r="A40" s="132">
        <v>15</v>
      </c>
      <c r="B40" s="127" t="s">
        <v>572</v>
      </c>
      <c r="C40" s="91" t="s">
        <v>496</v>
      </c>
      <c r="D40" s="98">
        <v>241.78</v>
      </c>
      <c r="E40" s="135" t="s">
        <v>118</v>
      </c>
      <c r="F40" s="136" t="s">
        <v>119</v>
      </c>
      <c r="G40" s="124">
        <v>73.121200000000002</v>
      </c>
      <c r="I40" s="119" t="s">
        <v>1164</v>
      </c>
      <c r="J40" s="552">
        <v>1.5589999999999999</v>
      </c>
    </row>
    <row r="41" spans="1:10">
      <c r="A41" s="132">
        <v>16</v>
      </c>
      <c r="B41" s="127" t="s">
        <v>87</v>
      </c>
      <c r="C41" s="91" t="s">
        <v>88</v>
      </c>
      <c r="D41" s="98">
        <v>229.16300000000001</v>
      </c>
      <c r="E41" s="135" t="s">
        <v>120</v>
      </c>
      <c r="F41" s="136" t="s">
        <v>121</v>
      </c>
      <c r="G41" s="124">
        <v>73.121200000000002</v>
      </c>
      <c r="I41" s="119" t="s">
        <v>1165</v>
      </c>
      <c r="J41" s="560"/>
    </row>
    <row r="42" spans="1:10" ht="19.5" customHeight="1">
      <c r="A42" s="132">
        <v>17</v>
      </c>
      <c r="B42" s="127" t="s">
        <v>89</v>
      </c>
      <c r="C42" s="91" t="s">
        <v>90</v>
      </c>
      <c r="D42" s="98">
        <v>229.16300000000001</v>
      </c>
      <c r="E42" s="135" t="s">
        <v>122</v>
      </c>
      <c r="F42" s="136" t="s">
        <v>123</v>
      </c>
      <c r="G42" s="124">
        <v>385.7</v>
      </c>
      <c r="I42" s="119" t="s">
        <v>1166</v>
      </c>
      <c r="J42" s="148">
        <v>14.3</v>
      </c>
    </row>
    <row r="43" spans="1:10" ht="14.25">
      <c r="A43" s="132">
        <v>18</v>
      </c>
      <c r="B43" s="127" t="s">
        <v>91</v>
      </c>
      <c r="C43" s="91" t="s">
        <v>92</v>
      </c>
      <c r="D43" s="98">
        <v>1.5589999999999999</v>
      </c>
      <c r="E43" s="135" t="s">
        <v>124</v>
      </c>
      <c r="F43" s="136" t="s">
        <v>125</v>
      </c>
      <c r="G43" s="124">
        <v>370.77199999999999</v>
      </c>
      <c r="I43" s="119" t="s">
        <v>1167</v>
      </c>
      <c r="J43" s="148">
        <v>14.3</v>
      </c>
    </row>
    <row r="44" spans="1:10" ht="14.25">
      <c r="A44" s="132">
        <v>19</v>
      </c>
      <c r="B44" s="127" t="s">
        <v>435</v>
      </c>
      <c r="C44" s="91" t="s">
        <v>436</v>
      </c>
      <c r="D44" s="98">
        <v>1.5589999999999999</v>
      </c>
      <c r="E44" s="135" t="s">
        <v>126</v>
      </c>
      <c r="F44" s="136" t="s">
        <v>127</v>
      </c>
      <c r="G44" s="124">
        <v>370.77199999999999</v>
      </c>
      <c r="I44" s="119" t="s">
        <v>1168</v>
      </c>
      <c r="J44" s="146">
        <v>249.52</v>
      </c>
    </row>
    <row r="45" spans="1:10" ht="14.25">
      <c r="A45" s="132">
        <v>20</v>
      </c>
      <c r="B45" s="127" t="s">
        <v>93</v>
      </c>
      <c r="C45" s="91" t="s">
        <v>94</v>
      </c>
      <c r="D45" s="148">
        <v>14.3</v>
      </c>
      <c r="E45" s="135" t="s">
        <v>128</v>
      </c>
      <c r="F45" s="136" t="s">
        <v>129</v>
      </c>
      <c r="G45" s="124">
        <v>107.07899999999999</v>
      </c>
      <c r="I45" s="119" t="s">
        <v>1169</v>
      </c>
      <c r="J45" s="146">
        <v>249.52</v>
      </c>
    </row>
    <row r="46" spans="1:10" ht="14.25">
      <c r="A46" s="132">
        <v>21</v>
      </c>
      <c r="B46" s="127" t="s">
        <v>95</v>
      </c>
      <c r="C46" s="91" t="s">
        <v>96</v>
      </c>
      <c r="D46" s="148">
        <v>14.3</v>
      </c>
      <c r="E46" s="135" t="s">
        <v>130</v>
      </c>
      <c r="F46" s="136" t="s">
        <v>131</v>
      </c>
      <c r="G46" s="124">
        <v>107.1</v>
      </c>
      <c r="I46" s="119" t="s">
        <v>1170</v>
      </c>
      <c r="J46" s="148">
        <v>278.76</v>
      </c>
    </row>
    <row r="47" spans="1:10" ht="14.25">
      <c r="A47" s="132">
        <v>22</v>
      </c>
      <c r="B47" s="127" t="s">
        <v>97</v>
      </c>
      <c r="C47" s="91" t="s">
        <v>98</v>
      </c>
      <c r="D47" s="98">
        <v>278.8</v>
      </c>
      <c r="E47" s="135" t="s">
        <v>132</v>
      </c>
      <c r="F47" s="136" t="s">
        <v>133</v>
      </c>
      <c r="G47" s="124">
        <v>5.9</v>
      </c>
      <c r="I47" s="119" t="s">
        <v>1171</v>
      </c>
      <c r="J47" s="148">
        <v>92.68</v>
      </c>
    </row>
    <row r="48" spans="1:10" ht="14.25">
      <c r="A48" s="132">
        <v>23</v>
      </c>
      <c r="B48" s="127" t="s">
        <v>99</v>
      </c>
      <c r="C48" s="91" t="s">
        <v>100</v>
      </c>
      <c r="D48" s="98">
        <v>92.78</v>
      </c>
      <c r="E48" s="135" t="s">
        <v>134</v>
      </c>
      <c r="F48" s="136" t="s">
        <v>135</v>
      </c>
      <c r="G48" s="124">
        <v>5.9</v>
      </c>
      <c r="I48" s="119" t="s">
        <v>1172</v>
      </c>
      <c r="J48" s="148">
        <v>92.120999999999995</v>
      </c>
    </row>
    <row r="49" spans="1:10" ht="14.25">
      <c r="A49" s="132">
        <v>24</v>
      </c>
      <c r="B49" s="127" t="s">
        <v>101</v>
      </c>
      <c r="C49" s="91" t="s">
        <v>102</v>
      </c>
      <c r="D49" s="98">
        <v>92.120999999999995</v>
      </c>
      <c r="E49" s="135" t="s">
        <v>136</v>
      </c>
      <c r="F49" s="136" t="s">
        <v>137</v>
      </c>
      <c r="G49" s="124">
        <v>262.26</v>
      </c>
      <c r="I49" s="119" t="s">
        <v>1173</v>
      </c>
      <c r="J49" s="145">
        <v>116.917</v>
      </c>
    </row>
    <row r="50" spans="1:10" ht="14.25">
      <c r="A50" s="132">
        <v>25</v>
      </c>
      <c r="B50" s="151" t="s">
        <v>1045</v>
      </c>
      <c r="C50" s="91" t="s">
        <v>499</v>
      </c>
      <c r="D50" s="145">
        <v>116.917</v>
      </c>
      <c r="E50" s="135" t="s">
        <v>138</v>
      </c>
      <c r="F50" s="136" t="s">
        <v>139</v>
      </c>
      <c r="G50" s="124">
        <v>262.26</v>
      </c>
      <c r="I50" s="119" t="s">
        <v>1174</v>
      </c>
      <c r="J50" s="145">
        <v>116.917</v>
      </c>
    </row>
    <row r="51" spans="1:10" ht="14.25">
      <c r="A51" s="132">
        <v>26</v>
      </c>
      <c r="B51" s="127" t="s">
        <v>437</v>
      </c>
      <c r="C51" s="91" t="s">
        <v>438</v>
      </c>
      <c r="D51" s="145">
        <v>116.917</v>
      </c>
      <c r="E51" s="135" t="s">
        <v>140</v>
      </c>
      <c r="F51" s="136" t="s">
        <v>141</v>
      </c>
      <c r="G51" s="124">
        <v>2.8620000000000001</v>
      </c>
      <c r="I51" s="119" t="s">
        <v>1175</v>
      </c>
      <c r="J51" s="552">
        <v>235.952</v>
      </c>
    </row>
    <row r="52" spans="1:10">
      <c r="A52" s="132">
        <v>27</v>
      </c>
      <c r="B52" s="127" t="s">
        <v>427</v>
      </c>
      <c r="C52" s="91" t="s">
        <v>538</v>
      </c>
      <c r="D52" s="98">
        <v>100.65900000000001</v>
      </c>
      <c r="E52" s="135" t="s">
        <v>142</v>
      </c>
      <c r="F52" s="136" t="s">
        <v>143</v>
      </c>
      <c r="G52" s="124">
        <v>2.8620000000000001</v>
      </c>
      <c r="I52" s="119" t="s">
        <v>1176</v>
      </c>
      <c r="J52" s="560"/>
    </row>
    <row r="53" spans="1:10">
      <c r="A53" s="132">
        <v>28</v>
      </c>
      <c r="B53" s="127" t="s">
        <v>429</v>
      </c>
      <c r="C53" s="91" t="s">
        <v>539</v>
      </c>
      <c r="D53" s="98">
        <v>100.65900000000001</v>
      </c>
      <c r="E53" s="135" t="s">
        <v>144</v>
      </c>
      <c r="F53" s="136" t="s">
        <v>145</v>
      </c>
      <c r="G53" s="124">
        <v>63.27</v>
      </c>
      <c r="I53" s="119" t="s">
        <v>1177</v>
      </c>
      <c r="J53" s="561">
        <v>260.05099999999999</v>
      </c>
    </row>
    <row r="54" spans="1:10">
      <c r="A54" s="132">
        <v>29</v>
      </c>
      <c r="B54" s="127" t="s">
        <v>104</v>
      </c>
      <c r="C54" s="92" t="s">
        <v>1096</v>
      </c>
      <c r="D54" s="98">
        <v>235.952</v>
      </c>
      <c r="E54" s="135" t="s">
        <v>146</v>
      </c>
      <c r="F54" s="136" t="s">
        <v>147</v>
      </c>
      <c r="G54" s="124">
        <v>177</v>
      </c>
      <c r="I54" s="119" t="s">
        <v>1178</v>
      </c>
      <c r="J54" s="562"/>
    </row>
    <row r="55" spans="1:10" ht="15">
      <c r="A55" s="132">
        <v>30</v>
      </c>
      <c r="B55" s="127" t="s">
        <v>106</v>
      </c>
      <c r="C55" s="26" t="s">
        <v>1149</v>
      </c>
      <c r="D55" s="98">
        <v>235.952</v>
      </c>
      <c r="E55" s="135" t="s">
        <v>148</v>
      </c>
      <c r="F55" s="136" t="s">
        <v>149</v>
      </c>
      <c r="G55" s="124">
        <v>98.298000000000002</v>
      </c>
      <c r="I55" s="119" t="s">
        <v>1179</v>
      </c>
      <c r="J55" s="561">
        <v>45.941000000000003</v>
      </c>
    </row>
    <row r="56" spans="1:10">
      <c r="A56" s="132">
        <v>31</v>
      </c>
      <c r="B56" s="127" t="s">
        <v>108</v>
      </c>
      <c r="C56" s="91" t="s">
        <v>500</v>
      </c>
      <c r="D56" s="98">
        <v>260.05099999999999</v>
      </c>
      <c r="E56" s="135" t="s">
        <v>150</v>
      </c>
      <c r="F56" s="136" t="s">
        <v>151</v>
      </c>
      <c r="G56" s="124">
        <v>98.298000000000002</v>
      </c>
      <c r="I56" s="119" t="s">
        <v>1180</v>
      </c>
      <c r="J56" s="562"/>
    </row>
    <row r="57" spans="1:10" ht="14.25">
      <c r="A57" s="132">
        <v>32</v>
      </c>
      <c r="B57" s="127" t="s">
        <v>110</v>
      </c>
      <c r="C57" s="91" t="s">
        <v>111</v>
      </c>
      <c r="D57" s="98">
        <v>260.05099999999999</v>
      </c>
      <c r="E57" s="123" t="s">
        <v>152</v>
      </c>
      <c r="F57" s="119" t="s">
        <v>153</v>
      </c>
      <c r="G57" s="124">
        <v>163.6</v>
      </c>
      <c r="J57" s="148">
        <v>240</v>
      </c>
    </row>
    <row r="58" spans="1:10">
      <c r="A58" s="132">
        <v>33</v>
      </c>
      <c r="B58" s="127" t="s">
        <v>112</v>
      </c>
      <c r="C58" s="91" t="s">
        <v>113</v>
      </c>
      <c r="D58" s="98">
        <v>45.941000000000003</v>
      </c>
      <c r="E58" s="123" t="s">
        <v>154</v>
      </c>
      <c r="F58" s="119" t="s">
        <v>155</v>
      </c>
      <c r="G58" s="124">
        <v>73.825999999999993</v>
      </c>
      <c r="I58" s="119" t="s">
        <v>1181</v>
      </c>
      <c r="J58" s="552">
        <f>L109</f>
        <v>0</v>
      </c>
    </row>
    <row r="59" spans="1:10">
      <c r="A59" s="132">
        <v>34</v>
      </c>
      <c r="B59" s="127" t="s">
        <v>114</v>
      </c>
      <c r="C59" s="91" t="s">
        <v>715</v>
      </c>
      <c r="D59" s="98">
        <v>45.941000000000003</v>
      </c>
      <c r="E59" s="123" t="s">
        <v>156</v>
      </c>
      <c r="F59" s="119" t="s">
        <v>157</v>
      </c>
      <c r="G59" s="124">
        <v>73.825999999999993</v>
      </c>
      <c r="I59" s="119" t="s">
        <v>1182</v>
      </c>
      <c r="J59" s="560"/>
    </row>
    <row r="60" spans="1:10" ht="14.25">
      <c r="A60" s="132">
        <v>35</v>
      </c>
      <c r="B60" s="127" t="s">
        <v>116</v>
      </c>
      <c r="C60" s="91" t="s">
        <v>117</v>
      </c>
      <c r="D60" s="98">
        <v>240</v>
      </c>
      <c r="E60" s="123" t="s">
        <v>519</v>
      </c>
      <c r="F60" s="119" t="s">
        <v>514</v>
      </c>
      <c r="G60" s="124">
        <v>31.158000000000001</v>
      </c>
      <c r="I60" s="119" t="s">
        <v>1183</v>
      </c>
      <c r="J60" s="148">
        <v>385.69</v>
      </c>
    </row>
    <row r="61" spans="1:10">
      <c r="A61" s="132">
        <v>36</v>
      </c>
      <c r="B61" s="127" t="s">
        <v>118</v>
      </c>
      <c r="C61" s="91" t="s">
        <v>119</v>
      </c>
      <c r="D61" s="98">
        <v>73.121200000000002</v>
      </c>
      <c r="E61" s="123" t="s">
        <v>520</v>
      </c>
      <c r="F61" s="119" t="s">
        <v>515</v>
      </c>
      <c r="G61" s="124">
        <v>31.158000000000001</v>
      </c>
      <c r="I61" s="119" t="s">
        <v>1184</v>
      </c>
      <c r="J61" s="552">
        <v>370.77199999999999</v>
      </c>
    </row>
    <row r="62" spans="1:10">
      <c r="A62" s="132">
        <v>37</v>
      </c>
      <c r="B62" s="127" t="s">
        <v>120</v>
      </c>
      <c r="C62" s="91" t="s">
        <v>121</v>
      </c>
      <c r="D62" s="98">
        <v>73.121200000000002</v>
      </c>
      <c r="E62" s="123" t="s">
        <v>158</v>
      </c>
      <c r="F62" s="119" t="s">
        <v>159</v>
      </c>
      <c r="G62" s="124">
        <v>278.57400000000001</v>
      </c>
      <c r="I62" s="119" t="s">
        <v>1185</v>
      </c>
      <c r="J62" s="560"/>
    </row>
    <row r="63" spans="1:10" ht="14.25">
      <c r="A63" s="132">
        <v>38</v>
      </c>
      <c r="B63" s="127" t="s">
        <v>122</v>
      </c>
      <c r="C63" s="91" t="s">
        <v>123</v>
      </c>
      <c r="D63" s="98">
        <v>385.7</v>
      </c>
      <c r="E63" s="123" t="s">
        <v>160</v>
      </c>
      <c r="F63" s="119" t="s">
        <v>161</v>
      </c>
      <c r="G63" s="124">
        <v>278.57400000000001</v>
      </c>
      <c r="I63" s="119" t="s">
        <v>1186</v>
      </c>
      <c r="J63" s="145">
        <v>107.1</v>
      </c>
    </row>
    <row r="64" spans="1:10" ht="14.25">
      <c r="A64" s="132">
        <v>39</v>
      </c>
      <c r="B64" s="127" t="s">
        <v>124</v>
      </c>
      <c r="C64" s="91" t="s">
        <v>125</v>
      </c>
      <c r="D64" s="98">
        <v>370.77199999999999</v>
      </c>
      <c r="E64" s="140" t="s">
        <v>521</v>
      </c>
      <c r="F64" s="141" t="s">
        <v>997</v>
      </c>
      <c r="G64" s="124">
        <v>142.5</v>
      </c>
      <c r="I64" s="119" t="s">
        <v>1187</v>
      </c>
      <c r="J64" s="145">
        <v>107.07899999999999</v>
      </c>
    </row>
    <row r="65" spans="1:10" ht="14.25">
      <c r="A65" s="132">
        <v>40</v>
      </c>
      <c r="B65" s="127" t="s">
        <v>126</v>
      </c>
      <c r="C65" s="91" t="s">
        <v>127</v>
      </c>
      <c r="D65" s="98">
        <v>370.77199999999999</v>
      </c>
      <c r="E65" s="140" t="s">
        <v>522</v>
      </c>
      <c r="F65" s="141" t="s">
        <v>998</v>
      </c>
      <c r="G65" s="124">
        <v>142.5</v>
      </c>
      <c r="I65" s="119" t="s">
        <v>1188</v>
      </c>
      <c r="J65" s="148">
        <v>5.9240000000000004</v>
      </c>
    </row>
    <row r="66" spans="1:10" ht="14.25">
      <c r="A66" s="132">
        <v>41</v>
      </c>
      <c r="B66" s="127" t="s">
        <v>128</v>
      </c>
      <c r="C66" s="91" t="s">
        <v>129</v>
      </c>
      <c r="D66" s="98">
        <v>107.07899999999999</v>
      </c>
      <c r="E66" s="140" t="s">
        <v>523</v>
      </c>
      <c r="F66" s="141" t="s">
        <v>1189</v>
      </c>
      <c r="G66" s="124">
        <v>47.52</v>
      </c>
      <c r="I66" s="119" t="s">
        <v>1190</v>
      </c>
      <c r="J66" s="146">
        <v>5.8630000000000004</v>
      </c>
    </row>
    <row r="67" spans="1:10">
      <c r="A67" s="132">
        <v>42</v>
      </c>
      <c r="B67" s="127" t="s">
        <v>130</v>
      </c>
      <c r="C67" s="91" t="s">
        <v>131</v>
      </c>
      <c r="D67" s="98">
        <v>107.1</v>
      </c>
      <c r="E67" s="123" t="s">
        <v>162</v>
      </c>
      <c r="F67" s="119" t="s">
        <v>163</v>
      </c>
      <c r="G67" s="124">
        <v>225.93599999999998</v>
      </c>
      <c r="I67" s="119" t="s">
        <v>1191</v>
      </c>
      <c r="J67" s="552">
        <v>100.65900000000001</v>
      </c>
    </row>
    <row r="68" spans="1:10">
      <c r="A68" s="132">
        <v>43</v>
      </c>
      <c r="B68" s="127" t="s">
        <v>132</v>
      </c>
      <c r="C68" s="91" t="s">
        <v>133</v>
      </c>
      <c r="D68" s="98">
        <v>5.9</v>
      </c>
      <c r="E68" s="123" t="s">
        <v>164</v>
      </c>
      <c r="F68" s="119" t="s">
        <v>165</v>
      </c>
      <c r="G68" s="124">
        <v>201.21</v>
      </c>
      <c r="I68" s="119" t="s">
        <v>1192</v>
      </c>
      <c r="J68" s="560"/>
    </row>
    <row r="69" spans="1:10">
      <c r="A69" s="132">
        <v>44</v>
      </c>
      <c r="B69" s="127" t="s">
        <v>134</v>
      </c>
      <c r="C69" s="91" t="s">
        <v>135</v>
      </c>
      <c r="D69" s="98">
        <v>5.9</v>
      </c>
      <c r="E69" s="123" t="s">
        <v>166</v>
      </c>
      <c r="F69" s="119" t="s">
        <v>167</v>
      </c>
      <c r="G69" s="124">
        <v>30.193000000000001</v>
      </c>
      <c r="I69" s="119" t="s">
        <v>1193</v>
      </c>
      <c r="J69" s="552">
        <v>21.32</v>
      </c>
    </row>
    <row r="70" spans="1:10">
      <c r="A70" s="132">
        <v>45</v>
      </c>
      <c r="B70" s="127" t="s">
        <v>136</v>
      </c>
      <c r="C70" s="91" t="s">
        <v>137</v>
      </c>
      <c r="D70" s="98">
        <v>262.26</v>
      </c>
      <c r="E70" s="123" t="s">
        <v>168</v>
      </c>
      <c r="F70" s="119" t="s">
        <v>169</v>
      </c>
      <c r="G70" s="124">
        <v>330.95299999999997</v>
      </c>
      <c r="I70" s="119" t="s">
        <v>1194</v>
      </c>
      <c r="J70" s="560"/>
    </row>
    <row r="71" spans="1:10">
      <c r="A71" s="132">
        <v>46</v>
      </c>
      <c r="B71" s="127" t="s">
        <v>138</v>
      </c>
      <c r="C71" s="91" t="s">
        <v>139</v>
      </c>
      <c r="D71" s="98">
        <v>262.26</v>
      </c>
      <c r="E71" s="123" t="s">
        <v>170</v>
      </c>
      <c r="F71" s="119" t="s">
        <v>171</v>
      </c>
      <c r="G71" s="124">
        <v>330</v>
      </c>
      <c r="I71" s="119" t="s">
        <v>1195</v>
      </c>
      <c r="J71" s="563">
        <v>263.93299999999999</v>
      </c>
    </row>
    <row r="72" spans="1:10">
      <c r="A72" s="132">
        <v>47</v>
      </c>
      <c r="B72" s="127" t="s">
        <v>140</v>
      </c>
      <c r="C72" s="91" t="s">
        <v>141</v>
      </c>
      <c r="D72" s="98">
        <v>2.8620000000000001</v>
      </c>
      <c r="E72" s="123" t="s">
        <v>172</v>
      </c>
      <c r="F72" s="119" t="s">
        <v>173</v>
      </c>
      <c r="G72" s="124">
        <v>42</v>
      </c>
      <c r="I72" s="119" t="s">
        <v>1196</v>
      </c>
      <c r="J72" s="564"/>
    </row>
    <row r="73" spans="1:10">
      <c r="A73" s="132">
        <v>48</v>
      </c>
      <c r="B73" s="127" t="s">
        <v>142</v>
      </c>
      <c r="C73" s="91" t="s">
        <v>143</v>
      </c>
      <c r="D73" s="98">
        <v>2.8620000000000001</v>
      </c>
      <c r="E73" s="123" t="s">
        <v>174</v>
      </c>
      <c r="F73" s="119" t="s">
        <v>175</v>
      </c>
      <c r="G73" s="124">
        <v>42</v>
      </c>
      <c r="I73" s="119" t="s">
        <v>1197</v>
      </c>
      <c r="J73" s="552">
        <v>2.8620000000000001</v>
      </c>
    </row>
    <row r="74" spans="1:10">
      <c r="A74" s="132">
        <v>49</v>
      </c>
      <c r="B74" s="127" t="s">
        <v>144</v>
      </c>
      <c r="C74" s="91" t="s">
        <v>145</v>
      </c>
      <c r="D74" s="98">
        <v>63.27</v>
      </c>
      <c r="E74" s="152" t="s">
        <v>176</v>
      </c>
      <c r="F74" s="153" t="s">
        <v>177</v>
      </c>
      <c r="G74" s="124">
        <v>3.3410000000000002</v>
      </c>
      <c r="I74" s="119" t="s">
        <v>1198</v>
      </c>
      <c r="J74" s="560"/>
    </row>
    <row r="75" spans="1:10" ht="14.25">
      <c r="A75" s="132">
        <v>50</v>
      </c>
      <c r="B75" s="127" t="s">
        <v>146</v>
      </c>
      <c r="C75" s="91" t="s">
        <v>147</v>
      </c>
      <c r="D75" s="98">
        <v>177</v>
      </c>
      <c r="E75" s="152" t="s">
        <v>178</v>
      </c>
      <c r="F75" s="153" t="s">
        <v>179</v>
      </c>
      <c r="G75" s="124">
        <v>1.67</v>
      </c>
      <c r="I75" s="119" t="s">
        <v>1199</v>
      </c>
      <c r="J75" s="148">
        <v>63.27</v>
      </c>
    </row>
    <row r="76" spans="1:10" ht="14.25">
      <c r="A76" s="132">
        <v>51</v>
      </c>
      <c r="B76" s="127" t="s">
        <v>431</v>
      </c>
      <c r="C76" s="159" t="s">
        <v>432</v>
      </c>
      <c r="D76" s="98">
        <v>169.72900000000001</v>
      </c>
      <c r="E76" s="152" t="s">
        <v>476</v>
      </c>
      <c r="F76" s="154" t="s">
        <v>501</v>
      </c>
      <c r="G76" s="124">
        <v>53.73</v>
      </c>
      <c r="I76" s="119" t="s">
        <v>1200</v>
      </c>
      <c r="J76" s="155">
        <v>163.6</v>
      </c>
    </row>
    <row r="77" spans="1:10">
      <c r="A77" s="132">
        <v>52</v>
      </c>
      <c r="B77" s="127" t="s">
        <v>148</v>
      </c>
      <c r="C77" s="91" t="s">
        <v>149</v>
      </c>
      <c r="D77" s="98">
        <v>98.298000000000002</v>
      </c>
      <c r="E77" s="152" t="s">
        <v>475</v>
      </c>
      <c r="F77" s="154" t="s">
        <v>518</v>
      </c>
      <c r="G77" s="124">
        <v>53.73</v>
      </c>
      <c r="I77" s="119" t="s">
        <v>1201</v>
      </c>
      <c r="J77" s="565">
        <v>169.72900000000001</v>
      </c>
    </row>
    <row r="78" spans="1:10">
      <c r="A78" s="132">
        <v>53</v>
      </c>
      <c r="B78" s="127" t="s">
        <v>150</v>
      </c>
      <c r="C78" s="91" t="s">
        <v>151</v>
      </c>
      <c r="D78" s="98">
        <v>98.298000000000002</v>
      </c>
      <c r="E78" s="156"/>
      <c r="F78" s="119"/>
      <c r="G78" s="124"/>
      <c r="I78" s="119" t="s">
        <v>1202</v>
      </c>
      <c r="J78" s="566"/>
    </row>
    <row r="79" spans="1:10">
      <c r="A79" s="132">
        <v>54</v>
      </c>
      <c r="B79" s="127" t="s">
        <v>152</v>
      </c>
      <c r="C79" s="91" t="s">
        <v>153</v>
      </c>
      <c r="D79" s="98">
        <v>163.6</v>
      </c>
      <c r="E79" s="157"/>
      <c r="F79" s="158" t="s">
        <v>1047</v>
      </c>
      <c r="G79" s="124"/>
      <c r="I79" s="119" t="s">
        <v>1203</v>
      </c>
      <c r="J79" s="567">
        <v>98.281000000000006</v>
      </c>
    </row>
    <row r="80" spans="1:10">
      <c r="A80" s="132">
        <v>55</v>
      </c>
      <c r="B80" s="127" t="s">
        <v>154</v>
      </c>
      <c r="C80" s="91" t="s">
        <v>155</v>
      </c>
      <c r="D80" s="98">
        <v>73.825999999999993</v>
      </c>
      <c r="E80" s="152" t="s">
        <v>180</v>
      </c>
      <c r="F80" s="153" t="s">
        <v>181</v>
      </c>
      <c r="G80" s="124">
        <v>21.879000000000001</v>
      </c>
      <c r="I80" s="119" t="s">
        <v>1204</v>
      </c>
      <c r="J80" s="568"/>
    </row>
    <row r="81" spans="1:10">
      <c r="A81" s="132">
        <v>56</v>
      </c>
      <c r="B81" s="127" t="s">
        <v>156</v>
      </c>
      <c r="C81" s="91" t="s">
        <v>157</v>
      </c>
      <c r="D81" s="98">
        <v>73.825999999999993</v>
      </c>
      <c r="E81" s="152" t="s">
        <v>182</v>
      </c>
      <c r="F81" s="153" t="s">
        <v>183</v>
      </c>
      <c r="G81" s="124">
        <v>16.893999999999998</v>
      </c>
      <c r="I81" s="119" t="s">
        <v>1205</v>
      </c>
      <c r="J81" s="552">
        <v>73.825999999999993</v>
      </c>
    </row>
    <row r="82" spans="1:10">
      <c r="A82" s="132">
        <v>57</v>
      </c>
      <c r="B82" s="127" t="s">
        <v>519</v>
      </c>
      <c r="C82" s="91" t="s">
        <v>514</v>
      </c>
      <c r="D82" s="98">
        <v>31.158000000000001</v>
      </c>
      <c r="E82" s="152" t="s">
        <v>184</v>
      </c>
      <c r="F82" s="153" t="s">
        <v>185</v>
      </c>
      <c r="G82" s="124">
        <v>2.96</v>
      </c>
      <c r="I82" s="119" t="s">
        <v>1206</v>
      </c>
      <c r="J82" s="560"/>
    </row>
    <row r="83" spans="1:10">
      <c r="A83" s="132">
        <v>58</v>
      </c>
      <c r="B83" s="127" t="s">
        <v>520</v>
      </c>
      <c r="C83" s="91" t="s">
        <v>515</v>
      </c>
      <c r="D83" s="98">
        <v>31.158000000000001</v>
      </c>
      <c r="E83" s="152" t="s">
        <v>186</v>
      </c>
      <c r="F83" s="153" t="s">
        <v>187</v>
      </c>
      <c r="G83" s="124">
        <v>2.96</v>
      </c>
      <c r="I83" s="119" t="s">
        <v>1207</v>
      </c>
      <c r="J83" s="552">
        <v>279.245</v>
      </c>
    </row>
    <row r="84" spans="1:10">
      <c r="A84" s="132">
        <v>59</v>
      </c>
      <c r="B84" s="127" t="s">
        <v>158</v>
      </c>
      <c r="C84" s="91" t="s">
        <v>159</v>
      </c>
      <c r="D84" s="98">
        <v>278.57400000000001</v>
      </c>
      <c r="E84" s="123" t="s">
        <v>189</v>
      </c>
      <c r="F84" s="119" t="s">
        <v>190</v>
      </c>
      <c r="G84" s="124">
        <v>182.53200000000001</v>
      </c>
      <c r="I84" s="119" t="s">
        <v>1208</v>
      </c>
      <c r="J84" s="560"/>
    </row>
    <row r="85" spans="1:10">
      <c r="A85" s="132">
        <v>60</v>
      </c>
      <c r="B85" s="127" t="s">
        <v>160</v>
      </c>
      <c r="C85" s="91" t="s">
        <v>161</v>
      </c>
      <c r="D85" s="98">
        <v>278.57400000000001</v>
      </c>
      <c r="E85" s="123" t="s">
        <v>191</v>
      </c>
      <c r="F85" s="119" t="s">
        <v>192</v>
      </c>
      <c r="G85" s="124">
        <v>182.53200000000001</v>
      </c>
      <c r="I85" s="119" t="s">
        <v>1209</v>
      </c>
      <c r="J85" s="552">
        <v>31.158000000000001</v>
      </c>
    </row>
    <row r="86" spans="1:10">
      <c r="A86" s="132">
        <v>61</v>
      </c>
      <c r="B86" s="127" t="s">
        <v>521</v>
      </c>
      <c r="C86" s="91" t="s">
        <v>516</v>
      </c>
      <c r="D86" s="98">
        <v>142.5</v>
      </c>
      <c r="E86" s="123" t="s">
        <v>193</v>
      </c>
      <c r="F86" s="119" t="s">
        <v>194</v>
      </c>
      <c r="G86" s="124">
        <v>234.59</v>
      </c>
      <c r="I86" s="119" t="s">
        <v>1210</v>
      </c>
      <c r="J86" s="560"/>
    </row>
    <row r="87" spans="1:10" ht="14.25">
      <c r="A87" s="132">
        <v>62</v>
      </c>
      <c r="B87" s="127" t="s">
        <v>522</v>
      </c>
      <c r="C87" s="91" t="s">
        <v>517</v>
      </c>
      <c r="D87" s="98">
        <v>142.5</v>
      </c>
      <c r="E87" s="123" t="s">
        <v>195</v>
      </c>
      <c r="F87" s="119" t="s">
        <v>196</v>
      </c>
      <c r="G87" s="124">
        <v>59.01</v>
      </c>
      <c r="I87" s="119" t="s">
        <v>1211</v>
      </c>
      <c r="J87" s="148">
        <v>224</v>
      </c>
    </row>
    <row r="88" spans="1:10" ht="14.25">
      <c r="A88" s="132">
        <v>63</v>
      </c>
      <c r="B88" s="127" t="s">
        <v>162</v>
      </c>
      <c r="C88" s="91" t="s">
        <v>163</v>
      </c>
      <c r="D88" s="98">
        <v>225.93599999999998</v>
      </c>
      <c r="E88" s="123" t="s">
        <v>188</v>
      </c>
      <c r="F88" s="119" t="s">
        <v>197</v>
      </c>
      <c r="G88" s="124">
        <v>6.17</v>
      </c>
      <c r="I88" s="119" t="s">
        <v>1212</v>
      </c>
      <c r="J88" s="148">
        <v>202</v>
      </c>
    </row>
    <row r="89" spans="1:10" ht="14.25">
      <c r="A89" s="132">
        <v>64</v>
      </c>
      <c r="B89" s="127" t="s">
        <v>164</v>
      </c>
      <c r="C89" s="91" t="s">
        <v>165</v>
      </c>
      <c r="D89" s="98">
        <v>201.21</v>
      </c>
      <c r="E89" s="123" t="s">
        <v>198</v>
      </c>
      <c r="F89" s="119" t="s">
        <v>199</v>
      </c>
      <c r="G89" s="124">
        <v>6.17</v>
      </c>
      <c r="I89" s="119" t="s">
        <v>1213</v>
      </c>
      <c r="J89" s="148">
        <v>25.056999999999999</v>
      </c>
    </row>
    <row r="90" spans="1:10" ht="14.25">
      <c r="A90" s="132">
        <v>65</v>
      </c>
      <c r="B90" s="127" t="s">
        <v>166</v>
      </c>
      <c r="C90" s="91" t="s">
        <v>167</v>
      </c>
      <c r="D90" s="98">
        <v>30.193000000000001</v>
      </c>
      <c r="E90" s="123" t="s">
        <v>200</v>
      </c>
      <c r="F90" s="119" t="s">
        <v>201</v>
      </c>
      <c r="G90" s="124">
        <v>5.2859999999999996</v>
      </c>
      <c r="I90" s="119" t="s">
        <v>1214</v>
      </c>
      <c r="J90" s="145">
        <v>330.95299999999997</v>
      </c>
    </row>
    <row r="91" spans="1:10" ht="14.25">
      <c r="A91" s="132">
        <v>66</v>
      </c>
      <c r="B91" s="127" t="s">
        <v>168</v>
      </c>
      <c r="C91" s="91" t="s">
        <v>169</v>
      </c>
      <c r="D91" s="98">
        <v>330.95299999999997</v>
      </c>
      <c r="E91" s="123" t="s">
        <v>202</v>
      </c>
      <c r="F91" s="119" t="s">
        <v>203</v>
      </c>
      <c r="G91" s="124">
        <v>5.2859999999999996</v>
      </c>
      <c r="I91" s="119" t="s">
        <v>1215</v>
      </c>
      <c r="J91" s="148">
        <v>408.6</v>
      </c>
    </row>
    <row r="92" spans="1:10" ht="15">
      <c r="A92" s="132">
        <v>67</v>
      </c>
      <c r="B92" s="127" t="s">
        <v>170</v>
      </c>
      <c r="C92" s="26" t="s">
        <v>581</v>
      </c>
      <c r="D92" s="98">
        <v>330</v>
      </c>
      <c r="E92" s="123" t="s">
        <v>204</v>
      </c>
      <c r="F92" s="119" t="s">
        <v>205</v>
      </c>
      <c r="G92" s="124">
        <v>151</v>
      </c>
      <c r="I92" s="119" t="s">
        <v>1216</v>
      </c>
      <c r="J92" s="552">
        <v>42.026000000000003</v>
      </c>
    </row>
    <row r="93" spans="1:10">
      <c r="A93" s="132">
        <v>68</v>
      </c>
      <c r="B93" s="127" t="s">
        <v>172</v>
      </c>
      <c r="C93" s="91" t="s">
        <v>173</v>
      </c>
      <c r="D93" s="98">
        <v>42</v>
      </c>
      <c r="E93" s="123" t="s">
        <v>206</v>
      </c>
      <c r="F93" s="119" t="s">
        <v>207</v>
      </c>
      <c r="G93" s="124">
        <v>19.32</v>
      </c>
      <c r="I93" s="119" t="s">
        <v>1217</v>
      </c>
      <c r="J93" s="560"/>
    </row>
    <row r="94" spans="1:10">
      <c r="A94" s="132">
        <v>69</v>
      </c>
      <c r="B94" s="127" t="s">
        <v>174</v>
      </c>
      <c r="C94" s="91" t="s">
        <v>175</v>
      </c>
      <c r="D94" s="98">
        <v>42</v>
      </c>
      <c r="E94" s="123" t="s">
        <v>1218</v>
      </c>
      <c r="F94" s="119" t="s">
        <v>208</v>
      </c>
      <c r="G94" s="124">
        <v>15.6</v>
      </c>
      <c r="I94" s="119" t="s">
        <v>1219</v>
      </c>
      <c r="J94" s="552">
        <v>3.3410000000000002</v>
      </c>
    </row>
    <row r="95" spans="1:10">
      <c r="A95" s="132">
        <v>70</v>
      </c>
      <c r="B95" s="164" t="s">
        <v>176</v>
      </c>
      <c r="C95" s="165" t="s">
        <v>177</v>
      </c>
      <c r="D95" s="98">
        <v>3.3410000000000002</v>
      </c>
      <c r="E95" s="123" t="s">
        <v>209</v>
      </c>
      <c r="F95" s="119" t="s">
        <v>210</v>
      </c>
      <c r="G95" s="124">
        <v>23.86</v>
      </c>
      <c r="I95" s="119" t="s">
        <v>1220</v>
      </c>
      <c r="J95" s="560"/>
    </row>
    <row r="96" spans="1:10">
      <c r="A96" s="132">
        <v>71</v>
      </c>
      <c r="B96" s="164" t="s">
        <v>178</v>
      </c>
      <c r="C96" s="165" t="s">
        <v>179</v>
      </c>
      <c r="D96" s="98">
        <v>1.67</v>
      </c>
      <c r="E96" s="123" t="s">
        <v>211</v>
      </c>
      <c r="F96" s="119" t="s">
        <v>212</v>
      </c>
      <c r="G96" s="124">
        <v>143.553</v>
      </c>
      <c r="I96" s="119" t="s">
        <v>1221</v>
      </c>
      <c r="J96" s="552">
        <v>1.25</v>
      </c>
    </row>
    <row r="97" spans="1:10">
      <c r="A97" s="132">
        <v>72</v>
      </c>
      <c r="B97" s="127" t="s">
        <v>574</v>
      </c>
      <c r="C97" s="91" t="s">
        <v>488</v>
      </c>
      <c r="D97" s="98">
        <v>21.32</v>
      </c>
      <c r="E97" s="123" t="s">
        <v>213</v>
      </c>
      <c r="F97" s="119" t="s">
        <v>214</v>
      </c>
      <c r="G97" s="124">
        <v>143.553</v>
      </c>
      <c r="I97" s="119" t="s">
        <v>1221</v>
      </c>
      <c r="J97" s="560"/>
    </row>
    <row r="98" spans="1:10">
      <c r="A98" s="132">
        <v>73</v>
      </c>
      <c r="B98" s="127" t="s">
        <v>575</v>
      </c>
      <c r="C98" s="91" t="s">
        <v>490</v>
      </c>
      <c r="D98" s="98">
        <v>21.32</v>
      </c>
      <c r="E98" s="123" t="s">
        <v>215</v>
      </c>
      <c r="F98" s="119" t="s">
        <v>216</v>
      </c>
      <c r="G98" s="124">
        <v>144.63</v>
      </c>
      <c r="I98" s="119" t="s">
        <v>1222</v>
      </c>
      <c r="J98" s="552">
        <v>1.25</v>
      </c>
    </row>
    <row r="99" spans="1:10" ht="14.25">
      <c r="A99" s="132">
        <v>74</v>
      </c>
      <c r="B99" s="127" t="s">
        <v>583</v>
      </c>
      <c r="C99" s="91" t="s">
        <v>584</v>
      </c>
      <c r="D99" s="150">
        <f>111.282+28.2</f>
        <v>139.482</v>
      </c>
      <c r="E99" s="123" t="s">
        <v>217</v>
      </c>
      <c r="F99" s="119" t="s">
        <v>218</v>
      </c>
      <c r="G99" s="124">
        <v>144.63</v>
      </c>
      <c r="I99" s="119" t="s">
        <v>1222</v>
      </c>
      <c r="J99" s="560"/>
    </row>
    <row r="100" spans="1:10" ht="14.25">
      <c r="A100" s="132">
        <v>75</v>
      </c>
      <c r="B100" s="127" t="s">
        <v>1043</v>
      </c>
      <c r="C100" s="91" t="s">
        <v>501</v>
      </c>
      <c r="D100" s="160">
        <v>106.7</v>
      </c>
      <c r="E100" s="123" t="s">
        <v>219</v>
      </c>
      <c r="F100" s="161" t="s">
        <v>220</v>
      </c>
      <c r="G100" s="162">
        <v>177.88</v>
      </c>
      <c r="I100" s="119" t="s">
        <v>1223</v>
      </c>
      <c r="J100" s="163">
        <v>6.02</v>
      </c>
    </row>
    <row r="101" spans="1:10" ht="14.25">
      <c r="A101" s="132">
        <v>76</v>
      </c>
      <c r="B101" s="127" t="s">
        <v>582</v>
      </c>
      <c r="C101" s="91" t="s">
        <v>518</v>
      </c>
      <c r="D101" s="160">
        <f>D100</f>
        <v>106.7</v>
      </c>
      <c r="E101" s="123" t="s">
        <v>221</v>
      </c>
      <c r="F101" s="161" t="s">
        <v>222</v>
      </c>
      <c r="G101" s="124"/>
      <c r="I101" s="119" t="s">
        <v>1224</v>
      </c>
      <c r="J101" s="552">
        <v>285</v>
      </c>
    </row>
    <row r="102" spans="1:10" ht="14.25">
      <c r="A102" s="132">
        <v>77</v>
      </c>
      <c r="B102" s="127" t="s">
        <v>536</v>
      </c>
      <c r="C102" s="91" t="s">
        <v>530</v>
      </c>
      <c r="D102" s="145">
        <f>35.096+7.917</f>
        <v>43.012999999999998</v>
      </c>
      <c r="E102" s="123" t="s">
        <v>223</v>
      </c>
      <c r="F102" s="161" t="s">
        <v>224</v>
      </c>
      <c r="G102" s="124">
        <v>42.752000000000002</v>
      </c>
      <c r="I102" s="119" t="s">
        <v>1225</v>
      </c>
      <c r="J102" s="560"/>
    </row>
    <row r="103" spans="1:10" ht="14.25">
      <c r="A103" s="132">
        <v>78</v>
      </c>
      <c r="B103" s="127" t="s">
        <v>570</v>
      </c>
      <c r="C103" s="91" t="s">
        <v>571</v>
      </c>
      <c r="D103" s="145">
        <f>35.096+7.917</f>
        <v>43.012999999999998</v>
      </c>
      <c r="E103" s="123" t="s">
        <v>225</v>
      </c>
      <c r="F103" s="161" t="s">
        <v>226</v>
      </c>
      <c r="G103" s="124">
        <v>105.616</v>
      </c>
      <c r="I103" s="119" t="s">
        <v>1226</v>
      </c>
      <c r="J103" s="160">
        <v>106.7</v>
      </c>
    </row>
    <row r="104" spans="1:10" ht="14.25">
      <c r="A104" s="132">
        <v>79</v>
      </c>
      <c r="B104" s="127" t="s">
        <v>576</v>
      </c>
      <c r="C104" s="168" t="s">
        <v>853</v>
      </c>
      <c r="D104" s="98">
        <v>28.19</v>
      </c>
      <c r="E104" s="123" t="s">
        <v>227</v>
      </c>
      <c r="F104" s="161" t="s">
        <v>228</v>
      </c>
      <c r="G104" s="124">
        <v>106</v>
      </c>
      <c r="I104" s="119" t="s">
        <v>1227</v>
      </c>
      <c r="J104" s="160">
        <f>J103</f>
        <v>106.7</v>
      </c>
    </row>
    <row r="105" spans="1:10" ht="14.25">
      <c r="A105" s="132">
        <v>80</v>
      </c>
      <c r="B105" s="127" t="s">
        <v>1044</v>
      </c>
      <c r="C105" s="169" t="s">
        <v>1087</v>
      </c>
      <c r="D105" s="98">
        <v>28.19</v>
      </c>
      <c r="E105" s="123" t="s">
        <v>229</v>
      </c>
      <c r="F105" s="161" t="s">
        <v>230</v>
      </c>
      <c r="G105" s="124">
        <v>42.752000000000002</v>
      </c>
      <c r="I105" s="119" t="s">
        <v>1228</v>
      </c>
      <c r="J105" s="150">
        <f>185.529+28.2</f>
        <v>213.72899999999998</v>
      </c>
    </row>
    <row r="106" spans="1:10" ht="14.25">
      <c r="A106" s="132">
        <v>81</v>
      </c>
      <c r="B106" s="170" t="s">
        <v>577</v>
      </c>
      <c r="C106" s="170" t="s">
        <v>578</v>
      </c>
      <c r="D106" s="146">
        <v>249.52</v>
      </c>
      <c r="E106" s="123" t="s">
        <v>231</v>
      </c>
      <c r="F106" s="161" t="s">
        <v>232</v>
      </c>
      <c r="G106" s="124">
        <v>42.71</v>
      </c>
      <c r="I106" s="119" t="s">
        <v>1229</v>
      </c>
      <c r="J106" s="150">
        <f>111.282+28.2</f>
        <v>139.482</v>
      </c>
    </row>
    <row r="107" spans="1:10" ht="14.25">
      <c r="A107" s="132">
        <v>82</v>
      </c>
      <c r="B107" s="170" t="s">
        <v>579</v>
      </c>
      <c r="C107" s="170" t="s">
        <v>580</v>
      </c>
      <c r="D107" s="146">
        <v>249.52</v>
      </c>
      <c r="E107" s="123" t="s">
        <v>233</v>
      </c>
      <c r="F107" s="161" t="s">
        <v>234</v>
      </c>
      <c r="G107" s="124">
        <v>42.71</v>
      </c>
      <c r="I107" s="119" t="s">
        <v>1230</v>
      </c>
      <c r="J107" s="150">
        <f>12.245+41.032+45.514</f>
        <v>98.790999999999997</v>
      </c>
    </row>
    <row r="108" spans="1:10">
      <c r="A108" s="132">
        <v>83</v>
      </c>
      <c r="B108" s="151" t="s">
        <v>1088</v>
      </c>
      <c r="C108" s="173" t="s">
        <v>764</v>
      </c>
      <c r="D108" s="98">
        <v>159.69999999999999</v>
      </c>
      <c r="E108" s="123" t="s">
        <v>235</v>
      </c>
      <c r="F108" s="161" t="s">
        <v>236</v>
      </c>
      <c r="G108" s="124">
        <v>43.7</v>
      </c>
      <c r="I108" s="119" t="s">
        <v>1231</v>
      </c>
      <c r="J108" s="552">
        <v>353</v>
      </c>
    </row>
    <row r="109" spans="1:10">
      <c r="A109" s="132">
        <v>84</v>
      </c>
      <c r="B109" s="151" t="s">
        <v>1240</v>
      </c>
      <c r="C109" s="104" t="s">
        <v>1241</v>
      </c>
      <c r="D109" s="98">
        <v>159.69999999999999</v>
      </c>
      <c r="E109" s="123"/>
      <c r="F109" s="166" t="s">
        <v>1232</v>
      </c>
      <c r="G109" s="167">
        <v>18.372</v>
      </c>
      <c r="I109" s="119" t="s">
        <v>1233</v>
      </c>
      <c r="J109" s="560"/>
    </row>
    <row r="110" spans="1:10">
      <c r="A110" s="132">
        <v>85</v>
      </c>
      <c r="B110" s="151" t="s">
        <v>1243</v>
      </c>
      <c r="C110" s="104" t="s">
        <v>1244</v>
      </c>
      <c r="D110" s="242"/>
      <c r="E110" s="123"/>
      <c r="F110" s="166" t="s">
        <v>1234</v>
      </c>
      <c r="G110" s="167">
        <v>30.39</v>
      </c>
      <c r="I110" s="119" t="s">
        <v>1235</v>
      </c>
      <c r="J110" s="552">
        <f>174+68</f>
        <v>242</v>
      </c>
    </row>
    <row r="111" spans="1:10">
      <c r="A111" s="132">
        <v>86</v>
      </c>
      <c r="B111" s="151" t="s">
        <v>1246</v>
      </c>
      <c r="C111" s="104" t="s">
        <v>1247</v>
      </c>
      <c r="D111" s="243"/>
      <c r="E111" s="157"/>
      <c r="F111" s="158" t="s">
        <v>238</v>
      </c>
      <c r="G111" s="124"/>
      <c r="I111" s="119" t="s">
        <v>1235</v>
      </c>
      <c r="J111" s="560"/>
    </row>
    <row r="112" spans="1:10">
      <c r="A112" s="132">
        <v>87</v>
      </c>
      <c r="B112" s="151" t="s">
        <v>1250</v>
      </c>
      <c r="C112" s="104" t="s">
        <v>1251</v>
      </c>
      <c r="E112" s="123" t="s">
        <v>239</v>
      </c>
      <c r="F112" s="153" t="s">
        <v>240</v>
      </c>
      <c r="G112" s="171">
        <v>57.825000000000003</v>
      </c>
      <c r="I112" s="119" t="s">
        <v>1236</v>
      </c>
      <c r="J112" s="552">
        <v>28.19</v>
      </c>
    </row>
    <row r="113" spans="1:10">
      <c r="A113" s="132">
        <v>88</v>
      </c>
      <c r="B113" s="151" t="s">
        <v>1253</v>
      </c>
      <c r="C113" s="144" t="s">
        <v>1110</v>
      </c>
      <c r="E113" s="172"/>
      <c r="F113" s="131" t="s">
        <v>1237</v>
      </c>
      <c r="G113" s="171">
        <v>3.06</v>
      </c>
      <c r="I113" s="119" t="s">
        <v>1238</v>
      </c>
      <c r="J113" s="560"/>
    </row>
    <row r="114" spans="1:10">
      <c r="A114" s="132">
        <v>89</v>
      </c>
      <c r="B114" s="151" t="s">
        <v>1256</v>
      </c>
      <c r="C114" s="144" t="s">
        <v>1113</v>
      </c>
      <c r="I114" s="119" t="s">
        <v>1239</v>
      </c>
      <c r="J114" s="552">
        <v>53.7</v>
      </c>
    </row>
    <row r="115" spans="1:10">
      <c r="A115" s="132">
        <v>90</v>
      </c>
      <c r="B115" s="127" t="s">
        <v>83</v>
      </c>
      <c r="C115" s="91" t="s">
        <v>84</v>
      </c>
      <c r="D115" s="98">
        <v>9.2149999999999999</v>
      </c>
      <c r="F115" s="174" t="s">
        <v>181</v>
      </c>
      <c r="G115" s="175">
        <v>21.879000000000001</v>
      </c>
      <c r="I115" s="119" t="s">
        <v>1242</v>
      </c>
      <c r="J115" s="560"/>
    </row>
    <row r="116" spans="1:10">
      <c r="A116" s="132">
        <v>91</v>
      </c>
      <c r="B116" s="127" t="s">
        <v>85</v>
      </c>
      <c r="C116" s="91" t="s">
        <v>86</v>
      </c>
      <c r="D116" s="98">
        <v>9.2149999999999999</v>
      </c>
      <c r="F116" s="174" t="s">
        <v>183</v>
      </c>
      <c r="G116" s="175">
        <v>16.893999999999998</v>
      </c>
      <c r="I116" s="119" t="s">
        <v>1245</v>
      </c>
      <c r="J116" s="552">
        <f>126+69</f>
        <v>195</v>
      </c>
    </row>
    <row r="117" spans="1:10">
      <c r="A117" s="132">
        <v>92</v>
      </c>
      <c r="B117" s="127" t="s">
        <v>508</v>
      </c>
      <c r="C117" s="91" t="s">
        <v>497</v>
      </c>
      <c r="D117" s="98">
        <v>195.232</v>
      </c>
      <c r="F117" s="176" t="s">
        <v>1248</v>
      </c>
      <c r="G117" s="559">
        <v>2.96</v>
      </c>
      <c r="I117" s="119" t="s">
        <v>1249</v>
      </c>
      <c r="J117" s="560"/>
    </row>
    <row r="118" spans="1:10">
      <c r="A118" s="132">
        <v>93</v>
      </c>
      <c r="B118" s="127" t="s">
        <v>509</v>
      </c>
      <c r="C118" s="91" t="s">
        <v>498</v>
      </c>
      <c r="D118" s="98">
        <v>195.232</v>
      </c>
      <c r="F118" s="176" t="s">
        <v>187</v>
      </c>
      <c r="G118" s="559"/>
      <c r="I118" s="119" t="s">
        <v>1252</v>
      </c>
      <c r="J118" s="552">
        <f>104+81</f>
        <v>185</v>
      </c>
    </row>
    <row r="119" spans="1:10">
      <c r="A119" s="132">
        <v>94</v>
      </c>
      <c r="B119" s="127" t="s">
        <v>510</v>
      </c>
      <c r="C119" s="91" t="s">
        <v>506</v>
      </c>
      <c r="D119" s="98">
        <v>185</v>
      </c>
      <c r="F119" s="176" t="s">
        <v>1254</v>
      </c>
      <c r="G119" s="559">
        <f>90.527+92.005</f>
        <v>182.53199999999998</v>
      </c>
      <c r="I119" s="119" t="s">
        <v>1255</v>
      </c>
      <c r="J119" s="560"/>
    </row>
    <row r="120" spans="1:10">
      <c r="A120" s="132">
        <v>95</v>
      </c>
      <c r="B120" s="127" t="s">
        <v>511</v>
      </c>
      <c r="C120" s="91" t="s">
        <v>507</v>
      </c>
      <c r="D120" s="98">
        <v>185</v>
      </c>
      <c r="F120" s="176" t="s">
        <v>1257</v>
      </c>
      <c r="G120" s="559"/>
      <c r="I120" s="119" t="s">
        <v>1258</v>
      </c>
      <c r="J120" s="552">
        <v>159.69999999999999</v>
      </c>
    </row>
    <row r="121" spans="1:10">
      <c r="A121" s="132"/>
      <c r="F121" s="178" t="s">
        <v>1259</v>
      </c>
      <c r="G121" s="179">
        <v>234.59</v>
      </c>
      <c r="I121" s="119" t="s">
        <v>1260</v>
      </c>
      <c r="J121" s="560"/>
    </row>
    <row r="122" spans="1:10">
      <c r="A122" s="132"/>
      <c r="F122" s="178" t="s">
        <v>1261</v>
      </c>
      <c r="G122" s="179">
        <v>59.01</v>
      </c>
      <c r="I122" s="119" t="s">
        <v>1262</v>
      </c>
      <c r="J122" s="552">
        <v>240.39</v>
      </c>
    </row>
    <row r="123" spans="1:10">
      <c r="A123" s="132"/>
      <c r="F123" s="176" t="s">
        <v>1263</v>
      </c>
      <c r="G123" s="179">
        <v>177.88</v>
      </c>
      <c r="I123" s="119" t="s">
        <v>1264</v>
      </c>
      <c r="J123" s="553"/>
    </row>
    <row r="124" spans="1:10" ht="15">
      <c r="A124" s="132"/>
      <c r="F124" s="176" t="s">
        <v>197</v>
      </c>
      <c r="G124" s="179">
        <v>6.1689999999999996</v>
      </c>
      <c r="I124" s="119" t="s">
        <v>1265</v>
      </c>
      <c r="J124" s="180">
        <f>SUM(J19:J123)</f>
        <v>10198.266</v>
      </c>
    </row>
    <row r="125" spans="1:10">
      <c r="A125" s="132"/>
      <c r="B125" s="115"/>
      <c r="C125" s="177"/>
      <c r="F125" s="176" t="s">
        <v>199</v>
      </c>
      <c r="G125" s="179">
        <v>6.1689999999999996</v>
      </c>
      <c r="I125" s="119" t="s">
        <v>1266</v>
      </c>
      <c r="J125" s="554">
        <v>815</v>
      </c>
    </row>
    <row r="126" spans="1:10">
      <c r="A126" s="132"/>
      <c r="B126" s="115"/>
      <c r="C126" s="177"/>
      <c r="F126" s="176" t="s">
        <v>201</v>
      </c>
      <c r="G126" s="179">
        <v>5.2859999999999996</v>
      </c>
      <c r="I126" s="119" t="s">
        <v>1267</v>
      </c>
      <c r="J126" s="555"/>
    </row>
    <row r="127" spans="1:10">
      <c r="A127" s="132"/>
      <c r="B127" s="115"/>
      <c r="C127" s="177"/>
      <c r="F127" s="176" t="s">
        <v>203</v>
      </c>
      <c r="G127" s="179">
        <v>5.2859999999999996</v>
      </c>
      <c r="I127" s="119" t="s">
        <v>1268</v>
      </c>
      <c r="J127" s="554">
        <v>789.78599999999994</v>
      </c>
    </row>
    <row r="128" spans="1:10">
      <c r="A128" s="132"/>
      <c r="B128" s="115"/>
      <c r="C128" s="177"/>
      <c r="F128" s="176" t="s">
        <v>205</v>
      </c>
      <c r="G128" s="181">
        <v>151</v>
      </c>
      <c r="I128" s="119" t="s">
        <v>1269</v>
      </c>
      <c r="J128" s="555"/>
    </row>
    <row r="129" spans="1:10">
      <c r="A129" s="132"/>
      <c r="B129" s="115"/>
      <c r="C129" s="177"/>
      <c r="F129" s="176" t="s">
        <v>1270</v>
      </c>
      <c r="G129" s="179">
        <v>18.372</v>
      </c>
      <c r="I129" s="119" t="s">
        <v>1271</v>
      </c>
      <c r="J129" s="556">
        <v>1734</v>
      </c>
    </row>
    <row r="130" spans="1:10">
      <c r="A130" s="132"/>
      <c r="B130" s="182"/>
      <c r="C130" s="93"/>
      <c r="F130" s="176" t="s">
        <v>1272</v>
      </c>
      <c r="G130" s="179">
        <v>30.39</v>
      </c>
      <c r="I130" s="119" t="s">
        <v>1273</v>
      </c>
      <c r="J130" s="556"/>
    </row>
    <row r="131" spans="1:10">
      <c r="A131" s="132"/>
      <c r="B131" s="94"/>
      <c r="C131" s="184"/>
      <c r="F131" s="176" t="s">
        <v>207</v>
      </c>
      <c r="G131" s="179">
        <v>19.32</v>
      </c>
      <c r="I131" s="119" t="s">
        <v>1274</v>
      </c>
      <c r="J131" s="557">
        <v>1305</v>
      </c>
    </row>
    <row r="132" spans="1:10">
      <c r="A132" s="132"/>
      <c r="B132" s="185"/>
      <c r="C132" s="165"/>
      <c r="D132" s="98"/>
      <c r="F132" s="176" t="s">
        <v>210</v>
      </c>
      <c r="G132" s="179">
        <v>23.86</v>
      </c>
      <c r="I132" s="119" t="s">
        <v>1275</v>
      </c>
      <c r="J132" s="558"/>
    </row>
    <row r="133" spans="1:10">
      <c r="A133" s="132"/>
      <c r="B133" s="164"/>
      <c r="C133" s="165"/>
      <c r="D133" s="98"/>
      <c r="F133" s="176" t="s">
        <v>1276</v>
      </c>
      <c r="G133" s="551">
        <v>143.553</v>
      </c>
    </row>
    <row r="134" spans="1:10">
      <c r="A134" s="132"/>
      <c r="B134" s="164"/>
      <c r="C134" s="165"/>
      <c r="D134" s="98"/>
      <c r="F134" s="176" t="s">
        <v>1277</v>
      </c>
      <c r="G134" s="551"/>
    </row>
    <row r="135" spans="1:10">
      <c r="A135" s="132"/>
      <c r="B135" s="164"/>
      <c r="C135" s="165"/>
      <c r="D135" s="98"/>
      <c r="F135" s="176" t="s">
        <v>1278</v>
      </c>
      <c r="G135" s="551">
        <v>144.63</v>
      </c>
    </row>
    <row r="136" spans="1:10">
      <c r="A136" s="132"/>
      <c r="B136" s="127"/>
      <c r="C136" s="91"/>
      <c r="D136" s="98"/>
      <c r="F136" s="176" t="s">
        <v>1279</v>
      </c>
      <c r="G136" s="551"/>
    </row>
    <row r="137" spans="1:10">
      <c r="A137" s="183" t="s">
        <v>1046</v>
      </c>
      <c r="B137" s="94"/>
      <c r="C137" s="184" t="s">
        <v>1047</v>
      </c>
      <c r="F137" s="176" t="s">
        <v>226</v>
      </c>
      <c r="G137" s="179">
        <v>105.72</v>
      </c>
    </row>
    <row r="138" spans="1:10">
      <c r="A138" s="132">
        <v>1</v>
      </c>
      <c r="B138" s="185" t="s">
        <v>180</v>
      </c>
      <c r="C138" s="165" t="s">
        <v>181</v>
      </c>
      <c r="D138" s="98">
        <v>21.879000000000001</v>
      </c>
      <c r="F138" s="176" t="s">
        <v>228</v>
      </c>
      <c r="G138" s="179">
        <v>106</v>
      </c>
    </row>
    <row r="139" spans="1:10">
      <c r="A139" s="132">
        <v>2</v>
      </c>
      <c r="B139" s="164" t="s">
        <v>182</v>
      </c>
      <c r="C139" s="165" t="s">
        <v>183</v>
      </c>
      <c r="D139" s="98">
        <v>16.893999999999998</v>
      </c>
      <c r="F139" s="176" t="s">
        <v>230</v>
      </c>
      <c r="G139" s="186">
        <v>42.55</v>
      </c>
    </row>
    <row r="140" spans="1:10">
      <c r="A140" s="132">
        <v>3</v>
      </c>
      <c r="B140" s="164" t="s">
        <v>184</v>
      </c>
      <c r="C140" s="165" t="s">
        <v>185</v>
      </c>
      <c r="D140" s="98">
        <v>2.96</v>
      </c>
      <c r="F140" s="176" t="s">
        <v>1280</v>
      </c>
      <c r="G140" s="179">
        <v>93.61</v>
      </c>
    </row>
    <row r="141" spans="1:10">
      <c r="A141" s="132">
        <v>4</v>
      </c>
      <c r="B141" s="164" t="s">
        <v>186</v>
      </c>
      <c r="C141" s="165" t="s">
        <v>187</v>
      </c>
      <c r="D141" s="98">
        <v>2.96</v>
      </c>
      <c r="F141" s="176" t="s">
        <v>898</v>
      </c>
      <c r="G141" s="187">
        <v>42.71</v>
      </c>
    </row>
    <row r="142" spans="1:10">
      <c r="A142" s="132">
        <v>5</v>
      </c>
      <c r="B142" s="127" t="s">
        <v>189</v>
      </c>
      <c r="C142" s="91" t="s">
        <v>190</v>
      </c>
      <c r="D142" s="98">
        <v>182.53200000000001</v>
      </c>
      <c r="F142" s="176" t="s">
        <v>1281</v>
      </c>
      <c r="G142" s="179">
        <v>1.19</v>
      </c>
    </row>
    <row r="143" spans="1:10">
      <c r="A143" s="132">
        <v>6</v>
      </c>
      <c r="B143" s="127" t="s">
        <v>191</v>
      </c>
      <c r="C143" s="91" t="s">
        <v>192</v>
      </c>
      <c r="D143" s="98">
        <v>182.53200000000001</v>
      </c>
      <c r="F143" s="176" t="s">
        <v>901</v>
      </c>
      <c r="G143" s="187">
        <v>42.71</v>
      </c>
    </row>
    <row r="144" spans="1:10">
      <c r="A144" s="132">
        <v>7</v>
      </c>
      <c r="B144" s="127" t="s">
        <v>193</v>
      </c>
      <c r="C144" s="91" t="s">
        <v>194</v>
      </c>
      <c r="D144" s="98">
        <v>234.59</v>
      </c>
      <c r="F144" s="176" t="s">
        <v>1282</v>
      </c>
      <c r="G144" s="187">
        <v>43.7</v>
      </c>
    </row>
    <row r="145" spans="1:7">
      <c r="A145" s="132">
        <v>8</v>
      </c>
      <c r="B145" s="127" t="s">
        <v>195</v>
      </c>
      <c r="C145" s="91" t="s">
        <v>196</v>
      </c>
      <c r="D145" s="98">
        <v>59.01</v>
      </c>
      <c r="F145" s="188" t="s">
        <v>1283</v>
      </c>
      <c r="G145" s="176"/>
    </row>
    <row r="146" spans="1:7">
      <c r="A146" s="132">
        <v>9</v>
      </c>
      <c r="B146" s="127" t="s">
        <v>188</v>
      </c>
      <c r="C146" s="91" t="s">
        <v>197</v>
      </c>
      <c r="D146" s="98">
        <v>6.17</v>
      </c>
      <c r="F146" s="188" t="s">
        <v>1284</v>
      </c>
      <c r="G146" s="188"/>
    </row>
    <row r="147" spans="1:7">
      <c r="A147" s="132">
        <v>10</v>
      </c>
      <c r="B147" s="127" t="s">
        <v>198</v>
      </c>
      <c r="C147" s="91" t="s">
        <v>199</v>
      </c>
      <c r="D147" s="98">
        <v>6.17</v>
      </c>
      <c r="F147" s="176" t="s">
        <v>240</v>
      </c>
      <c r="G147" s="187">
        <v>57.825000000000003</v>
      </c>
    </row>
    <row r="148" spans="1:7">
      <c r="A148" s="132">
        <v>11</v>
      </c>
      <c r="B148" s="127" t="s">
        <v>200</v>
      </c>
      <c r="C148" s="91" t="s">
        <v>201</v>
      </c>
      <c r="D148" s="98">
        <v>5.2859999999999996</v>
      </c>
      <c r="F148" s="176" t="s">
        <v>1285</v>
      </c>
      <c r="G148" s="187">
        <v>3.06</v>
      </c>
    </row>
    <row r="149" spans="1:7">
      <c r="A149" s="132">
        <v>12</v>
      </c>
      <c r="B149" s="127" t="s">
        <v>202</v>
      </c>
      <c r="C149" s="91" t="s">
        <v>203</v>
      </c>
      <c r="D149" s="98">
        <v>5.2859999999999996</v>
      </c>
    </row>
    <row r="150" spans="1:7">
      <c r="A150" s="132">
        <v>13</v>
      </c>
      <c r="B150" s="127" t="s">
        <v>204</v>
      </c>
      <c r="C150" s="91" t="s">
        <v>205</v>
      </c>
      <c r="D150" s="98">
        <v>151</v>
      </c>
    </row>
    <row r="151" spans="1:7">
      <c r="A151" s="132">
        <v>14</v>
      </c>
      <c r="B151" s="127" t="s">
        <v>206</v>
      </c>
      <c r="C151" s="91" t="s">
        <v>207</v>
      </c>
      <c r="D151" s="98">
        <v>19.32</v>
      </c>
    </row>
    <row r="152" spans="1:7">
      <c r="A152" s="132">
        <v>15</v>
      </c>
      <c r="B152" s="127" t="s">
        <v>209</v>
      </c>
      <c r="C152" s="91" t="s">
        <v>210</v>
      </c>
      <c r="D152" s="98">
        <v>23.86</v>
      </c>
    </row>
    <row r="153" spans="1:7">
      <c r="A153" s="132">
        <v>16</v>
      </c>
      <c r="B153" s="127" t="s">
        <v>211</v>
      </c>
      <c r="C153" s="91" t="s">
        <v>212</v>
      </c>
      <c r="D153" s="98">
        <v>143.553</v>
      </c>
    </row>
    <row r="154" spans="1:7">
      <c r="A154" s="132">
        <v>17</v>
      </c>
      <c r="B154" s="127" t="s">
        <v>213</v>
      </c>
      <c r="C154" s="91" t="s">
        <v>214</v>
      </c>
      <c r="D154" s="98">
        <v>143.553</v>
      </c>
    </row>
    <row r="155" spans="1:7">
      <c r="A155" s="132">
        <v>18</v>
      </c>
      <c r="B155" s="127" t="s">
        <v>215</v>
      </c>
      <c r="C155" s="91" t="s">
        <v>216</v>
      </c>
      <c r="D155" s="98">
        <v>144.63</v>
      </c>
    </row>
    <row r="156" spans="1:7">
      <c r="A156" s="132">
        <v>19</v>
      </c>
      <c r="B156" s="127" t="s">
        <v>217</v>
      </c>
      <c r="C156" s="91" t="s">
        <v>218</v>
      </c>
      <c r="D156" s="98">
        <v>144.63</v>
      </c>
    </row>
    <row r="157" spans="1:7">
      <c r="A157" s="132">
        <v>20</v>
      </c>
      <c r="B157" s="127" t="s">
        <v>219</v>
      </c>
      <c r="C157" s="189" t="s">
        <v>220</v>
      </c>
      <c r="D157" s="98">
        <v>177.88</v>
      </c>
    </row>
    <row r="158" spans="1:7">
      <c r="A158" s="132">
        <v>21</v>
      </c>
      <c r="B158" s="127" t="s">
        <v>221</v>
      </c>
      <c r="C158" s="189" t="s">
        <v>222</v>
      </c>
      <c r="D158" s="98">
        <v>93.61</v>
      </c>
    </row>
    <row r="159" spans="1:7">
      <c r="A159" s="132">
        <v>22</v>
      </c>
      <c r="B159" s="127" t="s">
        <v>223</v>
      </c>
      <c r="C159" s="189" t="s">
        <v>224</v>
      </c>
      <c r="D159" s="98">
        <v>42.752000000000002</v>
      </c>
    </row>
    <row r="160" spans="1:7">
      <c r="A160" s="132">
        <v>23</v>
      </c>
      <c r="B160" s="127" t="s">
        <v>225</v>
      </c>
      <c r="C160" s="189" t="s">
        <v>226</v>
      </c>
      <c r="D160" s="98">
        <v>105.616</v>
      </c>
    </row>
    <row r="161" spans="1:4">
      <c r="A161" s="132">
        <v>24</v>
      </c>
      <c r="B161" s="127" t="s">
        <v>227</v>
      </c>
      <c r="C161" s="189" t="s">
        <v>228</v>
      </c>
      <c r="D161" s="98">
        <v>106</v>
      </c>
    </row>
    <row r="162" spans="1:4">
      <c r="A162" s="132">
        <v>25</v>
      </c>
      <c r="B162" s="127" t="s">
        <v>229</v>
      </c>
      <c r="C162" s="189" t="s">
        <v>230</v>
      </c>
      <c r="D162" s="98">
        <v>42.752000000000002</v>
      </c>
    </row>
    <row r="163" spans="1:4">
      <c r="A163" s="132">
        <v>26</v>
      </c>
      <c r="B163" s="127" t="s">
        <v>231</v>
      </c>
      <c r="C163" s="189" t="s">
        <v>232</v>
      </c>
      <c r="D163" s="98">
        <v>42.71</v>
      </c>
    </row>
    <row r="164" spans="1:4">
      <c r="A164" s="132">
        <v>27</v>
      </c>
      <c r="B164" s="127" t="s">
        <v>233</v>
      </c>
      <c r="C164" s="189" t="s">
        <v>234</v>
      </c>
      <c r="D164" s="98">
        <v>42.71</v>
      </c>
    </row>
    <row r="165" spans="1:4">
      <c r="A165" s="132">
        <v>28</v>
      </c>
      <c r="B165" s="127" t="s">
        <v>235</v>
      </c>
      <c r="C165" s="189" t="s">
        <v>236</v>
      </c>
      <c r="D165" s="98">
        <v>43.7</v>
      </c>
    </row>
    <row r="166" spans="1:4">
      <c r="A166" s="132">
        <v>29</v>
      </c>
      <c r="B166" s="190" t="s">
        <v>1048</v>
      </c>
      <c r="C166" s="189" t="s">
        <v>1286</v>
      </c>
      <c r="D166" s="98">
        <v>18.372</v>
      </c>
    </row>
    <row r="167" spans="1:4">
      <c r="A167" s="132">
        <v>30</v>
      </c>
      <c r="B167" s="190" t="s">
        <v>1049</v>
      </c>
      <c r="C167" s="189" t="s">
        <v>1287</v>
      </c>
      <c r="D167" s="98">
        <v>30.39</v>
      </c>
    </row>
    <row r="168" spans="1:4">
      <c r="A168" s="132">
        <v>31</v>
      </c>
      <c r="B168" s="190" t="s">
        <v>1288</v>
      </c>
      <c r="C168" s="173" t="s">
        <v>1289</v>
      </c>
      <c r="D168" s="98"/>
    </row>
    <row r="169" spans="1:4">
      <c r="A169" s="132">
        <v>32</v>
      </c>
      <c r="B169" s="244" t="s">
        <v>1346</v>
      </c>
      <c r="C169" s="245" t="s">
        <v>1347</v>
      </c>
      <c r="D169" s="98"/>
    </row>
    <row r="170" spans="1:4">
      <c r="A170" s="183" t="s">
        <v>237</v>
      </c>
      <c r="B170" s="94"/>
      <c r="C170" s="191" t="s">
        <v>238</v>
      </c>
      <c r="D170" s="98"/>
    </row>
    <row r="171" spans="1:4">
      <c r="A171" s="132">
        <v>1</v>
      </c>
      <c r="B171" s="192" t="s">
        <v>239</v>
      </c>
      <c r="C171" s="193" t="s">
        <v>240</v>
      </c>
      <c r="D171" s="98">
        <v>57.825000000000003</v>
      </c>
    </row>
    <row r="172" spans="1:4">
      <c r="B172" s="182"/>
      <c r="C172" s="194"/>
      <c r="D172" s="98"/>
    </row>
    <row r="173" spans="1:4">
      <c r="A173" s="132"/>
      <c r="B173" s="94" t="s">
        <v>241</v>
      </c>
      <c r="C173" s="195" t="s">
        <v>242</v>
      </c>
      <c r="D173" s="98"/>
    </row>
    <row r="174" spans="1:4">
      <c r="A174" s="196">
        <f>A22+A120+A168+A171-3</f>
        <v>142</v>
      </c>
      <c r="B174" s="197"/>
      <c r="C174" s="198" t="s">
        <v>244</v>
      </c>
      <c r="D174" s="98"/>
    </row>
    <row r="175" spans="1:4">
      <c r="A175" s="94" t="s">
        <v>41</v>
      </c>
      <c r="B175" s="199"/>
      <c r="C175" s="200" t="s">
        <v>245</v>
      </c>
      <c r="D175" s="98"/>
    </row>
    <row r="176" spans="1:4">
      <c r="A176" s="201">
        <v>1</v>
      </c>
      <c r="B176" s="202" t="s">
        <v>248</v>
      </c>
      <c r="C176" s="189" t="s">
        <v>489</v>
      </c>
      <c r="D176" s="98"/>
    </row>
    <row r="177" spans="1:4">
      <c r="A177" s="201">
        <v>2</v>
      </c>
      <c r="B177" s="202" t="s">
        <v>249</v>
      </c>
      <c r="C177" s="189" t="s">
        <v>866</v>
      </c>
      <c r="D177" s="98"/>
    </row>
    <row r="178" spans="1:4">
      <c r="A178" s="201">
        <v>3</v>
      </c>
      <c r="B178" s="202" t="s">
        <v>251</v>
      </c>
      <c r="C178" s="189" t="s">
        <v>841</v>
      </c>
      <c r="D178" s="98"/>
    </row>
    <row r="179" spans="1:4">
      <c r="A179" s="201">
        <v>4</v>
      </c>
      <c r="B179" s="202" t="s">
        <v>253</v>
      </c>
      <c r="C179" s="189" t="s">
        <v>844</v>
      </c>
      <c r="D179" s="98"/>
    </row>
    <row r="180" spans="1:4">
      <c r="A180" s="201">
        <v>5</v>
      </c>
      <c r="B180" s="202" t="s">
        <v>433</v>
      </c>
      <c r="C180" s="189" t="s">
        <v>543</v>
      </c>
      <c r="D180" s="98"/>
    </row>
    <row r="181" spans="1:4">
      <c r="A181" s="201">
        <v>6</v>
      </c>
      <c r="B181" s="202" t="s">
        <v>447</v>
      </c>
      <c r="C181" s="189" t="s">
        <v>1050</v>
      </c>
      <c r="D181" s="99"/>
    </row>
    <row r="182" spans="1:4">
      <c r="A182" s="201">
        <v>7</v>
      </c>
      <c r="B182" s="202" t="s">
        <v>255</v>
      </c>
      <c r="C182" s="189" t="s">
        <v>855</v>
      </c>
      <c r="D182" s="203"/>
    </row>
    <row r="183" spans="1:4">
      <c r="A183" s="201">
        <v>8</v>
      </c>
      <c r="B183" s="202" t="s">
        <v>257</v>
      </c>
      <c r="C183" s="189" t="s">
        <v>859</v>
      </c>
      <c r="D183" s="203"/>
    </row>
    <row r="184" spans="1:4">
      <c r="A184" s="201">
        <v>9</v>
      </c>
      <c r="B184" s="202" t="s">
        <v>259</v>
      </c>
      <c r="C184" s="189" t="s">
        <v>529</v>
      </c>
      <c r="D184" s="203"/>
    </row>
    <row r="185" spans="1:4">
      <c r="A185" s="201">
        <v>10</v>
      </c>
      <c r="B185" s="202" t="s">
        <v>261</v>
      </c>
      <c r="C185" s="189" t="s">
        <v>542</v>
      </c>
      <c r="D185" s="203"/>
    </row>
    <row r="186" spans="1:4">
      <c r="A186" s="201">
        <v>11</v>
      </c>
      <c r="B186" s="202" t="s">
        <v>477</v>
      </c>
      <c r="C186" s="189" t="s">
        <v>478</v>
      </c>
      <c r="D186" s="203"/>
    </row>
    <row r="187" spans="1:4">
      <c r="A187" s="201">
        <v>12</v>
      </c>
      <c r="B187" s="202" t="s">
        <v>1051</v>
      </c>
      <c r="C187" s="189" t="s">
        <v>1052</v>
      </c>
      <c r="D187" s="203"/>
    </row>
    <row r="188" spans="1:4">
      <c r="A188" s="204">
        <v>13</v>
      </c>
      <c r="B188" s="202" t="s">
        <v>534</v>
      </c>
      <c r="C188" s="189" t="s">
        <v>1053</v>
      </c>
      <c r="D188" s="203"/>
    </row>
    <row r="189" spans="1:4">
      <c r="A189" s="204">
        <v>14</v>
      </c>
      <c r="B189" s="202" t="s">
        <v>535</v>
      </c>
      <c r="C189" s="189" t="s">
        <v>1054</v>
      </c>
      <c r="D189" s="203"/>
    </row>
    <row r="190" spans="1:4">
      <c r="A190" s="204"/>
      <c r="B190" s="205" t="s">
        <v>1290</v>
      </c>
      <c r="C190" s="104" t="s">
        <v>1291</v>
      </c>
      <c r="D190" s="99"/>
    </row>
    <row r="191" spans="1:4">
      <c r="A191" s="204"/>
      <c r="B191" s="205" t="s">
        <v>1292</v>
      </c>
      <c r="C191" s="104" t="s">
        <v>1293</v>
      </c>
      <c r="D191" s="99"/>
    </row>
    <row r="192" spans="1:4" ht="14.25">
      <c r="A192" s="204"/>
      <c r="B192" s="206"/>
      <c r="C192" s="207"/>
      <c r="D192" s="208">
        <v>815</v>
      </c>
    </row>
    <row r="193" spans="1:4" ht="14.25">
      <c r="A193" s="204"/>
      <c r="B193" s="206"/>
      <c r="C193" s="207"/>
      <c r="D193" s="208"/>
    </row>
    <row r="194" spans="1:4" ht="14.25">
      <c r="A194" s="204"/>
      <c r="B194" s="206"/>
      <c r="C194" s="207"/>
      <c r="D194" s="208"/>
    </row>
    <row r="195" spans="1:4" ht="14.25">
      <c r="A195" s="204"/>
      <c r="B195" s="206"/>
      <c r="C195" s="207"/>
      <c r="D195" s="208"/>
    </row>
    <row r="196" spans="1:4" ht="14.25">
      <c r="A196" s="204"/>
      <c r="B196" s="206"/>
      <c r="C196" s="207"/>
      <c r="D196" s="208"/>
    </row>
    <row r="197" spans="1:4" ht="14.25">
      <c r="A197" s="204"/>
      <c r="B197" s="206"/>
      <c r="C197" s="207"/>
      <c r="D197" s="208"/>
    </row>
    <row r="198" spans="1:4" ht="14.25">
      <c r="A198" s="209" t="s">
        <v>42</v>
      </c>
      <c r="B198" s="199"/>
      <c r="C198" s="200" t="s">
        <v>263</v>
      </c>
      <c r="D198" s="208"/>
    </row>
    <row r="199" spans="1:4" ht="14.25">
      <c r="A199" s="210">
        <v>1</v>
      </c>
      <c r="B199" s="127" t="s">
        <v>1055</v>
      </c>
      <c r="C199" s="189" t="s">
        <v>480</v>
      </c>
      <c r="D199" s="208"/>
    </row>
    <row r="200" spans="1:4" ht="14.25">
      <c r="A200" s="210">
        <v>2</v>
      </c>
      <c r="B200" s="127" t="s">
        <v>264</v>
      </c>
      <c r="C200" s="189" t="s">
        <v>265</v>
      </c>
      <c r="D200" s="208"/>
    </row>
    <row r="201" spans="1:4" ht="14.25">
      <c r="A201" s="210">
        <v>3</v>
      </c>
      <c r="B201" s="127" t="s">
        <v>266</v>
      </c>
      <c r="C201" s="189" t="s">
        <v>267</v>
      </c>
      <c r="D201" s="208">
        <v>815</v>
      </c>
    </row>
    <row r="202" spans="1:4" ht="14.25">
      <c r="A202" s="210">
        <v>4</v>
      </c>
      <c r="B202" s="127" t="s">
        <v>441</v>
      </c>
      <c r="C202" s="189" t="s">
        <v>442</v>
      </c>
      <c r="D202" s="208">
        <v>789.78599999999994</v>
      </c>
    </row>
    <row r="203" spans="1:4" ht="14.25">
      <c r="A203" s="210">
        <v>5</v>
      </c>
      <c r="B203" s="127" t="s">
        <v>269</v>
      </c>
      <c r="C203" s="189" t="s">
        <v>270</v>
      </c>
      <c r="D203" s="208">
        <v>789.78599999999994</v>
      </c>
    </row>
    <row r="204" spans="1:4">
      <c r="A204" s="210">
        <v>6</v>
      </c>
      <c r="B204" s="127" t="s">
        <v>271</v>
      </c>
      <c r="C204" s="189" t="s">
        <v>272</v>
      </c>
      <c r="D204" s="29"/>
    </row>
    <row r="205" spans="1:4">
      <c r="A205" s="210">
        <v>7</v>
      </c>
      <c r="B205" s="127" t="s">
        <v>273</v>
      </c>
      <c r="C205" s="189" t="s">
        <v>274</v>
      </c>
      <c r="D205" s="29"/>
    </row>
    <row r="206" spans="1:4" ht="14.25">
      <c r="A206" s="210">
        <v>8</v>
      </c>
      <c r="B206" s="127" t="s">
        <v>275</v>
      </c>
      <c r="C206" s="189" t="s">
        <v>276</v>
      </c>
      <c r="D206" s="211">
        <v>1734</v>
      </c>
    </row>
    <row r="207" spans="1:4" ht="14.25">
      <c r="A207" s="210">
        <v>9</v>
      </c>
      <c r="B207" s="127" t="s">
        <v>277</v>
      </c>
      <c r="C207" s="189" t="s">
        <v>278</v>
      </c>
      <c r="D207" s="211">
        <v>1734</v>
      </c>
    </row>
    <row r="208" spans="1:4">
      <c r="A208" s="210">
        <v>10</v>
      </c>
      <c r="B208" s="127" t="s">
        <v>279</v>
      </c>
      <c r="C208" s="189" t="s">
        <v>280</v>
      </c>
      <c r="D208" s="212"/>
    </row>
    <row r="209" spans="1:4">
      <c r="A209" s="210">
        <v>11</v>
      </c>
      <c r="B209" s="127" t="s">
        <v>281</v>
      </c>
      <c r="C209" s="189" t="s">
        <v>282</v>
      </c>
      <c r="D209" s="212"/>
    </row>
    <row r="210" spans="1:4">
      <c r="A210" s="210">
        <v>12</v>
      </c>
      <c r="B210" s="127" t="s">
        <v>283</v>
      </c>
      <c r="C210" s="189" t="s">
        <v>284</v>
      </c>
      <c r="D210" s="213"/>
    </row>
    <row r="211" spans="1:4">
      <c r="A211" s="210">
        <v>13</v>
      </c>
      <c r="B211" s="127" t="s">
        <v>286</v>
      </c>
      <c r="C211" s="189" t="s">
        <v>287</v>
      </c>
      <c r="D211" s="99"/>
    </row>
    <row r="212" spans="1:4">
      <c r="A212" s="210">
        <v>14</v>
      </c>
      <c r="B212" s="127" t="s">
        <v>288</v>
      </c>
      <c r="C212" s="189" t="s">
        <v>289</v>
      </c>
      <c r="D212" s="203">
        <v>0</v>
      </c>
    </row>
    <row r="213" spans="1:4">
      <c r="A213" s="210">
        <v>15</v>
      </c>
      <c r="B213" s="127" t="s">
        <v>443</v>
      </c>
      <c r="C213" s="189" t="s">
        <v>444</v>
      </c>
      <c r="D213" s="203">
        <v>0</v>
      </c>
    </row>
    <row r="214" spans="1:4">
      <c r="A214" s="210">
        <v>16</v>
      </c>
      <c r="B214" s="127" t="s">
        <v>445</v>
      </c>
      <c r="C214" s="189" t="s">
        <v>446</v>
      </c>
      <c r="D214" s="99"/>
    </row>
    <row r="215" spans="1:4">
      <c r="A215" s="210">
        <v>17</v>
      </c>
      <c r="B215" s="127" t="s">
        <v>290</v>
      </c>
      <c r="C215" s="189" t="s">
        <v>291</v>
      </c>
      <c r="D215" s="99"/>
    </row>
    <row r="216" spans="1:4">
      <c r="A216" s="210">
        <v>18</v>
      </c>
      <c r="B216" s="127" t="s">
        <v>292</v>
      </c>
      <c r="C216" s="189" t="s">
        <v>293</v>
      </c>
      <c r="D216" s="203"/>
    </row>
    <row r="217" spans="1:4">
      <c r="A217" s="210"/>
      <c r="B217" s="205" t="s">
        <v>1294</v>
      </c>
      <c r="C217" s="214" t="s">
        <v>1295</v>
      </c>
      <c r="D217" s="99"/>
    </row>
    <row r="218" spans="1:4">
      <c r="A218" s="210"/>
      <c r="B218" s="205" t="s">
        <v>1296</v>
      </c>
      <c r="C218" s="214" t="s">
        <v>1297</v>
      </c>
      <c r="D218" s="99"/>
    </row>
    <row r="219" spans="1:4">
      <c r="A219" s="210"/>
      <c r="B219" s="215"/>
      <c r="C219" s="216"/>
      <c r="D219" s="203"/>
    </row>
    <row r="220" spans="1:4">
      <c r="A220" s="210"/>
      <c r="B220" s="215"/>
      <c r="C220" s="216"/>
      <c r="D220" s="203"/>
    </row>
    <row r="221" spans="1:4">
      <c r="A221" s="210"/>
      <c r="B221" s="215"/>
      <c r="C221" s="216"/>
      <c r="D221" s="203"/>
    </row>
    <row r="222" spans="1:4">
      <c r="A222" s="209" t="s">
        <v>43</v>
      </c>
      <c r="B222" s="199"/>
      <c r="C222" s="200" t="s">
        <v>294</v>
      </c>
      <c r="D222" s="203"/>
    </row>
    <row r="223" spans="1:4">
      <c r="A223" s="132">
        <v>1</v>
      </c>
      <c r="B223" s="127" t="s">
        <v>295</v>
      </c>
      <c r="C223" s="189" t="s">
        <v>773</v>
      </c>
      <c r="D223" s="203"/>
    </row>
    <row r="224" spans="1:4">
      <c r="A224" s="132">
        <v>2</v>
      </c>
      <c r="B224" s="127" t="s">
        <v>297</v>
      </c>
      <c r="C224" s="189" t="s">
        <v>1056</v>
      </c>
      <c r="D224" s="203"/>
    </row>
    <row r="225" spans="1:4">
      <c r="A225" s="132">
        <v>3</v>
      </c>
      <c r="B225" s="127" t="s">
        <v>299</v>
      </c>
      <c r="C225" s="189" t="s">
        <v>544</v>
      </c>
      <c r="D225" s="203"/>
    </row>
    <row r="226" spans="1:4">
      <c r="A226" s="132">
        <v>4</v>
      </c>
      <c r="B226" s="127" t="s">
        <v>301</v>
      </c>
      <c r="C226" s="189" t="s">
        <v>545</v>
      </c>
      <c r="D226" s="99"/>
    </row>
    <row r="227" spans="1:4">
      <c r="A227" s="132">
        <v>5</v>
      </c>
      <c r="B227" s="217" t="s">
        <v>303</v>
      </c>
      <c r="C227" s="218" t="s">
        <v>1298</v>
      </c>
      <c r="D227" s="99"/>
    </row>
    <row r="228" spans="1:4">
      <c r="A228" s="132">
        <v>6</v>
      </c>
      <c r="B228" s="127" t="s">
        <v>305</v>
      </c>
      <c r="C228" s="189" t="s">
        <v>1057</v>
      </c>
      <c r="D228" s="203"/>
    </row>
    <row r="229" spans="1:4">
      <c r="A229" s="132">
        <v>7</v>
      </c>
      <c r="B229" s="127" t="s">
        <v>307</v>
      </c>
      <c r="C229" s="189" t="s">
        <v>801</v>
      </c>
      <c r="D229" s="203"/>
    </row>
    <row r="230" spans="1:4">
      <c r="B230" s="205" t="s">
        <v>1299</v>
      </c>
      <c r="C230" s="214" t="s">
        <v>1300</v>
      </c>
      <c r="D230" s="203"/>
    </row>
    <row r="231" spans="1:4">
      <c r="B231" s="205" t="s">
        <v>1301</v>
      </c>
      <c r="C231" s="214" t="s">
        <v>1302</v>
      </c>
      <c r="D231" s="203"/>
    </row>
    <row r="232" spans="1:4">
      <c r="B232" s="215"/>
      <c r="C232" s="216"/>
      <c r="D232" s="203"/>
    </row>
    <row r="233" spans="1:4" ht="15.75" thickBot="1">
      <c r="A233" s="132"/>
      <c r="B233" s="202"/>
      <c r="C233" s="95" t="s">
        <v>309</v>
      </c>
      <c r="D233" s="100"/>
    </row>
    <row r="234" spans="1:4" ht="15">
      <c r="A234" s="220">
        <f>A189+A216+A229</f>
        <v>39</v>
      </c>
      <c r="B234" s="127"/>
      <c r="C234" s="116" t="s">
        <v>310</v>
      </c>
      <c r="D234" s="100"/>
    </row>
    <row r="235" spans="1:4" ht="15">
      <c r="A235" s="221" t="s">
        <v>44</v>
      </c>
      <c r="B235" s="127" t="s">
        <v>313</v>
      </c>
      <c r="C235" s="189" t="s">
        <v>314</v>
      </c>
      <c r="D235" s="100"/>
    </row>
    <row r="236" spans="1:4">
      <c r="A236" s="132">
        <v>1</v>
      </c>
      <c r="B236" s="127" t="s">
        <v>315</v>
      </c>
      <c r="C236" s="189" t="s">
        <v>316</v>
      </c>
      <c r="D236" s="203"/>
    </row>
    <row r="237" spans="1:4">
      <c r="A237" s="132">
        <v>2</v>
      </c>
      <c r="B237" s="127" t="s">
        <v>317</v>
      </c>
      <c r="C237" s="189" t="s">
        <v>493</v>
      </c>
      <c r="D237" s="203"/>
    </row>
    <row r="238" spans="1:4">
      <c r="A238" s="132">
        <v>3</v>
      </c>
      <c r="B238" s="127" t="s">
        <v>319</v>
      </c>
      <c r="C238" s="189" t="s">
        <v>494</v>
      </c>
      <c r="D238" s="203"/>
    </row>
    <row r="239" spans="1:4" ht="13.5" thickBot="1">
      <c r="A239" s="132">
        <v>4</v>
      </c>
      <c r="B239" s="127"/>
      <c r="C239" s="95" t="s">
        <v>321</v>
      </c>
      <c r="D239" s="203"/>
    </row>
    <row r="240" spans="1:4">
      <c r="A240" s="132"/>
      <c r="B240" s="127"/>
      <c r="C240" s="222" t="s">
        <v>1058</v>
      </c>
      <c r="D240" s="203"/>
    </row>
    <row r="241" spans="1:4">
      <c r="A241" s="221" t="s">
        <v>322</v>
      </c>
      <c r="B241" s="127" t="s">
        <v>568</v>
      </c>
      <c r="C241" s="189" t="s">
        <v>481</v>
      </c>
      <c r="D241" s="203"/>
    </row>
    <row r="242" spans="1:4">
      <c r="A242" s="132">
        <v>1</v>
      </c>
      <c r="B242" s="127" t="s">
        <v>569</v>
      </c>
      <c r="C242" s="189" t="s">
        <v>491</v>
      </c>
      <c r="D242" s="203"/>
    </row>
    <row r="243" spans="1:4" ht="15">
      <c r="A243" s="132"/>
      <c r="B243" s="127" t="s">
        <v>1091</v>
      </c>
      <c r="C243" s="223" t="s">
        <v>1092</v>
      </c>
      <c r="D243" s="100"/>
    </row>
    <row r="244" spans="1:4">
      <c r="A244" s="132"/>
      <c r="B244" s="127" t="s">
        <v>1093</v>
      </c>
      <c r="C244" s="223" t="s">
        <v>1094</v>
      </c>
      <c r="D244" s="224"/>
    </row>
    <row r="245" spans="1:4">
      <c r="A245" s="132">
        <v>2</v>
      </c>
      <c r="B245" s="127"/>
      <c r="C245" s="222" t="s">
        <v>1059</v>
      </c>
      <c r="D245" s="101"/>
    </row>
    <row r="246" spans="1:4" ht="13.5" thickBot="1">
      <c r="A246" s="132"/>
      <c r="B246" s="127"/>
      <c r="C246" s="95" t="s">
        <v>1061</v>
      </c>
      <c r="D246" s="203"/>
    </row>
    <row r="247" spans="1:4">
      <c r="A247" s="132" t="s">
        <v>1060</v>
      </c>
      <c r="B247" s="127" t="s">
        <v>324</v>
      </c>
      <c r="C247" s="189" t="s">
        <v>483</v>
      </c>
      <c r="D247" s="203"/>
    </row>
    <row r="248" spans="1:4">
      <c r="A248" s="132">
        <v>1</v>
      </c>
      <c r="B248" s="127" t="s">
        <v>325</v>
      </c>
      <c r="C248" s="189" t="s">
        <v>326</v>
      </c>
      <c r="D248" s="203"/>
    </row>
    <row r="249" spans="1:4" ht="15.75" thickBot="1">
      <c r="A249" s="132">
        <v>2</v>
      </c>
      <c r="B249" s="127"/>
      <c r="C249" s="95" t="s">
        <v>327</v>
      </c>
      <c r="D249" s="100"/>
    </row>
    <row r="250" spans="1:4">
      <c r="A250" s="132"/>
      <c r="B250" s="127"/>
      <c r="C250" s="116" t="s">
        <v>1062</v>
      </c>
      <c r="D250" s="102"/>
    </row>
    <row r="251" spans="1:4">
      <c r="A251" s="221" t="s">
        <v>328</v>
      </c>
      <c r="B251" s="127" t="s">
        <v>1063</v>
      </c>
      <c r="C251" s="189" t="s">
        <v>1064</v>
      </c>
      <c r="D251" s="101"/>
    </row>
    <row r="252" spans="1:4" ht="13.5" thickBot="1">
      <c r="A252" s="132">
        <v>1</v>
      </c>
      <c r="B252" s="127"/>
      <c r="C252" s="95" t="s">
        <v>1065</v>
      </c>
      <c r="D252" s="203"/>
    </row>
    <row r="253" spans="1:4">
      <c r="A253" s="132"/>
      <c r="B253" s="127"/>
      <c r="C253" s="116" t="s">
        <v>329</v>
      </c>
      <c r="D253" s="203"/>
    </row>
    <row r="254" spans="1:4">
      <c r="A254" s="221" t="s">
        <v>337</v>
      </c>
      <c r="B254" s="127" t="s">
        <v>333</v>
      </c>
      <c r="C254" s="189" t="s">
        <v>928</v>
      </c>
      <c r="D254" s="203"/>
    </row>
    <row r="255" spans="1:4">
      <c r="A255" s="132">
        <v>1</v>
      </c>
      <c r="B255" s="127" t="s">
        <v>1066</v>
      </c>
      <c r="C255" s="189" t="s">
        <v>931</v>
      </c>
      <c r="D255" s="203"/>
    </row>
    <row r="256" spans="1:4" ht="13.5" thickBot="1">
      <c r="A256" s="132">
        <v>2</v>
      </c>
      <c r="B256" s="127"/>
      <c r="C256" s="95" t="s">
        <v>336</v>
      </c>
      <c r="D256" s="203"/>
    </row>
    <row r="257" spans="1:4">
      <c r="A257" s="221" t="s">
        <v>1067</v>
      </c>
      <c r="B257" s="127"/>
      <c r="C257" s="116" t="s">
        <v>338</v>
      </c>
      <c r="D257" s="203"/>
    </row>
    <row r="258" spans="1:4">
      <c r="A258" s="132">
        <v>1</v>
      </c>
      <c r="B258" s="127" t="s">
        <v>339</v>
      </c>
      <c r="C258" s="189" t="s">
        <v>449</v>
      </c>
      <c r="D258" s="203"/>
    </row>
    <row r="259" spans="1:4">
      <c r="A259" s="132">
        <v>2</v>
      </c>
      <c r="B259" s="127" t="s">
        <v>341</v>
      </c>
      <c r="C259" s="189" t="s">
        <v>340</v>
      </c>
      <c r="D259" s="203"/>
    </row>
    <row r="260" spans="1:4">
      <c r="A260" s="132">
        <v>3</v>
      </c>
      <c r="B260" s="127" t="s">
        <v>342</v>
      </c>
      <c r="C260" s="189" t="s">
        <v>1303</v>
      </c>
      <c r="D260" s="203"/>
    </row>
    <row r="261" spans="1:4">
      <c r="A261" s="132">
        <v>4</v>
      </c>
      <c r="B261" s="127" t="s">
        <v>344</v>
      </c>
      <c r="C261" s="189" t="s">
        <v>345</v>
      </c>
      <c r="D261" s="203"/>
    </row>
    <row r="262" spans="1:4">
      <c r="A262" s="132">
        <v>5</v>
      </c>
      <c r="B262" s="127" t="s">
        <v>346</v>
      </c>
      <c r="C262" s="189" t="s">
        <v>347</v>
      </c>
      <c r="D262" s="203"/>
    </row>
    <row r="263" spans="1:4" ht="15">
      <c r="A263" s="132">
        <v>6</v>
      </c>
      <c r="B263" s="127" t="s">
        <v>348</v>
      </c>
      <c r="C263" s="33" t="s">
        <v>586</v>
      </c>
      <c r="D263" s="203"/>
    </row>
    <row r="264" spans="1:4">
      <c r="A264" s="132">
        <v>7</v>
      </c>
      <c r="B264" s="127" t="s">
        <v>350</v>
      </c>
      <c r="C264" s="189" t="s">
        <v>351</v>
      </c>
      <c r="D264" s="225"/>
    </row>
    <row r="265" spans="1:4">
      <c r="A265" s="132">
        <v>8</v>
      </c>
      <c r="B265" s="127" t="s">
        <v>352</v>
      </c>
      <c r="C265" s="189" t="s">
        <v>353</v>
      </c>
      <c r="D265" s="203"/>
    </row>
    <row r="266" spans="1:4">
      <c r="A266" s="132">
        <v>9</v>
      </c>
      <c r="B266" s="127" t="s">
        <v>354</v>
      </c>
      <c r="C266" s="189" t="s">
        <v>355</v>
      </c>
      <c r="D266" s="203"/>
    </row>
    <row r="267" spans="1:4">
      <c r="A267" s="132">
        <v>10</v>
      </c>
      <c r="B267" s="127" t="s">
        <v>356</v>
      </c>
      <c r="C267" s="189" t="s">
        <v>357</v>
      </c>
      <c r="D267" s="203"/>
    </row>
    <row r="268" spans="1:4">
      <c r="A268" s="132">
        <v>11</v>
      </c>
      <c r="B268" s="127" t="s">
        <v>358</v>
      </c>
      <c r="C268" s="189" t="s">
        <v>359</v>
      </c>
      <c r="D268" s="203"/>
    </row>
    <row r="269" spans="1:4">
      <c r="A269" s="132">
        <v>12</v>
      </c>
      <c r="B269" s="127" t="s">
        <v>360</v>
      </c>
      <c r="C269" s="189" t="s">
        <v>361</v>
      </c>
      <c r="D269" s="203"/>
    </row>
    <row r="270" spans="1:4">
      <c r="A270" s="132">
        <v>13</v>
      </c>
      <c r="B270" s="127" t="s">
        <v>362</v>
      </c>
      <c r="C270" s="189" t="s">
        <v>363</v>
      </c>
      <c r="D270" s="203"/>
    </row>
    <row r="271" spans="1:4" ht="15">
      <c r="A271" s="132">
        <v>14</v>
      </c>
      <c r="B271" s="226" t="s">
        <v>364</v>
      </c>
      <c r="C271" s="33" t="s">
        <v>996</v>
      </c>
      <c r="D271" s="203"/>
    </row>
    <row r="272" spans="1:4">
      <c r="A272" s="132">
        <v>15</v>
      </c>
      <c r="B272" s="226" t="s">
        <v>365</v>
      </c>
      <c r="C272" s="227" t="s">
        <v>366</v>
      </c>
      <c r="D272" s="203"/>
    </row>
    <row r="273" spans="1:4">
      <c r="A273" s="132">
        <v>16</v>
      </c>
      <c r="B273" s="127" t="s">
        <v>458</v>
      </c>
      <c r="C273" s="96" t="s">
        <v>457</v>
      </c>
      <c r="D273" s="203"/>
    </row>
    <row r="274" spans="1:4">
      <c r="A274" s="132">
        <v>17</v>
      </c>
      <c r="B274" s="127" t="s">
        <v>368</v>
      </c>
      <c r="C274" s="189" t="s">
        <v>369</v>
      </c>
      <c r="D274" s="203"/>
    </row>
    <row r="275" spans="1:4">
      <c r="A275" s="132">
        <v>18</v>
      </c>
      <c r="B275" s="127" t="s">
        <v>370</v>
      </c>
      <c r="C275" s="189" t="s">
        <v>371</v>
      </c>
      <c r="D275" s="203"/>
    </row>
    <row r="276" spans="1:4">
      <c r="A276" s="132">
        <v>19</v>
      </c>
      <c r="B276" s="127" t="s">
        <v>372</v>
      </c>
      <c r="C276" s="189" t="s">
        <v>373</v>
      </c>
      <c r="D276" s="203"/>
    </row>
    <row r="277" spans="1:4" ht="15">
      <c r="A277" s="132">
        <v>20</v>
      </c>
      <c r="B277" s="127" t="s">
        <v>374</v>
      </c>
      <c r="C277" s="33" t="s">
        <v>1010</v>
      </c>
      <c r="D277" s="101"/>
    </row>
    <row r="278" spans="1:4">
      <c r="A278" s="132">
        <v>21</v>
      </c>
      <c r="B278" s="127" t="s">
        <v>376</v>
      </c>
      <c r="C278" s="97" t="s">
        <v>452</v>
      </c>
      <c r="D278" s="101"/>
    </row>
    <row r="279" spans="1:4">
      <c r="A279" s="132">
        <v>22</v>
      </c>
      <c r="B279" s="127" t="s">
        <v>450</v>
      </c>
      <c r="C279" s="96" t="s">
        <v>451</v>
      </c>
      <c r="D279" s="203"/>
    </row>
    <row r="280" spans="1:4">
      <c r="A280" s="132">
        <v>23</v>
      </c>
      <c r="B280" s="127" t="s">
        <v>377</v>
      </c>
      <c r="C280" s="189" t="s">
        <v>378</v>
      </c>
      <c r="D280" s="203"/>
    </row>
    <row r="281" spans="1:4">
      <c r="A281" s="132">
        <v>24</v>
      </c>
      <c r="B281" s="127" t="s">
        <v>379</v>
      </c>
      <c r="C281" s="189" t="s">
        <v>380</v>
      </c>
      <c r="D281" s="203"/>
    </row>
    <row r="282" spans="1:4">
      <c r="A282" s="132">
        <v>25</v>
      </c>
      <c r="B282" s="127" t="s">
        <v>381</v>
      </c>
      <c r="C282" s="189" t="s">
        <v>382</v>
      </c>
      <c r="D282" s="203"/>
    </row>
    <row r="283" spans="1:4">
      <c r="A283" s="132">
        <v>26</v>
      </c>
      <c r="B283" s="127" t="s">
        <v>383</v>
      </c>
      <c r="C283" s="189" t="s">
        <v>384</v>
      </c>
      <c r="D283" s="228"/>
    </row>
    <row r="284" spans="1:4">
      <c r="A284" s="132">
        <v>27</v>
      </c>
      <c r="B284" s="127" t="s">
        <v>385</v>
      </c>
      <c r="C284" s="189" t="s">
        <v>386</v>
      </c>
      <c r="D284" s="228"/>
    </row>
    <row r="285" spans="1:4">
      <c r="A285" s="132">
        <v>28</v>
      </c>
      <c r="B285" s="127" t="s">
        <v>453</v>
      </c>
      <c r="C285" s="189" t="s">
        <v>484</v>
      </c>
      <c r="D285" s="101"/>
    </row>
    <row r="286" spans="1:4">
      <c r="A286" s="132">
        <v>29</v>
      </c>
      <c r="B286" s="127" t="s">
        <v>389</v>
      </c>
      <c r="C286" s="189" t="s">
        <v>390</v>
      </c>
      <c r="D286" s="101"/>
    </row>
    <row r="287" spans="1:4">
      <c r="A287" s="132">
        <v>30</v>
      </c>
      <c r="B287" s="127" t="s">
        <v>391</v>
      </c>
      <c r="C287" s="189" t="s">
        <v>392</v>
      </c>
      <c r="D287" s="101"/>
    </row>
    <row r="288" spans="1:4">
      <c r="A288" s="132">
        <v>31</v>
      </c>
      <c r="B288" s="127" t="s">
        <v>393</v>
      </c>
      <c r="C288" s="189" t="s">
        <v>394</v>
      </c>
      <c r="D288" s="228"/>
    </row>
    <row r="289" spans="1:4">
      <c r="A289" s="132">
        <v>32</v>
      </c>
      <c r="B289" s="127" t="s">
        <v>395</v>
      </c>
      <c r="C289" s="189" t="s">
        <v>396</v>
      </c>
      <c r="D289" s="101"/>
    </row>
    <row r="290" spans="1:4">
      <c r="A290" s="132">
        <v>33</v>
      </c>
      <c r="B290" s="229" t="s">
        <v>588</v>
      </c>
      <c r="C290" s="189" t="s">
        <v>589</v>
      </c>
      <c r="D290" s="230"/>
    </row>
    <row r="291" spans="1:4">
      <c r="A291" s="132">
        <v>34</v>
      </c>
      <c r="B291" s="127" t="s">
        <v>1068</v>
      </c>
      <c r="C291" s="189" t="s">
        <v>482</v>
      </c>
      <c r="D291" s="231"/>
    </row>
    <row r="292" spans="1:4">
      <c r="A292" s="132">
        <v>35</v>
      </c>
      <c r="B292" s="190" t="s">
        <v>1069</v>
      </c>
      <c r="C292" s="232" t="s">
        <v>1070</v>
      </c>
    </row>
    <row r="293" spans="1:4">
      <c r="A293" s="132">
        <v>36</v>
      </c>
      <c r="B293" s="127" t="s">
        <v>397</v>
      </c>
      <c r="C293" s="189" t="s">
        <v>398</v>
      </c>
      <c r="D293" s="99"/>
    </row>
    <row r="294" spans="1:4">
      <c r="A294" s="132">
        <v>37</v>
      </c>
      <c r="B294" s="127" t="s">
        <v>399</v>
      </c>
      <c r="C294" s="189" t="s">
        <v>400</v>
      </c>
      <c r="D294" s="99"/>
    </row>
    <row r="295" spans="1:4">
      <c r="A295" s="132">
        <v>38</v>
      </c>
      <c r="B295" s="127" t="s">
        <v>401</v>
      </c>
      <c r="C295" s="189" t="s">
        <v>402</v>
      </c>
    </row>
    <row r="296" spans="1:4">
      <c r="A296" s="132">
        <v>39</v>
      </c>
      <c r="B296" s="127" t="s">
        <v>403</v>
      </c>
      <c r="C296" s="189" t="s">
        <v>404</v>
      </c>
    </row>
    <row r="297" spans="1:4" ht="14.25">
      <c r="A297" s="132">
        <v>40</v>
      </c>
      <c r="B297" s="127" t="s">
        <v>405</v>
      </c>
      <c r="C297" s="189" t="s">
        <v>406</v>
      </c>
      <c r="D297" s="233">
        <v>393.9</v>
      </c>
    </row>
    <row r="298" spans="1:4" ht="14.25">
      <c r="A298" s="132">
        <v>41</v>
      </c>
      <c r="B298" s="127" t="s">
        <v>1071</v>
      </c>
      <c r="C298" s="189" t="s">
        <v>1072</v>
      </c>
      <c r="D298" s="233">
        <v>393.9</v>
      </c>
    </row>
    <row r="299" spans="1:4" ht="14.25">
      <c r="A299" s="132">
        <v>42</v>
      </c>
      <c r="B299" s="127" t="s">
        <v>1073</v>
      </c>
      <c r="C299" s="189" t="s">
        <v>1074</v>
      </c>
      <c r="D299" s="150">
        <f>185.529+28.2</f>
        <v>213.72899999999998</v>
      </c>
    </row>
    <row r="300" spans="1:4" ht="14.25">
      <c r="A300" s="132">
        <v>43</v>
      </c>
      <c r="B300" s="127" t="s">
        <v>407</v>
      </c>
      <c r="C300" s="189" t="s">
        <v>408</v>
      </c>
      <c r="D300" s="234">
        <v>285</v>
      </c>
    </row>
    <row r="301" spans="1:4" ht="14.25">
      <c r="A301" s="132">
        <v>44</v>
      </c>
      <c r="B301" s="127" t="s">
        <v>409</v>
      </c>
      <c r="C301" s="189" t="s">
        <v>410</v>
      </c>
      <c r="D301" s="234">
        <v>285</v>
      </c>
    </row>
    <row r="302" spans="1:4" ht="14.25">
      <c r="A302" s="132">
        <v>45</v>
      </c>
      <c r="B302" s="127" t="s">
        <v>411</v>
      </c>
      <c r="C302" s="189" t="s">
        <v>412</v>
      </c>
      <c r="D302" s="142">
        <f>166+72</f>
        <v>238</v>
      </c>
    </row>
    <row r="303" spans="1:4" ht="14.25">
      <c r="A303" s="132">
        <v>46</v>
      </c>
      <c r="B303" s="127" t="s">
        <v>413</v>
      </c>
      <c r="C303" s="189" t="s">
        <v>414</v>
      </c>
      <c r="D303" s="133">
        <v>263.94</v>
      </c>
    </row>
    <row r="304" spans="1:4" ht="14.25">
      <c r="A304" s="132">
        <v>47</v>
      </c>
      <c r="B304" s="127" t="s">
        <v>415</v>
      </c>
      <c r="C304" s="189" t="s">
        <v>416</v>
      </c>
      <c r="D304" s="150">
        <f>111.282+28.2</f>
        <v>139.482</v>
      </c>
    </row>
    <row r="305" spans="1:6">
      <c r="A305" s="132">
        <v>48</v>
      </c>
      <c r="B305" s="127" t="s">
        <v>454</v>
      </c>
      <c r="C305" s="96" t="s">
        <v>983</v>
      </c>
    </row>
    <row r="306" spans="1:6">
      <c r="A306" s="132">
        <v>49</v>
      </c>
      <c r="B306" s="127" t="s">
        <v>455</v>
      </c>
      <c r="C306" s="96" t="s">
        <v>987</v>
      </c>
    </row>
    <row r="307" spans="1:6">
      <c r="A307" s="132">
        <v>50</v>
      </c>
      <c r="B307" s="127" t="s">
        <v>418</v>
      </c>
      <c r="C307" s="189" t="s">
        <v>419</v>
      </c>
    </row>
    <row r="308" spans="1:6">
      <c r="A308" s="132">
        <v>51</v>
      </c>
      <c r="B308" s="127" t="s">
        <v>420</v>
      </c>
      <c r="C308" s="189" t="s">
        <v>421</v>
      </c>
    </row>
    <row r="309" spans="1:6">
      <c r="A309" s="132">
        <v>52</v>
      </c>
      <c r="B309" s="127" t="s">
        <v>422</v>
      </c>
      <c r="C309" s="189" t="s">
        <v>423</v>
      </c>
    </row>
    <row r="310" spans="1:6">
      <c r="A310" s="132">
        <v>53</v>
      </c>
      <c r="B310" s="127" t="s">
        <v>459</v>
      </c>
      <c r="C310" s="189" t="s">
        <v>1075</v>
      </c>
    </row>
    <row r="311" spans="1:6">
      <c r="A311" s="132">
        <v>54</v>
      </c>
      <c r="B311" s="190" t="s">
        <v>1076</v>
      </c>
      <c r="C311" s="235" t="s">
        <v>1035</v>
      </c>
    </row>
    <row r="312" spans="1:6">
      <c r="A312" s="132">
        <v>55</v>
      </c>
      <c r="B312" s="190" t="s">
        <v>1077</v>
      </c>
      <c r="C312" s="235" t="s">
        <v>1037</v>
      </c>
    </row>
    <row r="313" spans="1:6">
      <c r="A313" s="132">
        <v>56</v>
      </c>
      <c r="B313" s="127" t="s">
        <v>1078</v>
      </c>
      <c r="C313" s="96" t="s">
        <v>1079</v>
      </c>
    </row>
    <row r="314" spans="1:6">
      <c r="A314" s="132">
        <v>57</v>
      </c>
      <c r="B314" s="127" t="s">
        <v>1080</v>
      </c>
      <c r="C314" s="96" t="s">
        <v>1081</v>
      </c>
    </row>
    <row r="315" spans="1:6">
      <c r="A315" s="132">
        <v>58</v>
      </c>
      <c r="B315" s="127" t="s">
        <v>1082</v>
      </c>
      <c r="C315" s="96" t="s">
        <v>1083</v>
      </c>
    </row>
    <row r="316" spans="1:6">
      <c r="A316" s="132">
        <v>59</v>
      </c>
      <c r="B316" s="190" t="s">
        <v>1084</v>
      </c>
      <c r="C316" s="235" t="s">
        <v>564</v>
      </c>
    </row>
    <row r="317" spans="1:6">
      <c r="A317" s="132">
        <v>60</v>
      </c>
      <c r="B317" s="127" t="s">
        <v>537</v>
      </c>
      <c r="C317" s="96" t="s">
        <v>531</v>
      </c>
    </row>
    <row r="318" spans="1:6">
      <c r="A318" s="132">
        <v>61</v>
      </c>
      <c r="B318" s="170" t="s">
        <v>1304</v>
      </c>
      <c r="C318" s="170" t="s">
        <v>1305</v>
      </c>
    </row>
    <row r="319" spans="1:6">
      <c r="A319" s="132">
        <v>62</v>
      </c>
      <c r="B319" s="236" t="s">
        <v>1306</v>
      </c>
      <c r="C319" s="237" t="s">
        <v>1307</v>
      </c>
    </row>
    <row r="320" spans="1:6">
      <c r="A320" s="132">
        <v>63</v>
      </c>
      <c r="B320" s="236" t="s">
        <v>1308</v>
      </c>
      <c r="C320" s="104" t="s">
        <v>1309</v>
      </c>
      <c r="F320" s="238" t="s">
        <v>607</v>
      </c>
    </row>
    <row r="321" spans="1:8">
      <c r="A321" s="132">
        <v>64</v>
      </c>
      <c r="B321" s="236" t="s">
        <v>1310</v>
      </c>
      <c r="C321" s="104" t="s">
        <v>1311</v>
      </c>
      <c r="F321" s="238" t="s">
        <v>610</v>
      </c>
      <c r="H321" s="29"/>
    </row>
    <row r="322" spans="1:8">
      <c r="A322" s="132">
        <v>65</v>
      </c>
      <c r="B322" s="236" t="s">
        <v>1312</v>
      </c>
      <c r="C322" s="237" t="s">
        <v>1118</v>
      </c>
      <c r="F322" s="173" t="s">
        <v>1313</v>
      </c>
      <c r="H322" s="29"/>
    </row>
    <row r="323" spans="1:8">
      <c r="A323" s="132">
        <v>66</v>
      </c>
      <c r="B323" s="236" t="s">
        <v>1314</v>
      </c>
      <c r="C323" s="104" t="s">
        <v>1315</v>
      </c>
      <c r="F323" s="173" t="s">
        <v>997</v>
      </c>
      <c r="H323" s="29"/>
    </row>
    <row r="324" spans="1:8">
      <c r="A324" s="132">
        <v>67</v>
      </c>
      <c r="B324" s="236" t="s">
        <v>1316</v>
      </c>
      <c r="C324" s="104" t="s">
        <v>1317</v>
      </c>
      <c r="F324" s="239" t="s">
        <v>998</v>
      </c>
      <c r="H324" s="29"/>
    </row>
    <row r="325" spans="1:8">
      <c r="A325" s="132">
        <v>68</v>
      </c>
      <c r="B325" s="236" t="s">
        <v>1318</v>
      </c>
      <c r="C325" s="104" t="s">
        <v>1319</v>
      </c>
      <c r="F325" s="240" t="s">
        <v>984</v>
      </c>
      <c r="H325" s="29"/>
    </row>
    <row r="326" spans="1:8">
      <c r="A326" s="132">
        <v>69</v>
      </c>
      <c r="B326" s="236" t="s">
        <v>1320</v>
      </c>
      <c r="C326" s="104" t="s">
        <v>1321</v>
      </c>
      <c r="F326" s="239" t="s">
        <v>1322</v>
      </c>
      <c r="H326" s="29"/>
    </row>
    <row r="327" spans="1:8">
      <c r="A327" s="132">
        <v>70</v>
      </c>
      <c r="B327" s="236" t="s">
        <v>1323</v>
      </c>
      <c r="C327" s="104" t="s">
        <v>1324</v>
      </c>
      <c r="F327" s="239" t="s">
        <v>1189</v>
      </c>
      <c r="H327" s="29"/>
    </row>
    <row r="328" spans="1:8">
      <c r="A328" s="132">
        <v>71</v>
      </c>
      <c r="B328" s="236" t="s">
        <v>1325</v>
      </c>
      <c r="C328" s="104" t="s">
        <v>1326</v>
      </c>
      <c r="F328" s="238" t="s">
        <v>1327</v>
      </c>
      <c r="H328" s="29"/>
    </row>
    <row r="329" spans="1:8">
      <c r="A329" s="132">
        <v>72</v>
      </c>
      <c r="B329" s="236" t="s">
        <v>1328</v>
      </c>
      <c r="C329" s="104" t="s">
        <v>1329</v>
      </c>
      <c r="F329" s="239" t="s">
        <v>1330</v>
      </c>
      <c r="H329" s="29"/>
    </row>
    <row r="330" spans="1:8">
      <c r="A330" s="132">
        <v>73</v>
      </c>
      <c r="B330" s="236" t="s">
        <v>1331</v>
      </c>
      <c r="C330" s="104" t="s">
        <v>1332</v>
      </c>
    </row>
    <row r="331" spans="1:8">
      <c r="A331" s="132">
        <v>74</v>
      </c>
      <c r="B331" s="236" t="s">
        <v>1333</v>
      </c>
      <c r="C331" s="104" t="s">
        <v>1334</v>
      </c>
    </row>
    <row r="332" spans="1:8">
      <c r="A332" s="132">
        <v>75</v>
      </c>
      <c r="B332" s="241" t="s">
        <v>1335</v>
      </c>
      <c r="C332" s="104" t="s">
        <v>1336</v>
      </c>
    </row>
    <row r="333" spans="1:8">
      <c r="C333" s="29"/>
    </row>
    <row r="334" spans="1:8">
      <c r="C334" s="29"/>
    </row>
  </sheetData>
  <mergeCells count="46">
    <mergeCell ref="J51:J52"/>
    <mergeCell ref="E1:E2"/>
    <mergeCell ref="F1:F2"/>
    <mergeCell ref="G1:G2"/>
    <mergeCell ref="J11:J12"/>
    <mergeCell ref="J22:J23"/>
    <mergeCell ref="J28:J29"/>
    <mergeCell ref="J30:J31"/>
    <mergeCell ref="J32:J33"/>
    <mergeCell ref="J36:J37"/>
    <mergeCell ref="J38:J39"/>
    <mergeCell ref="J40:J41"/>
    <mergeCell ref="J83:J84"/>
    <mergeCell ref="J53:J54"/>
    <mergeCell ref="J55:J56"/>
    <mergeCell ref="J58:J59"/>
    <mergeCell ref="J61:J62"/>
    <mergeCell ref="J67:J68"/>
    <mergeCell ref="J69:J70"/>
    <mergeCell ref="J71:J72"/>
    <mergeCell ref="J73:J74"/>
    <mergeCell ref="J77:J78"/>
    <mergeCell ref="J79:J80"/>
    <mergeCell ref="J81:J82"/>
    <mergeCell ref="G117:G118"/>
    <mergeCell ref="J118:J119"/>
    <mergeCell ref="G119:G120"/>
    <mergeCell ref="J120:J121"/>
    <mergeCell ref="J85:J86"/>
    <mergeCell ref="J92:J93"/>
    <mergeCell ref="J94:J95"/>
    <mergeCell ref="J96:J97"/>
    <mergeCell ref="J98:J99"/>
    <mergeCell ref="J101:J102"/>
    <mergeCell ref="J108:J109"/>
    <mergeCell ref="J110:J111"/>
    <mergeCell ref="J112:J113"/>
    <mergeCell ref="J114:J115"/>
    <mergeCell ref="J116:J117"/>
    <mergeCell ref="G135:G136"/>
    <mergeCell ref="J122:J123"/>
    <mergeCell ref="J125:J126"/>
    <mergeCell ref="J127:J128"/>
    <mergeCell ref="J129:J130"/>
    <mergeCell ref="J131:J132"/>
    <mergeCell ref="G133:G13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
  <sheetViews>
    <sheetView workbookViewId="0">
      <selection activeCell="I11" sqref="I11"/>
    </sheetView>
  </sheetViews>
  <sheetFormatPr defaultRowHeight="12.75"/>
  <cols>
    <col min="1" max="1" width="31.5703125" bestFit="1" customWidth="1"/>
    <col min="2" max="3" width="14" bestFit="1" customWidth="1"/>
    <col min="10" max="10" width="37.5703125" customWidth="1"/>
  </cols>
  <sheetData>
    <row r="1" spans="1:10">
      <c r="A1" s="5">
        <v>1</v>
      </c>
      <c r="B1" s="5">
        <v>2</v>
      </c>
      <c r="C1" s="5">
        <v>3</v>
      </c>
      <c r="D1" s="5"/>
      <c r="E1" s="5">
        <v>4</v>
      </c>
      <c r="F1" s="5">
        <v>5</v>
      </c>
      <c r="G1" s="5">
        <v>6</v>
      </c>
      <c r="H1" s="5">
        <v>7</v>
      </c>
      <c r="I1" s="5">
        <v>8</v>
      </c>
      <c r="J1" s="5">
        <v>9</v>
      </c>
    </row>
    <row r="2" spans="1:10" s="10" customFormat="1" ht="25.5">
      <c r="A2" s="6" t="s">
        <v>547</v>
      </c>
      <c r="B2" s="7">
        <v>42882.945833333331</v>
      </c>
      <c r="C2" s="7">
        <v>42883.281944444447</v>
      </c>
      <c r="D2" s="8">
        <f t="shared" ref="D2:D12" si="0">IF(OR(C2="***",C2=""),0,IF(RIGHT(I2)="T",(+C2-B2),0))</f>
        <v>0</v>
      </c>
      <c r="E2" s="8">
        <f t="shared" ref="E2:E12" si="1">IF(OR(C2="***",C2=""),0,IF(RIGHT(I2)="U",(+C2-B2),0))</f>
        <v>0</v>
      </c>
      <c r="F2" s="8">
        <f t="shared" ref="F2:F12" si="2">IF(OR(C2="***",C2=""),0,IF(RIGHT(I2)="C",(+C2-B2),0))</f>
        <v>0</v>
      </c>
      <c r="G2" s="8">
        <f t="shared" ref="G2:G12" si="3">IF(OR(C2="***",C2=""),0,IF(RIGHT(I2)="D",(+C2-B2),0))</f>
        <v>0.336111111115315</v>
      </c>
      <c r="H2" s="3" t="s">
        <v>566</v>
      </c>
      <c r="I2" s="9" t="s">
        <v>465</v>
      </c>
      <c r="J2" s="4" t="s">
        <v>567</v>
      </c>
    </row>
    <row r="3" spans="1:10" s="10" customFormat="1" ht="25.5">
      <c r="A3" s="11" t="s">
        <v>452</v>
      </c>
      <c r="B3" s="7">
        <v>42877.913194444445</v>
      </c>
      <c r="C3" s="7">
        <v>42887</v>
      </c>
      <c r="D3" s="8">
        <f t="shared" si="0"/>
        <v>0</v>
      </c>
      <c r="E3" s="8">
        <f t="shared" si="1"/>
        <v>0</v>
      </c>
      <c r="F3" s="8">
        <f t="shared" si="2"/>
        <v>0</v>
      </c>
      <c r="G3" s="8">
        <f t="shared" si="3"/>
        <v>9.0868055555547471</v>
      </c>
      <c r="H3" s="3" t="s">
        <v>558</v>
      </c>
      <c r="I3" s="9" t="s">
        <v>465</v>
      </c>
      <c r="J3" s="4" t="s">
        <v>559</v>
      </c>
    </row>
    <row r="4" spans="1:10" s="10" customFormat="1" ht="25.5">
      <c r="A4" s="18" t="s">
        <v>564</v>
      </c>
      <c r="B4" s="19">
        <v>42880.990277777775</v>
      </c>
      <c r="C4" s="19">
        <v>42881.290277777778</v>
      </c>
      <c r="D4" s="14">
        <f t="shared" si="0"/>
        <v>0</v>
      </c>
      <c r="E4" s="14">
        <f t="shared" si="1"/>
        <v>0</v>
      </c>
      <c r="F4" s="14">
        <f t="shared" si="2"/>
        <v>0</v>
      </c>
      <c r="G4" s="14">
        <f t="shared" si="3"/>
        <v>0.30000000000291038</v>
      </c>
      <c r="H4" s="15" t="s">
        <v>492</v>
      </c>
      <c r="I4" s="16" t="s">
        <v>465</v>
      </c>
      <c r="J4" s="2" t="s">
        <v>565</v>
      </c>
    </row>
    <row r="5" spans="1:10" s="10" customFormat="1" ht="25.5">
      <c r="A5" s="6" t="s">
        <v>359</v>
      </c>
      <c r="B5" s="7">
        <v>42868.892361111109</v>
      </c>
      <c r="C5" s="7">
        <v>42882.057638888888</v>
      </c>
      <c r="D5" s="8">
        <f t="shared" si="0"/>
        <v>0</v>
      </c>
      <c r="E5" s="8">
        <f t="shared" si="1"/>
        <v>0</v>
      </c>
      <c r="F5" s="8">
        <f t="shared" si="2"/>
        <v>0</v>
      </c>
      <c r="G5" s="8">
        <f t="shared" si="3"/>
        <v>13.165277777778101</v>
      </c>
      <c r="H5" s="3" t="s">
        <v>550</v>
      </c>
      <c r="I5" s="9" t="s">
        <v>465</v>
      </c>
      <c r="J5" s="4" t="s">
        <v>551</v>
      </c>
    </row>
    <row r="6" spans="1:10" s="10" customFormat="1" ht="25.5">
      <c r="A6" s="6" t="s">
        <v>457</v>
      </c>
      <c r="B6" s="7">
        <v>42880.413888888892</v>
      </c>
      <c r="C6" s="7">
        <v>42883.222222222219</v>
      </c>
      <c r="D6" s="8">
        <f t="shared" si="0"/>
        <v>0</v>
      </c>
      <c r="E6" s="8">
        <f t="shared" si="1"/>
        <v>0</v>
      </c>
      <c r="F6" s="8">
        <f t="shared" si="2"/>
        <v>0</v>
      </c>
      <c r="G6" s="8">
        <f t="shared" si="3"/>
        <v>2.8083333333270275</v>
      </c>
      <c r="H6" s="3" t="s">
        <v>560</v>
      </c>
      <c r="I6" s="9" t="s">
        <v>465</v>
      </c>
      <c r="J6" s="4" t="s">
        <v>561</v>
      </c>
    </row>
    <row r="7" spans="1:10" s="10" customFormat="1" ht="25.5">
      <c r="A7" s="6" t="s">
        <v>384</v>
      </c>
      <c r="B7" s="7">
        <v>42868.89166666667</v>
      </c>
      <c r="C7" s="7">
        <v>42869.286111111112</v>
      </c>
      <c r="D7" s="8">
        <f t="shared" si="0"/>
        <v>0</v>
      </c>
      <c r="E7" s="8">
        <f t="shared" si="1"/>
        <v>0</v>
      </c>
      <c r="F7" s="8">
        <f t="shared" si="2"/>
        <v>0</v>
      </c>
      <c r="G7" s="8">
        <f t="shared" si="3"/>
        <v>0.3944444444423425</v>
      </c>
      <c r="H7" s="3" t="s">
        <v>548</v>
      </c>
      <c r="I7" s="9" t="s">
        <v>465</v>
      </c>
      <c r="J7" s="4" t="s">
        <v>549</v>
      </c>
    </row>
    <row r="8" spans="1:10" s="10" customFormat="1" ht="25.5">
      <c r="A8" s="6" t="s">
        <v>384</v>
      </c>
      <c r="B8" s="7">
        <v>42871.834027777775</v>
      </c>
      <c r="C8" s="7">
        <v>42872.319444444445</v>
      </c>
      <c r="D8" s="8">
        <f t="shared" si="0"/>
        <v>0</v>
      </c>
      <c r="E8" s="8">
        <f t="shared" si="1"/>
        <v>0</v>
      </c>
      <c r="F8" s="8">
        <f t="shared" si="2"/>
        <v>0</v>
      </c>
      <c r="G8" s="8">
        <f t="shared" si="3"/>
        <v>0.48541666667006211</v>
      </c>
      <c r="H8" s="17" t="s">
        <v>552</v>
      </c>
      <c r="I8" s="9" t="s">
        <v>465</v>
      </c>
      <c r="J8" s="4" t="s">
        <v>553</v>
      </c>
    </row>
    <row r="9" spans="1:10" s="10" customFormat="1" ht="25.5">
      <c r="A9" s="6" t="s">
        <v>482</v>
      </c>
      <c r="B9" s="7">
        <v>42874.628472222219</v>
      </c>
      <c r="C9" s="7">
        <v>42874.916666666664</v>
      </c>
      <c r="D9" s="8">
        <f t="shared" si="0"/>
        <v>0</v>
      </c>
      <c r="E9" s="8">
        <f t="shared" si="1"/>
        <v>0</v>
      </c>
      <c r="F9" s="8">
        <f t="shared" si="2"/>
        <v>0</v>
      </c>
      <c r="G9" s="8">
        <f t="shared" si="3"/>
        <v>0.28819444444525288</v>
      </c>
      <c r="H9" s="3" t="s">
        <v>554</v>
      </c>
      <c r="I9" s="9" t="s">
        <v>465</v>
      </c>
      <c r="J9" s="4" t="s">
        <v>555</v>
      </c>
    </row>
    <row r="10" spans="1:10" s="10" customFormat="1" ht="25.5">
      <c r="A10" s="6" t="s">
        <v>482</v>
      </c>
      <c r="B10" s="7">
        <v>42877.898611111108</v>
      </c>
      <c r="C10" s="7">
        <v>42879.267361111109</v>
      </c>
      <c r="D10" s="8">
        <f t="shared" si="0"/>
        <v>0</v>
      </c>
      <c r="E10" s="8">
        <f t="shared" si="1"/>
        <v>0</v>
      </c>
      <c r="F10" s="8">
        <f t="shared" si="2"/>
        <v>0</v>
      </c>
      <c r="G10" s="8">
        <f t="shared" si="3"/>
        <v>1.3687500000014552</v>
      </c>
      <c r="H10" s="3" t="s">
        <v>556</v>
      </c>
      <c r="I10" s="9" t="s">
        <v>465</v>
      </c>
      <c r="J10" s="4" t="s">
        <v>557</v>
      </c>
    </row>
    <row r="11" spans="1:10" s="10" customFormat="1" ht="25.5">
      <c r="A11" s="12" t="s">
        <v>363</v>
      </c>
      <c r="B11" s="13">
        <v>42880.986805555556</v>
      </c>
      <c r="C11" s="13">
        <v>42881.293055555558</v>
      </c>
      <c r="D11" s="14">
        <f t="shared" si="0"/>
        <v>0</v>
      </c>
      <c r="E11" s="14">
        <f t="shared" si="1"/>
        <v>0</v>
      </c>
      <c r="F11" s="14">
        <f t="shared" si="2"/>
        <v>0</v>
      </c>
      <c r="G11" s="14">
        <f t="shared" si="3"/>
        <v>0.30625000000145519</v>
      </c>
      <c r="H11" s="15" t="s">
        <v>492</v>
      </c>
      <c r="I11" s="16" t="s">
        <v>465</v>
      </c>
      <c r="J11" s="2" t="s">
        <v>563</v>
      </c>
    </row>
    <row r="12" spans="1:10" s="10" customFormat="1" ht="25.5">
      <c r="A12" s="12" t="s">
        <v>378</v>
      </c>
      <c r="B12" s="13">
        <v>42880.982638888891</v>
      </c>
      <c r="C12" s="13">
        <v>42881.286805555559</v>
      </c>
      <c r="D12" s="14">
        <f t="shared" si="0"/>
        <v>0</v>
      </c>
      <c r="E12" s="14">
        <f t="shared" si="1"/>
        <v>0</v>
      </c>
      <c r="F12" s="14">
        <f t="shared" si="2"/>
        <v>0</v>
      </c>
      <c r="G12" s="14">
        <f t="shared" si="3"/>
        <v>0.30416666666860692</v>
      </c>
      <c r="H12" s="15" t="s">
        <v>492</v>
      </c>
      <c r="I12" s="16" t="s">
        <v>465</v>
      </c>
      <c r="J12" s="2" t="s">
        <v>562</v>
      </c>
    </row>
  </sheetData>
  <autoFilter ref="A1:J1">
    <sortState ref="A2:J12">
      <sortCondition ref="A1"/>
    </sortState>
  </autoFilter>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Sheet3</vt:lpstr>
      <vt:lpstr>SOP DATA NR3</vt:lpstr>
      <vt:lpstr>Master</vt:lpstr>
      <vt:lpstr>Sheet4</vt:lpstr>
      <vt:lpstr>Sheet2</vt:lpstr>
      <vt:lpstr>'SOP DATA NR3'!Print_Area</vt:lpstr>
      <vt:lpstr>'SOP DATA NR3'!Print_Titles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 n</dc:creator>
  <cp:lastModifiedBy>Abhishek Garg {Abhishek Garg}</cp:lastModifiedBy>
  <cp:lastPrinted>2019-11-01T07:42:35Z</cp:lastPrinted>
  <dcterms:created xsi:type="dcterms:W3CDTF">2014-12-12T12:59:27Z</dcterms:created>
  <dcterms:modified xsi:type="dcterms:W3CDTF">2019-11-01T13:02:44Z</dcterms:modified>
</cp:coreProperties>
</file>